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codeName="ThisWorkbook" defaultThemeVersion="124226"/>
  <bookViews>
    <workbookView xWindow="10305" yWindow="45" windowWidth="10110" windowHeight="7515" tabRatio="887" firstSheet="6" activeTab="16"/>
  </bookViews>
  <sheets>
    <sheet name="PRODUCTO" sheetId="1" r:id="rId1"/>
    <sheet name="SUMAR.SI" sheetId="4" r:id="rId2"/>
    <sheet name="SUMAR.SI.CONJUNTO" sheetId="5" r:id="rId3"/>
    <sheet name="SUMA.CUADRADOS" sheetId="6" r:id="rId4"/>
    <sheet name="CELDA" sheetId="7" r:id="rId5"/>
    <sheet name="ACUMULADOR" sheetId="8" r:id="rId6"/>
    <sheet name="SUMA VECTORES" sheetId="9" r:id="rId7"/>
    <sheet name="TRANSPONER" sheetId="21" r:id="rId8"/>
    <sheet name="EVALUAR" sheetId="10" r:id="rId9"/>
    <sheet name="NOMBRES" sheetId="12" r:id="rId10"/>
    <sheet name="N" sheetId="16" r:id="rId11"/>
    <sheet name="N2" sheetId="25" r:id="rId12"/>
    <sheet name="FORMATO" sheetId="17" r:id="rId13"/>
    <sheet name="CONVERT" sheetId="18" r:id="rId14"/>
    <sheet name="IR A ESPECIAL" sheetId="19" r:id="rId15"/>
    <sheet name="Datos TD" sheetId="22" r:id="rId16"/>
    <sheet name="TD" sheetId="23" r:id="rId17"/>
    <sheet name="Grafico Dinamico" sheetId="24" r:id="rId18"/>
  </sheets>
  <externalReferences>
    <externalReference r:id="rId19"/>
  </externalReferences>
  <definedNames>
    <definedName name="_xlnm._FilterDatabase" localSheetId="15" hidden="1">'Datos TD'!$A$1:$I$145</definedName>
    <definedName name="_xlnm._FilterDatabase" localSheetId="14" hidden="1">'IR A ESPECIAL'!$A$2:$A$25</definedName>
    <definedName name="_xlnm.Print_Area" localSheetId="14">'IR A ESPECIAL'!$A$1:$C$25</definedName>
    <definedName name="categorias">NOMBRES!$A$18:$A$24</definedName>
    <definedName name="datos">NOMBRES!$B$18:$E$24</definedName>
    <definedName name="Fruta">NOMBRES!$B$8</definedName>
    <definedName name="Gelatina">NOMBRES!$B$9</definedName>
    <definedName name="ingreso">+OFFSET(N!$B$2,0,0,COUNT(N!$B$2:$B$20),1)</definedName>
    <definedName name="Mes">+OFFSET(N!$A$2,0,0,COUNTA(N!$A$2:$A$20,1))</definedName>
    <definedName name="meses">[1]COINCIDIR!$A$19:$A$22</definedName>
    <definedName name="precios">NOMBRES!$B$3:$B$9</definedName>
    <definedName name="productos">[1]COINCIDIR!$B$18:$F$18</definedName>
    <definedName name="provincias">NOMBRES!$B$17:$E$17</definedName>
    <definedName name="ventas">[1]COINCIDIR!$B$19:$F$22</definedName>
  </definedNames>
  <calcPr calcId="144525"/>
  <pivotCaches>
    <pivotCache cacheId="25" r:id="rId20"/>
  </pivotCaches>
</workbook>
</file>

<file path=xl/calcChain.xml><?xml version="1.0" encoding="utf-8"?>
<calcChain xmlns="http://schemas.openxmlformats.org/spreadsheetml/2006/main">
  <c r="A135" i="22" l="1"/>
  <c r="A136" i="22" s="1"/>
  <c r="A137" i="22" s="1"/>
  <c r="A138" i="22" s="1"/>
  <c r="A139" i="22" s="1"/>
  <c r="A140" i="22" s="1"/>
  <c r="A141" i="22" s="1"/>
  <c r="A142" i="22" s="1"/>
  <c r="A143" i="22" s="1"/>
  <c r="A144" i="22" s="1"/>
  <c r="A145" i="22" s="1"/>
  <c r="A124" i="22"/>
  <c r="A125" i="22" s="1"/>
  <c r="A126" i="22" s="1"/>
  <c r="A127" i="22" s="1"/>
  <c r="A128" i="22" s="1"/>
  <c r="A129" i="22" s="1"/>
  <c r="A130" i="22" s="1"/>
  <c r="A131" i="22" s="1"/>
  <c r="A132" i="22" s="1"/>
  <c r="A133" i="22" s="1"/>
  <c r="A123" i="22"/>
  <c r="A111" i="22"/>
  <c r="A112" i="22" s="1"/>
  <c r="A113" i="22" s="1"/>
  <c r="A114" i="22" s="1"/>
  <c r="A115" i="22" s="1"/>
  <c r="A116" i="22" s="1"/>
  <c r="A117" i="22" s="1"/>
  <c r="A118" i="22" s="1"/>
  <c r="A119" i="22" s="1"/>
  <c r="A120" i="22" s="1"/>
  <c r="A121" i="22" s="1"/>
  <c r="A100" i="22"/>
  <c r="A101" i="22" s="1"/>
  <c r="A102" i="22" s="1"/>
  <c r="A103" i="22" s="1"/>
  <c r="A104" i="22" s="1"/>
  <c r="A105" i="22" s="1"/>
  <c r="A106" i="22" s="1"/>
  <c r="A107" i="22" s="1"/>
  <c r="A108" i="22" s="1"/>
  <c r="A109" i="22" s="1"/>
  <c r="A99" i="22"/>
  <c r="A87" i="22"/>
  <c r="A88" i="22" s="1"/>
  <c r="A89" i="22" s="1"/>
  <c r="A90" i="22" s="1"/>
  <c r="A91" i="22" s="1"/>
  <c r="A92" i="22" s="1"/>
  <c r="A93" i="22" s="1"/>
  <c r="A94" i="22" s="1"/>
  <c r="A95" i="22" s="1"/>
  <c r="A96" i="22" s="1"/>
  <c r="A97" i="22" s="1"/>
  <c r="A76" i="22"/>
  <c r="A77" i="22" s="1"/>
  <c r="A78" i="22" s="1"/>
  <c r="A79" i="22" s="1"/>
  <c r="A80" i="22" s="1"/>
  <c r="A81" i="22" s="1"/>
  <c r="A82" i="22" s="1"/>
  <c r="A83" i="22" s="1"/>
  <c r="A84" i="22" s="1"/>
  <c r="A85" i="22" s="1"/>
  <c r="A75" i="22"/>
  <c r="A63" i="22"/>
  <c r="A64" i="22" s="1"/>
  <c r="A65" i="22" s="1"/>
  <c r="A66" i="22" s="1"/>
  <c r="A67" i="22" s="1"/>
  <c r="A68" i="22" s="1"/>
  <c r="A69" i="22" s="1"/>
  <c r="A70" i="22" s="1"/>
  <c r="A71" i="22" s="1"/>
  <c r="A72" i="22" s="1"/>
  <c r="A73" i="22" s="1"/>
  <c r="A51" i="22"/>
  <c r="A52" i="22" s="1"/>
  <c r="A53" i="22" s="1"/>
  <c r="A54" i="22" s="1"/>
  <c r="A55" i="22" s="1"/>
  <c r="A56" i="22" s="1"/>
  <c r="A57" i="22" s="1"/>
  <c r="A58" i="22" s="1"/>
  <c r="A59" i="22" s="1"/>
  <c r="A60" i="22" s="1"/>
  <c r="A61" i="22" s="1"/>
  <c r="A39" i="22"/>
  <c r="A40" i="22" s="1"/>
  <c r="A41" i="22" s="1"/>
  <c r="A42" i="22" s="1"/>
  <c r="A43" i="22" s="1"/>
  <c r="A44" i="22" s="1"/>
  <c r="A45" i="22" s="1"/>
  <c r="A46" i="22" s="1"/>
  <c r="A47" i="22" s="1"/>
  <c r="A48" i="22" s="1"/>
  <c r="A49" i="22" s="1"/>
  <c r="A27" i="22"/>
  <c r="A28" i="22" s="1"/>
  <c r="A29" i="22" s="1"/>
  <c r="A30" i="22" s="1"/>
  <c r="A31" i="22" s="1"/>
  <c r="A32" i="22" s="1"/>
  <c r="A33" i="22" s="1"/>
  <c r="A34" i="22" s="1"/>
  <c r="A35" i="22" s="1"/>
  <c r="A36" i="22" s="1"/>
  <c r="A37" i="22" s="1"/>
  <c r="A15" i="22"/>
  <c r="A16" i="22" s="1"/>
  <c r="A17" i="22" s="1"/>
  <c r="A18" i="22" s="1"/>
  <c r="A19" i="22" s="1"/>
  <c r="A20" i="22" s="1"/>
  <c r="A21" i="22" s="1"/>
  <c r="A22" i="22" s="1"/>
  <c r="A23" i="22" s="1"/>
  <c r="A24" i="22" s="1"/>
  <c r="A25" i="22" s="1"/>
  <c r="A4" i="22"/>
  <c r="A5" i="22" s="1"/>
  <c r="A6" i="22" s="1"/>
  <c r="A7" i="22" s="1"/>
  <c r="A8" i="22" s="1"/>
  <c r="A9" i="22" s="1"/>
  <c r="A10" i="22" s="1"/>
  <c r="A11" i="22" s="1"/>
  <c r="A12" i="22" s="1"/>
  <c r="A13" i="22" s="1"/>
  <c r="A3" i="22"/>
  <c r="I20" i="12" l="1"/>
  <c r="F4" i="10" l="1"/>
  <c r="B2" i="10" s="1"/>
  <c r="D14" i="21"/>
  <c r="B1" i="21"/>
  <c r="D16" i="21" a="1"/>
  <c r="E16" i="21" s="1"/>
  <c r="E15" i="9" a="1"/>
  <c r="E15" i="9" s="1"/>
  <c r="F17" i="21" l="1"/>
  <c r="D17" i="21"/>
  <c r="F16" i="21"/>
  <c r="D16" i="21"/>
  <c r="G17" i="21"/>
  <c r="E17" i="21"/>
  <c r="G16" i="21"/>
  <c r="A1" i="21" a="1"/>
  <c r="A1" i="21" s="1"/>
  <c r="A5" i="21" l="1"/>
  <c r="A3" i="21"/>
  <c r="A4" i="21"/>
  <c r="A2" i="21"/>
  <c r="D2" i="8" l="1"/>
  <c r="A2" i="8"/>
  <c r="A3" i="8" s="1"/>
  <c r="A4" i="8" s="1"/>
  <c r="A5" i="8" s="1"/>
  <c r="A6" i="8" s="1"/>
  <c r="A7" i="8" s="1"/>
  <c r="A8" i="8" s="1"/>
  <c r="A9" i="8" s="1"/>
  <c r="A10" i="8" s="1"/>
  <c r="A11" i="8" s="1"/>
  <c r="A12" i="8" s="1"/>
  <c r="A13" i="8" s="1"/>
  <c r="A14" i="8" s="1"/>
  <c r="A15" i="8" s="1"/>
  <c r="A16" i="8" s="1"/>
  <c r="A17" i="8" s="1"/>
  <c r="A18" i="8" s="1"/>
  <c r="A19" i="8" s="1"/>
  <c r="A20" i="8" s="1"/>
  <c r="A21" i="8" s="1"/>
  <c r="A22" i="8" s="1"/>
  <c r="A23" i="8" s="1"/>
  <c r="A24" i="8" s="1"/>
  <c r="A25" i="8" s="1"/>
  <c r="J30" i="6"/>
  <c r="I30" i="6"/>
  <c r="H30" i="6"/>
  <c r="G30" i="6"/>
  <c r="F30" i="6"/>
  <c r="E30" i="6"/>
  <c r="D30" i="6"/>
  <c r="D32" i="6"/>
  <c r="D33" i="6"/>
  <c r="J29" i="6"/>
  <c r="I29" i="6"/>
  <c r="H29" i="6"/>
  <c r="G29" i="6"/>
  <c r="F29" i="6"/>
  <c r="E29" i="6"/>
  <c r="D29" i="6"/>
  <c r="B10" i="6"/>
  <c r="B8" i="6"/>
  <c r="F28" i="1"/>
  <c r="E16" i="1"/>
  <c r="F16" i="1"/>
  <c r="E15" i="1"/>
  <c r="F15" i="1"/>
  <c r="C18" i="17" l="1"/>
  <c r="C17" i="17"/>
  <c r="C16" i="17"/>
  <c r="C11" i="17"/>
  <c r="C12" i="17"/>
  <c r="C13" i="17"/>
  <c r="D4" i="18"/>
  <c r="D3" i="18"/>
  <c r="D9" i="12"/>
  <c r="D3" i="12"/>
  <c r="F2" i="10"/>
  <c r="G15" i="9" a="1"/>
  <c r="G15" i="9" s="1"/>
  <c r="D3" i="8"/>
  <c r="D4" i="8" s="1"/>
  <c r="D5" i="8" s="1"/>
  <c r="D6" i="8" s="1"/>
  <c r="D7" i="8" s="1"/>
  <c r="D8" i="8" s="1"/>
  <c r="D9" i="8" s="1"/>
  <c r="D10" i="8" s="1"/>
  <c r="D11" i="8" s="1"/>
  <c r="D12" i="8" s="1"/>
  <c r="D13" i="8" s="1"/>
  <c r="D14" i="8" s="1"/>
  <c r="D15" i="8" s="1"/>
  <c r="D16" i="8" s="1"/>
  <c r="D17" i="8" s="1"/>
  <c r="D18" i="8" s="1"/>
  <c r="D19" i="8" s="1"/>
  <c r="D20" i="8" s="1"/>
  <c r="D21" i="8" s="1"/>
  <c r="D22" i="8" s="1"/>
  <c r="D23" i="8" s="1"/>
  <c r="D24" i="8" s="1"/>
  <c r="D25" i="8" s="1"/>
  <c r="D26" i="8" s="1"/>
  <c r="D27" i="8" s="1"/>
  <c r="D28" i="8" s="1"/>
  <c r="D29" i="8" s="1"/>
  <c r="D30" i="8" s="1"/>
  <c r="D31" i="8" s="1"/>
  <c r="D32" i="8" s="1"/>
  <c r="D33" i="8" s="1"/>
  <c r="D34" i="8" s="1"/>
  <c r="D35" i="8" s="1"/>
  <c r="D36" i="8" s="1"/>
  <c r="D37" i="8" s="1"/>
  <c r="D38" i="8" s="1"/>
  <c r="D39" i="8" s="1"/>
  <c r="D40" i="8" s="1"/>
  <c r="D41" i="8" s="1"/>
  <c r="D42" i="8" s="1"/>
  <c r="D43" i="8" s="1"/>
  <c r="D44" i="8" s="1"/>
  <c r="D45" i="8" s="1"/>
  <c r="D46" i="8" s="1"/>
  <c r="D47" i="8" s="1"/>
  <c r="D48" i="8" s="1"/>
  <c r="D49" i="8" s="1"/>
  <c r="D50" i="8" s="1"/>
  <c r="D51" i="8" s="1"/>
  <c r="D52" i="8" s="1"/>
  <c r="D53" i="8" s="1"/>
  <c r="D54" i="8" s="1"/>
  <c r="D55" i="8" s="1"/>
  <c r="D56" i="8" s="1"/>
  <c r="D57" i="8" s="1"/>
  <c r="D58" i="8" s="1"/>
  <c r="D59" i="8" s="1"/>
  <c r="D60" i="8" s="1"/>
  <c r="D61" i="8" s="1"/>
  <c r="D62" i="8" s="1"/>
  <c r="D63" i="8" s="1"/>
  <c r="D64" i="8" s="1"/>
  <c r="D65" i="8" s="1"/>
  <c r="D66" i="8" s="1"/>
  <c r="D67" i="8" s="1"/>
  <c r="D68" i="8" s="1"/>
  <c r="D69" i="8" s="1"/>
  <c r="D70" i="8" s="1"/>
  <c r="D71" i="8" s="1"/>
  <c r="D72" i="8" s="1"/>
  <c r="D73" i="8" s="1"/>
  <c r="D74" i="8" s="1"/>
  <c r="D75" i="8" s="1"/>
  <c r="D76" i="8" s="1"/>
  <c r="D77" i="8" s="1"/>
  <c r="D78" i="8" s="1"/>
  <c r="D79" i="8" s="1"/>
  <c r="D80" i="8" s="1"/>
  <c r="D81" i="8" s="1"/>
  <c r="D82" i="8" s="1"/>
  <c r="D83" i="8" s="1"/>
  <c r="D84" i="8" s="1"/>
  <c r="D85" i="8" s="1"/>
  <c r="D86" i="8" s="1"/>
  <c r="D87" i="8" s="1"/>
  <c r="D88" i="8" s="1"/>
  <c r="D89" i="8" s="1"/>
  <c r="D90" i="8" s="1"/>
  <c r="D91" i="8" s="1"/>
  <c r="D92" i="8" s="1"/>
  <c r="D93" i="8" s="1"/>
  <c r="D94" i="8" s="1"/>
  <c r="D95" i="8" s="1"/>
  <c r="D96" i="8" s="1"/>
  <c r="D97" i="8" s="1"/>
  <c r="D98" i="8" s="1"/>
  <c r="D99" i="8" s="1"/>
  <c r="D100" i="8" s="1"/>
  <c r="D101" i="8" s="1"/>
  <c r="D102" i="8" s="1"/>
  <c r="D103" i="8" s="1"/>
  <c r="D104" i="8" s="1"/>
  <c r="D105" i="8" s="1"/>
  <c r="D106" i="8" s="1"/>
  <c r="D107" i="8" s="1"/>
  <c r="D108" i="8" s="1"/>
  <c r="D109" i="8" s="1"/>
  <c r="D110" i="8" s="1"/>
  <c r="D111" i="8" s="1"/>
  <c r="D112" i="8" s="1"/>
  <c r="D113" i="8" s="1"/>
  <c r="D114" i="8" s="1"/>
  <c r="D115" i="8" s="1"/>
  <c r="D116" i="8" s="1"/>
  <c r="D117" i="8" s="1"/>
  <c r="D118" i="8" s="1"/>
  <c r="D119" i="8" s="1"/>
  <c r="D120" i="8" s="1"/>
  <c r="D121" i="8" s="1"/>
  <c r="D122" i="8" s="1"/>
  <c r="D123" i="8" s="1"/>
  <c r="D124" i="8" s="1"/>
  <c r="D125" i="8" s="1"/>
  <c r="D126" i="8" s="1"/>
  <c r="D127" i="8" s="1"/>
  <c r="D128" i="8" s="1"/>
  <c r="D129" i="8" s="1"/>
  <c r="D130" i="8" s="1"/>
  <c r="D131" i="8" s="1"/>
  <c r="D132" i="8" s="1"/>
  <c r="D133" i="8" s="1"/>
  <c r="D134" i="8" s="1"/>
  <c r="D135" i="8" s="1"/>
  <c r="D136" i="8" s="1"/>
  <c r="D137" i="8" s="1"/>
  <c r="D138" i="8" s="1"/>
  <c r="D139" i="8" s="1"/>
  <c r="D140" i="8" s="1"/>
  <c r="D141" i="8" s="1"/>
  <c r="D142" i="8" s="1"/>
  <c r="D143" i="8" s="1"/>
  <c r="D144" i="8" s="1"/>
  <c r="D145" i="8" s="1"/>
  <c r="D146" i="8" s="1"/>
  <c r="D147" i="8" s="1"/>
  <c r="D148" i="8" s="1"/>
  <c r="D149" i="8" s="1"/>
  <c r="D150" i="8" s="1"/>
  <c r="D151" i="8" s="1"/>
  <c r="D152" i="8" s="1"/>
  <c r="D153" i="8" s="1"/>
  <c r="D154" i="8" s="1"/>
  <c r="D155" i="8" s="1"/>
  <c r="D156" i="8" s="1"/>
  <c r="D157" i="8" s="1"/>
  <c r="D158" i="8" s="1"/>
  <c r="D159" i="8" s="1"/>
  <c r="D160" i="8" s="1"/>
  <c r="D161" i="8" s="1"/>
  <c r="D162" i="8" s="1"/>
  <c r="D163" i="8" s="1"/>
  <c r="D164" i="8" s="1"/>
  <c r="D165" i="8" s="1"/>
  <c r="D166" i="8" s="1"/>
  <c r="D167" i="8" s="1"/>
  <c r="D168" i="8" s="1"/>
  <c r="D169" i="8" s="1"/>
  <c r="D170" i="8" s="1"/>
  <c r="D171" i="8" s="1"/>
  <c r="D172" i="8" s="1"/>
  <c r="D173" i="8" s="1"/>
  <c r="D174" i="8" s="1"/>
  <c r="D175" i="8" s="1"/>
  <c r="D176" i="8" s="1"/>
  <c r="D177" i="8" s="1"/>
  <c r="D178" i="8" s="1"/>
  <c r="D179" i="8" s="1"/>
  <c r="D180" i="8" s="1"/>
  <c r="D181" i="8" s="1"/>
  <c r="D182" i="8" s="1"/>
  <c r="D183" i="8" s="1"/>
  <c r="D184" i="8" s="1"/>
  <c r="D185" i="8" s="1"/>
  <c r="D186" i="8" s="1"/>
  <c r="D187" i="8" s="1"/>
  <c r="D188" i="8" s="1"/>
  <c r="D189" i="8" s="1"/>
  <c r="D190" i="8" s="1"/>
  <c r="D191" i="8" s="1"/>
  <c r="D192" i="8" s="1"/>
  <c r="D193" i="8" s="1"/>
  <c r="D194" i="8" s="1"/>
  <c r="D195" i="8" s="1"/>
  <c r="D196" i="8" s="1"/>
  <c r="E3" i="9" a="1"/>
  <c r="E3" i="9" s="1"/>
  <c r="E4" i="9"/>
  <c r="E6" i="9"/>
  <c r="E8" i="9"/>
  <c r="E10" i="9"/>
  <c r="E12" i="9"/>
  <c r="E14" i="7"/>
  <c r="E4" i="7"/>
  <c r="E5" i="7"/>
  <c r="E6" i="7"/>
  <c r="E7" i="7"/>
  <c r="E9" i="7"/>
  <c r="E10" i="7"/>
  <c r="E11" i="7"/>
  <c r="E12" i="7"/>
  <c r="E13" i="7"/>
  <c r="E3" i="7"/>
  <c r="D8" i="6"/>
  <c r="C14" i="6"/>
  <c r="D14" i="6"/>
  <c r="C12" i="6"/>
  <c r="D12" i="6"/>
  <c r="C10" i="6"/>
  <c r="D10" i="6"/>
  <c r="F12" i="5"/>
  <c r="F8" i="5"/>
  <c r="F10" i="5"/>
  <c r="E10" i="5"/>
  <c r="E8" i="5"/>
  <c r="E12" i="5"/>
  <c r="F14" i="4"/>
  <c r="F12" i="4"/>
  <c r="F10" i="4"/>
  <c r="F8" i="4"/>
  <c r="E14" i="4"/>
  <c r="E12" i="4"/>
  <c r="E10" i="4"/>
  <c r="E8" i="4"/>
  <c r="E10" i="1"/>
  <c r="E8" i="1"/>
  <c r="F10" i="1"/>
  <c r="F8" i="1"/>
  <c r="F3" i="16"/>
  <c r="E8" i="7"/>
  <c r="D197" i="8" l="1"/>
  <c r="G9" i="10"/>
  <c r="G12" i="10" s="1"/>
  <c r="E13" i="9"/>
  <c r="E11" i="9"/>
  <c r="E9" i="9"/>
  <c r="E7" i="9"/>
  <c r="E5" i="9"/>
  <c r="D198" i="8" l="1"/>
  <c r="D199" i="8" l="1"/>
  <c r="D200" i="8" s="1"/>
  <c r="D201" i="8" s="1"/>
  <c r="D202" i="8" l="1"/>
  <c r="D203" i="8" s="1"/>
  <c r="D204" i="8" s="1"/>
  <c r="D205" i="8" s="1"/>
  <c r="D206" i="8" s="1"/>
  <c r="D207" i="8" s="1"/>
  <c r="D208" i="8" s="1"/>
  <c r="D209" i="8" s="1"/>
  <c r="D210" i="8" l="1"/>
  <c r="D211" i="8" s="1"/>
  <c r="D212" i="8" s="1"/>
</calcChain>
</file>

<file path=xl/sharedStrings.xml><?xml version="1.0" encoding="utf-8"?>
<sst xmlns="http://schemas.openxmlformats.org/spreadsheetml/2006/main" count="513" uniqueCount="168">
  <si>
    <t>SUMAPRODUCTO</t>
  </si>
  <si>
    <t>PRODUCTO</t>
  </si>
  <si>
    <t>Devuelve la suma de los productos de rangos o matrices correspondientes.</t>
  </si>
  <si>
    <t>Multiplica todos los números especificados como argumentos.</t>
  </si>
  <si>
    <t>SUMAR.SI</t>
  </si>
  <si>
    <t>Suma las celdas que cumplen determinado criterio o condición.</t>
  </si>
  <si>
    <t>CONTAR.SI</t>
  </si>
  <si>
    <t>PROMEDIO.SI</t>
  </si>
  <si>
    <t>Juan</t>
  </si>
  <si>
    <t>Pedro</t>
  </si>
  <si>
    <t>Miguel</t>
  </si>
  <si>
    <t>Daniel</t>
  </si>
  <si>
    <t>SUMAR.SI.CONJUNTO</t>
  </si>
  <si>
    <t>CONTAR.SI.CONJUNTO</t>
  </si>
  <si>
    <t>PROMEDIO.SI.CONJUNTO</t>
  </si>
  <si>
    <t>Suma las celdas que cumplen un determinado conjunto de condiciones o criterios.</t>
  </si>
  <si>
    <t>Cuenta el número de celdas que cumplen un determinado conjunto de condiciones o criterios.</t>
  </si>
  <si>
    <t>Busca el promedio (media aritmética) de las celdas que cumplen un determinado conjunto de condiciones o criterios.</t>
  </si>
  <si>
    <t>Busca el promedio (media aritmética) de las celdas que cumplen un determinado criterio o condición.</t>
  </si>
  <si>
    <t>Cuenta las celdas en el rango que coinciden con la condición dada.</t>
  </si>
  <si>
    <t>SUMA.CUADRADOS</t>
  </si>
  <si>
    <t>Devuelve la suma de los cuadrados de los argumentos.</t>
  </si>
  <si>
    <t>SUMAX2MASY2</t>
  </si>
  <si>
    <t>SUMAX2MENOSY2</t>
  </si>
  <si>
    <t>SUMAXMENOSY2</t>
  </si>
  <si>
    <t>Devuelve la suma del total de las sumas de cuadrados de números en dos rangos o matrices correspondientes.</t>
  </si>
  <si>
    <t>Suma las diferencias entre cuadrados de dos rangos o matrices correspondientes.</t>
  </si>
  <si>
    <t>Suma los cuadrados de las diferencias en dos rangos correspondientes de matrices.</t>
  </si>
  <si>
    <t>"=+SUMA.CUADRADOS(F8,G8)"</t>
  </si>
  <si>
    <t>CELDA</t>
  </si>
  <si>
    <t>Devuelve información acerca del formato, ubicación o contenido de la primera celda, según el orden de lectura de la hoja, en una referencia.</t>
  </si>
  <si>
    <t>la referencia, en forma de texto, de la primera celda del argumento ref.</t>
  </si>
  <si>
    <t>El número de columna de la celda del argumento ref.</t>
  </si>
  <si>
    <t>Valor 1 si la celda tiene formato de color para los valores negativos; de lo contrario, devuelve 0 (cero).</t>
  </si>
  <si>
    <t>Valor de la celda superior izquierda de la referencia, no una fórmula.</t>
  </si>
  <si>
    <t>Nombre del archivo (incluida la ruta de acceso completa) que contiene la referencia, en forma de texto. Devuelve texto vacío ("") si todavía no se ha guardado la hoja de cálculo que contiene la referencia.</t>
  </si>
  <si>
    <t>Un valor de texto correspondiente al formato numérico de la celda. Los valores de texto para los distintos formatos se muestran en la siguiente tabla. Si la celda tiene formato de color para los números negativos, devuelve "-" al final del valor de texto. Si la celda está definida para mostrar todos los valores o los valores positivos entre paréntesis, devuelve "()" al final del valor de texto.</t>
  </si>
  <si>
    <t>Valor 1 si la celda tiene formato con paréntesis para los valores positivos o para todos los valores; de lo contrario, devuelve 0 (cero).</t>
  </si>
  <si>
    <t>Un valor de texto que corresponde al "prefijo de rótulo" de la celda. Devuelve un apóstrofo (') si la celda contiene texto alineado a la izquierda, comillas (") si la celda contiene texto alineado a la derecha, un acento circunflejo (^) si el texto de la celda está centrado, una barra inversa (\) si la celda contiene texto con alineación de relleno y devolverá texto vacío ("") si la celda contiene otro valor.</t>
  </si>
  <si>
    <t>Valor 0 (cero) si la celda no está bloqueada; de lo contrario, devuelve 1 si la celda está bloqueada.</t>
  </si>
  <si>
    <t>El número de fila de la celda del argumento ref.</t>
  </si>
  <si>
    <t>Un valor de texto que corresponde al tipo de datos de la celda. Devolverá "b" (para blanco) si la celda está vacía, "r" (para rótulo) si la celda contiene una constante de texto y "v" (para valor) si la celda contiene otro valor.</t>
  </si>
  <si>
    <t>El ancho de columna de la celda redondeado a un entero. Cada unidad del ancho de columna es igual al ancho de un carácter en el tamaño de fuente predeterminado.</t>
  </si>
  <si>
    <t>direccion</t>
  </si>
  <si>
    <t>columna</t>
  </si>
  <si>
    <t>color</t>
  </si>
  <si>
    <t>contenido</t>
  </si>
  <si>
    <t>prefijo</t>
  </si>
  <si>
    <t>proteger</t>
  </si>
  <si>
    <t>fila</t>
  </si>
  <si>
    <t>tipo</t>
  </si>
  <si>
    <t>ancho</t>
  </si>
  <si>
    <t>formato</t>
  </si>
  <si>
    <t>parentesis</t>
  </si>
  <si>
    <t>nombrearchivo</t>
  </si>
  <si>
    <t>precio unitario</t>
  </si>
  <si>
    <t>cantidad</t>
  </si>
  <si>
    <t>total</t>
  </si>
  <si>
    <t>En la Solapa Fórmulas, Auditoría de fórmulas, Evaluar Fórmula</t>
  </si>
  <si>
    <t>Paso a paso para entrar, paso a paso para salir</t>
  </si>
  <si>
    <t>Rastrear precedentes, Rastrear dependientes (flechas)</t>
  </si>
  <si>
    <t>A</t>
  </si>
  <si>
    <t>B</t>
  </si>
  <si>
    <t>C</t>
  </si>
  <si>
    <t>D</t>
  </si>
  <si>
    <t>E</t>
  </si>
  <si>
    <t>F</t>
  </si>
  <si>
    <t>G</t>
  </si>
  <si>
    <t>precios</t>
  </si>
  <si>
    <t>Mes</t>
  </si>
  <si>
    <t>Ingreso</t>
  </si>
  <si>
    <t>Enero</t>
  </si>
  <si>
    <t>Febrero</t>
  </si>
  <si>
    <t>Marzo</t>
  </si>
  <si>
    <t>Abril</t>
  </si>
  <si>
    <t>Total Ingresado</t>
  </si>
  <si>
    <t>Mayo</t>
  </si>
  <si>
    <t>Por formato condicional basado en fórmulas, los valores ingresados se pintan de rojo si el total es mayor a 100</t>
  </si>
  <si>
    <t>Junio</t>
  </si>
  <si>
    <t>unidades</t>
  </si>
  <si>
    <t>miles</t>
  </si>
  <si>
    <t>millones</t>
  </si>
  <si>
    <t>millardos</t>
  </si>
  <si>
    <t>billones</t>
  </si>
  <si>
    <t>#,##.0</t>
  </si>
  <si>
    <t>#,##.0,</t>
  </si>
  <si>
    <t>#,##.0,,</t>
  </si>
  <si>
    <t>#,##.0,,,</t>
  </si>
  <si>
    <t>#,##.0,,,,</t>
  </si>
  <si>
    <t>Formato Personalizado</t>
  </si>
  <si>
    <t>CONVERT</t>
  </si>
  <si>
    <t>CONVERTIR</t>
  </si>
  <si>
    <t>Convierte un número de un sistema decimal a otro.</t>
  </si>
  <si>
    <t>metros</t>
  </si>
  <si>
    <t>pies</t>
  </si>
  <si>
    <r>
      <t>Peso y masa</t>
    </r>
    <r>
      <rPr>
        <sz val="11"/>
        <color rgb="FF000000"/>
        <rFont val="Arial"/>
        <family val="2"/>
      </rPr>
      <t>: Gramo = “g”, Libra = “lbm”, Onza = “ozm”</t>
    </r>
  </si>
  <si>
    <r>
      <t>Longitud</t>
    </r>
    <r>
      <rPr>
        <sz val="11"/>
        <color rgb="FF000000"/>
        <rFont val="Arial"/>
        <family val="2"/>
      </rPr>
      <t>: Metro = “m”, Milla = “mi”, Pulgada = “in”, Pie = “ft”, Yarda = “yd”</t>
    </r>
  </si>
  <si>
    <r>
      <t>Hora</t>
    </r>
    <r>
      <rPr>
        <sz val="11"/>
        <color rgb="FF000000"/>
        <rFont val="Arial"/>
        <family val="2"/>
      </rPr>
      <t>: Año = “yr”, Día = “day”, Hora = “hr”, Minuto = “mn”, Segundo = “sec”</t>
    </r>
  </si>
  <si>
    <r>
      <t>Temperatura</t>
    </r>
    <r>
      <rPr>
        <sz val="11"/>
        <color rgb="FF000000"/>
        <rFont val="Arial"/>
        <family val="2"/>
      </rPr>
      <t>: Celsius = “C”, Fahrenheit = “F”, Kelvin = “K”</t>
    </r>
  </si>
  <si>
    <r>
      <t>Capacidad</t>
    </r>
    <r>
      <rPr>
        <sz val="11"/>
        <color rgb="FF000000"/>
        <rFont val="Arial"/>
        <family val="2"/>
      </rPr>
      <t>: Galón = “gal”, Litro = “lt”</t>
    </r>
  </si>
  <si>
    <t>El 0 muestra un valor, incluido el cero</t>
  </si>
  <si>
    <t>El # solo muestra valor si es significativo</t>
  </si>
  <si>
    <r>
      <t>?: </t>
    </r>
    <r>
      <rPr>
        <sz val="10"/>
        <color rgb="FF434343"/>
        <rFont val="Arial"/>
        <family val="2"/>
      </rPr>
      <t>Reserva un dígito, añade espacios en ceros insignificantes.</t>
    </r>
  </si>
  <si>
    <r>
      <t>. </t>
    </r>
    <r>
      <rPr>
        <sz val="10"/>
        <color rgb="FF434343"/>
        <rFont val="Arial"/>
        <family val="2"/>
      </rPr>
      <t>: Punto decimal.</t>
    </r>
  </si>
  <si>
    <r>
      <t>%:</t>
    </r>
    <r>
      <rPr>
        <sz val="10"/>
        <color rgb="FF434343"/>
        <rFont val="Arial"/>
        <family val="2"/>
      </rPr>
      <t> Símbolo porcentual.</t>
    </r>
  </si>
  <si>
    <r>
      <t>, </t>
    </r>
    <r>
      <rPr>
        <sz val="10"/>
        <color rgb="FF434343"/>
        <rFont val="Arial"/>
        <family val="2"/>
      </rPr>
      <t>: Separador de millares.</t>
    </r>
  </si>
  <si>
    <r>
      <t>E- E+ e- e+</t>
    </r>
    <r>
      <rPr>
        <sz val="10"/>
        <color rgb="FF434343"/>
        <rFont val="Arial"/>
        <family val="2"/>
      </rPr>
      <t>: Notación Científica.</t>
    </r>
  </si>
  <si>
    <r>
      <t>$ - + / ():</t>
    </r>
    <r>
      <rPr>
        <sz val="10"/>
        <color rgb="FF434343"/>
        <rFont val="Arial"/>
        <family val="2"/>
      </rPr>
      <t> : Muestra estos caracteres, no necesitan comillas.</t>
    </r>
  </si>
  <si>
    <r>
      <t>\</t>
    </r>
    <r>
      <rPr>
        <sz val="10"/>
        <color rgb="FF434343"/>
        <rFont val="Arial"/>
        <family val="2"/>
      </rPr>
      <t>: Muestra el siguiente caracter en el formato.</t>
    </r>
  </si>
  <si>
    <r>
      <t>*</t>
    </r>
    <r>
      <rPr>
        <sz val="10"/>
        <color rgb="FF434343"/>
        <rFont val="Arial"/>
        <family val="2"/>
      </rPr>
      <t> : Repite el siguiente caracter hasta completar el ancho de la celda.</t>
    </r>
  </si>
  <si>
    <t>_: Deja un espacio </t>
  </si>
  <si>
    <r>
      <t>"</t>
    </r>
    <r>
      <rPr>
        <b/>
        <sz val="10"/>
        <color rgb="FF434343"/>
        <rFont val="Arial"/>
        <family val="2"/>
      </rPr>
      <t>texto</t>
    </r>
    <r>
      <rPr>
        <sz val="10"/>
        <color rgb="FF434343"/>
        <rFont val="Arial"/>
        <family val="2"/>
      </rPr>
      <t>": Muestra el texto escrito entre las comillas dobles</t>
    </r>
  </si>
  <si>
    <r>
      <t>@</t>
    </r>
    <r>
      <rPr>
        <sz val="10"/>
        <color rgb="FF434343"/>
        <rFont val="Arial"/>
        <family val="2"/>
      </rPr>
      <t>: Espacio reservado para un texto.</t>
    </r>
  </si>
  <si>
    <r>
      <t>[color]</t>
    </r>
    <r>
      <rPr>
        <sz val="10"/>
        <color rgb="FF434343"/>
        <rFont val="Arial"/>
        <family val="2"/>
      </rPr>
      <t> : Muestra el carácter en el color especifico.</t>
    </r>
  </si>
  <si>
    <r>
      <t>[color n ]</t>
    </r>
    <r>
      <rPr>
        <sz val="10"/>
        <color rgb="FF434343"/>
        <rFont val="Arial"/>
        <family val="2"/>
      </rPr>
      <t> : Muestra el correspondiente color de la paleta de colores, estos colores se enumeran desde el 1 hasta el 56.</t>
    </r>
  </si>
  <si>
    <r>
      <t>m</t>
    </r>
    <r>
      <rPr>
        <sz val="10"/>
        <color rgb="FF434343"/>
        <rFont val="Arial"/>
        <family val="2"/>
      </rPr>
      <t>: Muestra el mes como numero sin ceros (1-12).</t>
    </r>
  </si>
  <si>
    <r>
      <t>mm</t>
    </r>
    <r>
      <rPr>
        <sz val="10"/>
        <color rgb="FF434343"/>
        <rFont val="Arial"/>
        <family val="2"/>
      </rPr>
      <t>: Muestra el mes como numero pero con ceros (01-12).</t>
    </r>
  </si>
  <si>
    <r>
      <t>mmm</t>
    </r>
    <r>
      <rPr>
        <sz val="10"/>
        <color rgb="FF434343"/>
        <rFont val="Arial"/>
        <family val="2"/>
      </rPr>
      <t>: Muestra el mes en abreviación (Ene, Feb.) </t>
    </r>
  </si>
  <si>
    <r>
      <t>mmmm </t>
    </r>
    <r>
      <rPr>
        <sz val="10"/>
        <color rgb="FF434343"/>
        <rFont val="Arial"/>
        <family val="2"/>
      </rPr>
      <t>: Muestra el nombre del mes por completo (Enero, Febrero).</t>
    </r>
  </si>
  <si>
    <r>
      <t>mmmmm </t>
    </r>
    <r>
      <rPr>
        <sz val="10"/>
        <color rgb="FF434343"/>
        <rFont val="Arial"/>
        <family val="2"/>
      </rPr>
      <t>: Muestra la inicial del mes (E, F).</t>
    </r>
  </si>
  <si>
    <r>
      <t>d</t>
    </r>
    <r>
      <rPr>
        <sz val="10"/>
        <color rgb="FF434343"/>
        <rFont val="Arial"/>
        <family val="2"/>
      </rPr>
      <t> : Muestra el día como número sin ceros (1-31). </t>
    </r>
  </si>
  <si>
    <r>
      <t>dd</t>
    </r>
    <r>
      <rPr>
        <sz val="10"/>
        <color rgb="FF434343"/>
        <rFont val="Arial"/>
        <family val="2"/>
      </rPr>
      <t> : Muestra el día como número con ceros (01-31).</t>
    </r>
  </si>
  <si>
    <r>
      <t>ddd</t>
    </r>
    <r>
      <rPr>
        <sz val="10"/>
        <color rgb="FF434343"/>
        <rFont val="Arial"/>
        <family val="2"/>
      </rPr>
      <t> : Muestra el nombre del día como abreviación (Lun, Mar).</t>
    </r>
  </si>
  <si>
    <r>
      <t>dddd</t>
    </r>
    <r>
      <rPr>
        <sz val="10"/>
        <color rgb="FF434343"/>
        <rFont val="Arial"/>
        <family val="2"/>
      </rPr>
      <t> : Muestra el nombre del día por completo (Lunes, Martes).</t>
    </r>
  </si>
  <si>
    <r>
      <t>yy</t>
    </r>
    <r>
      <rPr>
        <sz val="10"/>
        <color rgb="FF434343"/>
        <rFont val="Arial"/>
        <family val="2"/>
      </rPr>
      <t> o </t>
    </r>
    <r>
      <rPr>
        <b/>
        <sz val="10"/>
        <color rgb="FF434343"/>
        <rFont val="Arial"/>
        <family val="2"/>
      </rPr>
      <t>yyyy</t>
    </r>
    <r>
      <rPr>
        <sz val="10"/>
        <color rgb="FF434343"/>
        <rFont val="Arial"/>
        <family val="2"/>
      </rPr>
      <t> : Muestra el año en dos dígitos (00-99) o cuatro (1900-9999).</t>
    </r>
  </si>
  <si>
    <r>
      <t>h</t>
    </r>
    <r>
      <rPr>
        <sz val="10"/>
        <color rgb="FF434343"/>
        <rFont val="Arial"/>
        <family val="2"/>
      </rPr>
      <t> o </t>
    </r>
    <r>
      <rPr>
        <b/>
        <sz val="10"/>
        <color rgb="FF434343"/>
        <rFont val="Arial"/>
        <family val="2"/>
      </rPr>
      <t>hh</t>
    </r>
    <r>
      <rPr>
        <sz val="10"/>
        <color rgb="FF434343"/>
        <rFont val="Arial"/>
        <family val="2"/>
      </rPr>
      <t> : Muestra la hora como números sin ceros (0-23) o como números con ceros (00-23).</t>
    </r>
  </si>
  <si>
    <r>
      <t>m</t>
    </r>
    <r>
      <rPr>
        <sz val="10"/>
        <color rgb="FF434343"/>
        <rFont val="Arial"/>
        <family val="2"/>
      </rPr>
      <t> o </t>
    </r>
    <r>
      <rPr>
        <b/>
        <sz val="10"/>
        <color rgb="FF434343"/>
        <rFont val="Arial"/>
        <family val="2"/>
      </rPr>
      <t>mm</t>
    </r>
    <r>
      <rPr>
        <sz val="10"/>
        <color rgb="FF434343"/>
        <rFont val="Arial"/>
        <family val="2"/>
      </rPr>
      <t> : Muestra los minútos como números sin ceros (0-59) o como números con ceros (00-59).</t>
    </r>
  </si>
  <si>
    <r>
      <t>s</t>
    </r>
    <r>
      <rPr>
        <sz val="10"/>
        <color rgb="FF434343"/>
        <rFont val="Arial"/>
        <family val="2"/>
      </rPr>
      <t> o </t>
    </r>
    <r>
      <rPr>
        <b/>
        <sz val="10"/>
        <color rgb="FF434343"/>
        <rFont val="Arial"/>
        <family val="2"/>
      </rPr>
      <t>ss</t>
    </r>
    <r>
      <rPr>
        <sz val="10"/>
        <color rgb="FF434343"/>
        <rFont val="Arial"/>
        <family val="2"/>
      </rPr>
      <t> : Muestra los segundos como números sin ceros (0-59) o como números con ceros (00-59).</t>
    </r>
  </si>
  <si>
    <r>
      <t>AM/PM</t>
    </r>
    <r>
      <rPr>
        <sz val="10"/>
        <color rgb="FF434343"/>
        <rFont val="Arial"/>
        <family val="2"/>
      </rPr>
      <t> : Muestra la hora en formato de 12 horas, si no se indica esta opción se muestra la hora en formato 24 horas.</t>
    </r>
  </si>
  <si>
    <t>dato</t>
  </si>
  <si>
    <t>Julio</t>
  </si>
  <si>
    <t>Agosto</t>
  </si>
  <si>
    <t>Septiembre</t>
  </si>
  <si>
    <t>Octubre</t>
  </si>
  <si>
    <t>Noviembre</t>
  </si>
  <si>
    <t>Diciembre</t>
  </si>
  <si>
    <t>Año</t>
  </si>
  <si>
    <t>Pegado Especial Sumar, Multiplicar, etc.</t>
  </si>
  <si>
    <t>¿cuántos meses pintar de rojo?</t>
  </si>
  <si>
    <t>Cantidad</t>
  </si>
  <si>
    <t>Precio Unitario</t>
  </si>
  <si>
    <t>Total</t>
  </si>
  <si>
    <t>2*2+3*3-4*4-5*5</t>
  </si>
  <si>
    <t>(2-4)^2+(3-5)^2</t>
  </si>
  <si>
    <t>TRANSPONER</t>
  </si>
  <si>
    <t>Las fórmulas matriz deben ser ingresadas con crtl+shift+enter, seleccionando todo el area de resultado</t>
  </si>
  <si>
    <t>Devuelve un rango vertical de celdas como un rango horizontal, o viceversa.</t>
  </si>
  <si>
    <t>Buenos Aires</t>
  </si>
  <si>
    <t>Santa Fe</t>
  </si>
  <si>
    <t>Córdoba</t>
  </si>
  <si>
    <t>San Luis</t>
  </si>
  <si>
    <t>Prov</t>
  </si>
  <si>
    <t>Cat</t>
  </si>
  <si>
    <t xml:space="preserve">La columna A tiene formato condicional con formula. Si el valor que devuelve la formula CELDA con criterio "fila" es menor a la celda F8 + 1, se pinta de rojo. </t>
  </si>
  <si>
    <t>Parte del total</t>
  </si>
  <si>
    <t>Por validación con fórmulas no se puede ingresar en la celda F13 un número mayor a F3</t>
  </si>
  <si>
    <t>Etiquetas de fila</t>
  </si>
  <si>
    <t>Total general</t>
  </si>
  <si>
    <t>Suma de C</t>
  </si>
  <si>
    <t>Valores</t>
  </si>
  <si>
    <t>Suma de D</t>
  </si>
  <si>
    <t>Pais</t>
  </si>
  <si>
    <t>Argentina</t>
  </si>
  <si>
    <t>Brasil</t>
  </si>
  <si>
    <t>Chile</t>
  </si>
  <si>
    <t>Perú</t>
  </si>
  <si>
    <t>(Todas)</t>
  </si>
  <si>
    <t>Formato condicional aplicado a toda la hoja con +RESTO(FILA(),2)=0</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</si>
</sst>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44" formatCode="_ &quot;$&quot;\ * #,##0.00_ ;_ &quot;$&quot;\ * \-#,##0.00_ ;_ &quot;$&quot;\ * &quot;-&quot;??_ ;_ @_ "/>
    <numFmt numFmtId="43" formatCode="_ * #,##0.00_ ;_ * \-#,##0.00_ ;_ * &quot;-&quot;??_ ;_ @_ "/>
    <numFmt numFmtId="164" formatCode="#,###.0,"/>
    <numFmt numFmtId="165" formatCode="#,###.0,,"/>
    <numFmt numFmtId="166" formatCode="#,###.0,,,"/>
    <numFmt numFmtId="167" formatCode="#,###.0,,,,"/>
    <numFmt numFmtId="168" formatCode="#,###.0"/>
    <numFmt numFmtId="169" formatCode="00.000"/>
    <numFmt numFmtId="170" formatCode="#.###"/>
    <numFmt numFmtId="171" formatCode="#.##"/>
    <numFmt numFmtId="172" formatCode="#.###00"/>
  </numFmts>
  <fonts count="6" x14ac:knownFonts="1">
    <font>
      <sz val="11"/>
      <color theme="1"/>
      <name val="Calibri"/>
      <family val="2"/>
      <scheme val="minor"/>
    </font>
    <font>
      <sz val="11"/>
      <color theme="1"/>
      <name val="Calibri"/>
      <family val="2"/>
      <scheme val="minor"/>
    </font>
    <font>
      <sz val="12"/>
      <color rgb="FF2F2F2F"/>
      <name val="Segoe UI"/>
      <family val="2"/>
    </font>
    <font>
      <sz val="11"/>
      <color rgb="FF000000"/>
      <name val="Arial"/>
      <family val="2"/>
    </font>
    <font>
      <sz val="10"/>
      <color rgb="FF434343"/>
      <name val="Arial"/>
      <family val="2"/>
    </font>
    <font>
      <b/>
      <sz val="10"/>
      <color rgb="FF434343"/>
      <name val="Arial"/>
      <family val="2"/>
    </font>
  </fonts>
  <fills count="2">
    <fill>
      <patternFill patternType="none"/>
    </fill>
    <fill>
      <patternFill patternType="gray125"/>
    </fill>
  </fills>
  <borders count="1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3">
    <xf numFmtId="0" fontId="0" fillId="0" borderId="0"/>
    <xf numFmtId="44" fontId="1" fillId="0" borderId="0" applyFont="0" applyFill="0" applyBorder="0" applyAlignment="0" applyProtection="0"/>
    <xf numFmtId="43" fontId="1" fillId="0" borderId="0" applyFont="0" applyFill="0" applyBorder="0" applyAlignment="0" applyProtection="0"/>
  </cellStyleXfs>
  <cellXfs count="41">
    <xf numFmtId="0" fontId="0" fillId="0" borderId="0" xfId="0"/>
    <xf numFmtId="0" fontId="0" fillId="0" borderId="1" xfId="0" applyBorder="1"/>
    <xf numFmtId="0" fontId="0" fillId="0" borderId="2" xfId="0" applyBorder="1"/>
    <xf numFmtId="0" fontId="0" fillId="0" borderId="3" xfId="0" applyBorder="1"/>
    <xf numFmtId="44" fontId="0" fillId="0" borderId="0" xfId="1" applyFont="1"/>
    <xf numFmtId="0" fontId="2" fillId="0" borderId="0" xfId="0" applyFont="1"/>
    <xf numFmtId="2" fontId="0" fillId="0" borderId="0" xfId="0" applyNumberFormat="1"/>
    <xf numFmtId="164" fontId="0" fillId="0" borderId="0" xfId="0" applyNumberFormat="1"/>
    <xf numFmtId="165" fontId="0" fillId="0" borderId="0" xfId="0" applyNumberFormat="1"/>
    <xf numFmtId="166" fontId="0" fillId="0" borderId="0" xfId="0" applyNumberFormat="1"/>
    <xf numFmtId="167" fontId="0" fillId="0" borderId="0" xfId="0" applyNumberFormat="1"/>
    <xf numFmtId="168" fontId="0" fillId="0" borderId="0" xfId="0" applyNumberFormat="1"/>
    <xf numFmtId="0" fontId="0" fillId="0" borderId="0" xfId="0" applyAlignment="1">
      <alignment horizontal="center"/>
    </xf>
    <xf numFmtId="0" fontId="0" fillId="0" borderId="0" xfId="0" applyFont="1"/>
    <xf numFmtId="1" fontId="0" fillId="0" borderId="0" xfId="0" applyNumberFormat="1"/>
    <xf numFmtId="169" fontId="0" fillId="0" borderId="0" xfId="0" applyNumberFormat="1"/>
    <xf numFmtId="0" fontId="5" fillId="0" borderId="0" xfId="0" applyFont="1" applyAlignment="1">
      <alignment horizontal="left" vertical="center" wrapText="1" indent="1"/>
    </xf>
    <xf numFmtId="0" fontId="4" fillId="0" borderId="0" xfId="0" applyFont="1" applyAlignment="1">
      <alignment horizontal="left" vertical="center" wrapText="1" indent="1"/>
    </xf>
    <xf numFmtId="0" fontId="5" fillId="0" borderId="0" xfId="0" applyFont="1" applyBorder="1" applyAlignment="1">
      <alignment horizontal="left" vertical="center" wrapText="1" indent="1"/>
    </xf>
    <xf numFmtId="0" fontId="4" fillId="0" borderId="0" xfId="0" applyFont="1" applyBorder="1" applyAlignment="1">
      <alignment horizontal="left" vertical="center" wrapText="1" indent="1"/>
    </xf>
    <xf numFmtId="170" fontId="0" fillId="0" borderId="0" xfId="0" applyNumberFormat="1"/>
    <xf numFmtId="171" fontId="0" fillId="0" borderId="0" xfId="0" applyNumberFormat="1"/>
    <xf numFmtId="172" fontId="0" fillId="0" borderId="0" xfId="0" applyNumberFormat="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43" fontId="0" fillId="0" borderId="0" xfId="2" applyFont="1"/>
    <xf numFmtId="43" fontId="0" fillId="0" borderId="4" xfId="2" applyFont="1" applyBorder="1"/>
    <xf numFmtId="0" fontId="0" fillId="0" borderId="0" xfId="0" applyAlignment="1">
      <alignment horizontal="center" wrapText="1"/>
    </xf>
    <xf numFmtId="0" fontId="0" fillId="0" borderId="0" xfId="0" pivotButton="1"/>
    <xf numFmtId="0" fontId="0" fillId="0" borderId="0" xfId="0" applyAlignment="1">
      <alignment horizontal="left"/>
    </xf>
    <xf numFmtId="0" fontId="0" fillId="0" borderId="0" xfId="0" applyNumberFormat="1"/>
  </cellXfs>
  <cellStyles count="3">
    <cellStyle name="Millares" xfId="2" builtinId="3"/>
    <cellStyle name="Moneda" xfId="1" builtinId="4"/>
    <cellStyle name="Normal" xfId="0" builtinId="0"/>
  </cellStyles>
  <dxfs count="3">
    <dxf>
      <fill>
        <patternFill>
          <bgColor theme="1" tint="0.499984740745262"/>
        </patternFill>
      </fill>
    </dxf>
    <dxf>
      <fill>
        <patternFill>
          <bgColor rgb="FFFF0000"/>
        </patternFill>
      </fill>
    </dxf>
    <dxf>
      <font>
        <color rgb="FFC00000"/>
      </font>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s-AR"/>
  <c:roundedCorners val="0"/>
  <mc:AlternateContent xmlns:mc="http://schemas.openxmlformats.org/markup-compatibility/2006">
    <mc:Choice xmlns:c14="http://schemas.microsoft.com/office/drawing/2007/8/2/chart" Requires="c14">
      <c14:style val="102"/>
    </mc:Choice>
    <mc:Fallback>
      <c:style val="2"/>
    </mc:Fallback>
  </mc:AlternateContent>
  <c:pivotSource>
    <c:name>[Curso Excel Avanzado 3.xlsx]Grafico Dinamico!Tabla dinámica2</c:name>
    <c:fmtId val="0"/>
  </c:pivotSource>
  <c:chart>
    <c:title>
      <c:layout/>
      <c:overlay val="0"/>
    </c:title>
    <c:autoTitleDeleted val="0"/>
    <c:pivotFmts>
      <c:pivotFmt>
        <c:idx val="0"/>
        <c:marker>
          <c:symbol val="none"/>
        </c:marker>
      </c:pivotFmt>
    </c:pivotFmts>
    <c:plotArea>
      <c:layout/>
      <c:barChart>
        <c:barDir val="col"/>
        <c:grouping val="clustered"/>
        <c:varyColors val="0"/>
        <c:ser>
          <c:idx val="0"/>
          <c:order val="0"/>
          <c:tx>
            <c:strRef>
              <c:f>'Grafico Dinamico'!$B$3</c:f>
              <c:strCache>
                <c:ptCount val="1"/>
                <c:pt idx="0">
                  <c:v>Total</c:v>
                </c:pt>
              </c:strCache>
            </c:strRef>
          </c:tx>
          <c:invertIfNegative val="0"/>
          <c:cat>
            <c:strRef>
              <c:f>'Grafico Dinamico'!$A$4:$A$8</c:f>
              <c:strCache>
                <c:ptCount val="4"/>
                <c:pt idx="0">
                  <c:v>Argentina</c:v>
                </c:pt>
                <c:pt idx="1">
                  <c:v>Brasil</c:v>
                </c:pt>
                <c:pt idx="2">
                  <c:v>Chile</c:v>
                </c:pt>
                <c:pt idx="3">
                  <c:v>Perú</c:v>
                </c:pt>
              </c:strCache>
            </c:strRef>
          </c:cat>
          <c:val>
            <c:numRef>
              <c:f>'Grafico Dinamico'!$B$4:$B$8</c:f>
              <c:numCache>
                <c:formatCode>General</c:formatCode>
                <c:ptCount val="4"/>
                <c:pt idx="0">
                  <c:v>498.22002671748527</c:v>
                </c:pt>
                <c:pt idx="1">
                  <c:v>680.47636571116595</c:v>
                </c:pt>
                <c:pt idx="2">
                  <c:v>674.47680678665449</c:v>
                </c:pt>
                <c:pt idx="3">
                  <c:v>585.67153448379736</c:v>
                </c:pt>
              </c:numCache>
            </c:numRef>
          </c:val>
        </c:ser>
        <c:dLbls>
          <c:showLegendKey val="0"/>
          <c:showVal val="0"/>
          <c:showCatName val="0"/>
          <c:showSerName val="0"/>
          <c:showPercent val="0"/>
          <c:showBubbleSize val="0"/>
        </c:dLbls>
        <c:gapWidth val="150"/>
        <c:axId val="197006080"/>
        <c:axId val="197007616"/>
      </c:barChart>
      <c:catAx>
        <c:axId val="197006080"/>
        <c:scaling>
          <c:orientation val="minMax"/>
        </c:scaling>
        <c:delete val="0"/>
        <c:axPos val="b"/>
        <c:majorTickMark val="out"/>
        <c:minorTickMark val="none"/>
        <c:tickLblPos val="nextTo"/>
        <c:crossAx val="197007616"/>
        <c:crosses val="autoZero"/>
        <c:auto val="1"/>
        <c:lblAlgn val="ctr"/>
        <c:lblOffset val="100"/>
        <c:noMultiLvlLbl val="0"/>
      </c:catAx>
      <c:valAx>
        <c:axId val="197007616"/>
        <c:scaling>
          <c:orientation val="minMax"/>
        </c:scaling>
        <c:delete val="0"/>
        <c:axPos val="l"/>
        <c:majorGridlines/>
        <c:numFmt formatCode="General" sourceLinked="1"/>
        <c:majorTickMark val="out"/>
        <c:minorTickMark val="none"/>
        <c:tickLblPos val="nextTo"/>
        <c:crossAx val="197006080"/>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0</xdr:colOff>
      <xdr:row>1</xdr:row>
      <xdr:rowOff>0</xdr:rowOff>
    </xdr:from>
    <xdr:to>
      <xdr:col>10</xdr:col>
      <xdr:colOff>0</xdr:colOff>
      <xdr:row>15</xdr:row>
      <xdr:rowOff>76200</xdr:rowOff>
    </xdr:to>
    <xdr:graphicFrame macro="">
      <xdr:nvGraphicFramePr>
        <xdr:cNvPr id="2" name="1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Curso%20Excel%20Avanzado%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ICE"/>
      <sheetName val="INDICE 2"/>
      <sheetName val="COINCIDIR"/>
      <sheetName val="FILAS"/>
      <sheetName val="COLUMNAS"/>
      <sheetName val="DESREF"/>
      <sheetName val="INDIRECTO"/>
      <sheetName val="DIRECCION"/>
      <sheetName val="HIPERVINCULO"/>
      <sheetName val="RESTO"/>
      <sheetName val="FECHA"/>
      <sheetName val="SIFECHA"/>
    </sheetNames>
    <sheetDataSet>
      <sheetData sheetId="0" refreshError="1"/>
      <sheetData sheetId="1" refreshError="1"/>
      <sheetData sheetId="2">
        <row r="18">
          <cell r="B18" t="str">
            <v>A</v>
          </cell>
          <cell r="C18" t="str">
            <v>B</v>
          </cell>
          <cell r="D18" t="str">
            <v>C</v>
          </cell>
          <cell r="E18" t="str">
            <v>D</v>
          </cell>
          <cell r="F18" t="str">
            <v>E</v>
          </cell>
        </row>
        <row r="19">
          <cell r="A19" t="str">
            <v>Enero</v>
          </cell>
          <cell r="B19">
            <v>57</v>
          </cell>
          <cell r="C19">
            <v>77</v>
          </cell>
          <cell r="D19">
            <v>100</v>
          </cell>
          <cell r="E19">
            <v>43</v>
          </cell>
          <cell r="F19">
            <v>48</v>
          </cell>
        </row>
        <row r="20">
          <cell r="A20" t="str">
            <v>Febrero</v>
          </cell>
          <cell r="B20">
            <v>58</v>
          </cell>
          <cell r="C20">
            <v>23</v>
          </cell>
          <cell r="D20">
            <v>49</v>
          </cell>
          <cell r="E20">
            <v>65</v>
          </cell>
          <cell r="F20">
            <v>89</v>
          </cell>
        </row>
        <row r="21">
          <cell r="A21" t="str">
            <v>Marzo</v>
          </cell>
          <cell r="B21">
            <v>95</v>
          </cell>
          <cell r="C21">
            <v>49</v>
          </cell>
          <cell r="D21">
            <v>50</v>
          </cell>
          <cell r="E21">
            <v>86</v>
          </cell>
          <cell r="F21">
            <v>17</v>
          </cell>
        </row>
        <row r="22">
          <cell r="A22" t="str">
            <v>Abril</v>
          </cell>
          <cell r="B22">
            <v>94</v>
          </cell>
          <cell r="C22">
            <v>94</v>
          </cell>
          <cell r="D22">
            <v>16</v>
          </cell>
          <cell r="E22">
            <v>42</v>
          </cell>
          <cell r="F22">
            <v>43</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utor" refreshedDate="42579.676999421295" createdVersion="4" refreshedVersion="4" minRefreshableVersion="3" recordCount="144">
  <cacheSource type="worksheet">
    <worksheetSource ref="A1:I145" sheet="Datos TD"/>
  </cacheSource>
  <cacheFields count="9">
    <cacheField name="Año" numFmtId="0">
      <sharedItems containsSemiMixedTypes="0" containsString="0" containsNumber="1" containsInteger="1" minValue="2014" maxValue="2016" count="3">
        <n v="2014"/>
        <n v="2015"/>
        <n v="2016"/>
      </sharedItems>
    </cacheField>
    <cacheField name="Mes" numFmtId="0">
      <sharedItems count="12">
        <s v="Enero"/>
        <s v="Febrero"/>
        <s v="Marzo"/>
        <s v="Abril"/>
        <s v="Mayo"/>
        <s v="Junio"/>
        <s v="Julio"/>
        <s v="Agosto"/>
        <s v="Septiembre"/>
        <s v="Octubre"/>
        <s v="Noviembre"/>
        <s v="Diciembre"/>
      </sharedItems>
    </cacheField>
    <cacheField name="Pais" numFmtId="2">
      <sharedItems count="4">
        <s v="Argentina"/>
        <s v="Brasil"/>
        <s v="Chile"/>
        <s v="Perú"/>
      </sharedItems>
    </cacheField>
    <cacheField name="A" numFmtId="2">
      <sharedItems containsSemiMixedTypes="0" containsString="0" containsNumber="1" minValue="5.3632767706579543E-2" maxValue="99.8821944983968"/>
    </cacheField>
    <cacheField name="B" numFmtId="2">
      <sharedItems containsSemiMixedTypes="0" containsString="0" containsNumber="1" minValue="1.0246988494540421" maxValue="98.860052952465878"/>
    </cacheField>
    <cacheField name="C" numFmtId="2">
      <sharedItems containsSemiMixedTypes="0" containsString="0" containsNumber="1" minValue="9.0339731004851487E-2" maxValue="99.945086014184596"/>
    </cacheField>
    <cacheField name="D" numFmtId="2">
      <sharedItems containsSemiMixedTypes="0" containsString="0" containsNumber="1" minValue="2.4905991942594019" maxValue="99.433442395900073"/>
    </cacheField>
    <cacheField name="E" numFmtId="2">
      <sharedItems containsSemiMixedTypes="0" containsString="0" containsNumber="1" minValue="2.6928660733393617" maxValue="99.979899408673489"/>
    </cacheField>
    <cacheField name="F" numFmtId="2">
      <sharedItems containsSemiMixedTypes="0" containsString="0" containsNumber="1" minValue="1.7543852624457568E-2" maxValue="99.966733620179198"/>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44">
  <r>
    <x v="0"/>
    <x v="0"/>
    <x v="0"/>
    <n v="13.72890965365402"/>
    <n v="54.17678727289514"/>
    <n v="52.35051674822887"/>
    <n v="60.583411750688541"/>
    <n v="7.3880595929391557"/>
    <n v="91.145070708169158"/>
  </r>
  <r>
    <x v="0"/>
    <x v="1"/>
    <x v="0"/>
    <n v="35.760006273598258"/>
    <n v="10.880555480373067"/>
    <n v="90.562037376874287"/>
    <n v="9.93748967453174"/>
    <n v="21.337982548890889"/>
    <n v="27.7252351784966"/>
  </r>
  <r>
    <x v="0"/>
    <x v="2"/>
    <x v="0"/>
    <n v="92.299100523864411"/>
    <n v="53.204019910458392"/>
    <n v="36.955993940560674"/>
    <n v="49.931804349735728"/>
    <n v="51.256738244594466"/>
    <n v="74.37839370157711"/>
  </r>
  <r>
    <x v="0"/>
    <x v="3"/>
    <x v="0"/>
    <n v="94.435566290925095"/>
    <n v="48.321907046414736"/>
    <n v="98.976738400177652"/>
    <n v="72.855340770449914"/>
    <n v="34.945837608335374"/>
    <n v="82.570403123738075"/>
  </r>
  <r>
    <x v="0"/>
    <x v="4"/>
    <x v="0"/>
    <n v="92.055225450509241"/>
    <n v="34.236733266014632"/>
    <n v="57.974657842784715"/>
    <n v="81.629933859326883"/>
    <n v="48.899931767222462"/>
    <n v="56.501198298695833"/>
  </r>
  <r>
    <x v="0"/>
    <x v="5"/>
    <x v="0"/>
    <n v="70.885784963808192"/>
    <n v="69.44222473676453"/>
    <n v="76.631625820939718"/>
    <n v="60.229374343999339"/>
    <n v="44.591244234321017"/>
    <n v="30.257698529835906"/>
  </r>
  <r>
    <x v="0"/>
    <x v="6"/>
    <x v="0"/>
    <n v="31.03287615220065"/>
    <n v="9.4099965995826818"/>
    <n v="78.92392881590834"/>
    <n v="95.018054493394885"/>
    <n v="86.436480795793443"/>
    <n v="94.926022228136318"/>
  </r>
  <r>
    <x v="0"/>
    <x v="7"/>
    <x v="0"/>
    <n v="67.261539557671412"/>
    <n v="95.236740050076008"/>
    <n v="9.4489545353020681"/>
    <n v="61.157015100504623"/>
    <n v="8.4492506632580788"/>
    <n v="69.581370423352723"/>
  </r>
  <r>
    <x v="0"/>
    <x v="8"/>
    <x v="0"/>
    <n v="36.854728965971816"/>
    <n v="34.581721597179751"/>
    <n v="49.824306335931148"/>
    <n v="50.972480859362626"/>
    <n v="64.497045760133858"/>
    <n v="7.767002889493857"/>
  </r>
  <r>
    <x v="0"/>
    <x v="9"/>
    <x v="0"/>
    <n v="56.244982230938092"/>
    <n v="14.923430566222429"/>
    <n v="54.566643138048455"/>
    <n v="73.296256130772576"/>
    <n v="79.355494412092781"/>
    <n v="54.198331867684587"/>
  </r>
  <r>
    <x v="0"/>
    <x v="10"/>
    <x v="0"/>
    <n v="84.88125184473725"/>
    <n v="11.213407829057441"/>
    <n v="69.540057530836833"/>
    <n v="43.006446927269359"/>
    <n v="12.71433620329595"/>
    <n v="35.925300476949488"/>
  </r>
  <r>
    <x v="0"/>
    <x v="11"/>
    <x v="0"/>
    <n v="4.8931295190950959"/>
    <n v="40.862180823574448"/>
    <n v="94.987168046394558"/>
    <n v="2.836738137228989"/>
    <n v="93.176262359146406"/>
    <n v="96.349487483099395"/>
  </r>
  <r>
    <x v="1"/>
    <x v="0"/>
    <x v="0"/>
    <n v="56.163982487059251"/>
    <n v="85.856442749486234"/>
    <n v="29.460125066319964"/>
    <n v="88.957412187006369"/>
    <n v="7.7988612103691786"/>
    <n v="50.746748970809854"/>
  </r>
  <r>
    <x v="1"/>
    <x v="1"/>
    <x v="0"/>
    <n v="27.31459308864882"/>
    <n v="66.978585343515775"/>
    <n v="28.146177385555117"/>
    <n v="19.669070832494096"/>
    <n v="10.133712168670762"/>
    <n v="43.663378206521244"/>
  </r>
  <r>
    <x v="1"/>
    <x v="2"/>
    <x v="0"/>
    <n v="64.951607316564662"/>
    <n v="82.422137667642787"/>
    <n v="29.610219416749196"/>
    <n v="76.686755400549075"/>
    <n v="52.875610346027976"/>
    <n v="10.777761018142517"/>
  </r>
  <r>
    <x v="1"/>
    <x v="3"/>
    <x v="0"/>
    <n v="22.168539972048496"/>
    <n v="54.244484968772021"/>
    <n v="0.50587861617507057"/>
    <n v="37.373433531085944"/>
    <n v="22.582910546829481"/>
    <n v="93.827714361498266"/>
  </r>
  <r>
    <x v="1"/>
    <x v="4"/>
    <x v="0"/>
    <n v="50.698772392728863"/>
    <n v="77.507368822244302"/>
    <n v="76.168810737684197"/>
    <n v="2.4905991942594019"/>
    <n v="58.720458671191892"/>
    <n v="40.437166029086946"/>
  </r>
  <r>
    <x v="1"/>
    <x v="5"/>
    <x v="0"/>
    <n v="74.199321711115985"/>
    <n v="8.2675588300987428"/>
    <n v="61.073379222078529"/>
    <n v="91.587659361168008"/>
    <n v="35.746265366094953"/>
    <n v="31.107606389048815"/>
  </r>
  <r>
    <x v="1"/>
    <x v="6"/>
    <x v="0"/>
    <n v="92.581833479961034"/>
    <n v="45.336269352126855"/>
    <n v="86.319318221342982"/>
    <n v="45.999974016959456"/>
    <n v="76.968696067970441"/>
    <n v="48.810570382639305"/>
  </r>
  <r>
    <x v="1"/>
    <x v="7"/>
    <x v="0"/>
    <n v="52.563152490447884"/>
    <n v="59.786751896051136"/>
    <n v="21.679965456545769"/>
    <n v="35.446743578830109"/>
    <n v="26.967744861582698"/>
    <n v="62.49495144936941"/>
  </r>
  <r>
    <x v="1"/>
    <x v="8"/>
    <x v="0"/>
    <n v="95.164160223216825"/>
    <n v="23.648943849117131"/>
    <n v="67.597208601295094"/>
    <n v="80.516786719523196"/>
    <n v="74.96786181124078"/>
    <n v="57.911545405514055"/>
  </r>
  <r>
    <x v="1"/>
    <x v="9"/>
    <x v="0"/>
    <n v="73.98062985052799"/>
    <n v="35.037820003415767"/>
    <n v="13.863816022642194"/>
    <n v="58.110781827663693"/>
    <n v="89.209039161527087"/>
    <n v="64.206499696385094"/>
  </r>
  <r>
    <x v="1"/>
    <x v="10"/>
    <x v="0"/>
    <n v="50.576206546717948"/>
    <n v="62.661632698988804"/>
    <n v="24.832735093515414"/>
    <n v="21.733006639148467"/>
    <n v="46.206402712104378"/>
    <n v="27.299207764845569"/>
  </r>
  <r>
    <x v="1"/>
    <x v="11"/>
    <x v="0"/>
    <n v="79.413347501413128"/>
    <n v="98.860052952465878"/>
    <n v="58.962392877581749"/>
    <n v="97.299682941283848"/>
    <n v="67.45123616815809"/>
    <n v="91.790330903917507"/>
  </r>
  <r>
    <x v="2"/>
    <x v="0"/>
    <x v="0"/>
    <n v="54.95463178314057"/>
    <n v="28.649515049122044"/>
    <n v="94.730544323003386"/>
    <n v="54.317330713434927"/>
    <n v="30.690855529905448"/>
    <n v="80.863779252197261"/>
  </r>
  <r>
    <x v="2"/>
    <x v="1"/>
    <x v="0"/>
    <n v="30.086067902010207"/>
    <n v="36.187172640598817"/>
    <n v="6.7916240273511397"/>
    <n v="44.833544783387445"/>
    <n v="15.828024518468586"/>
    <n v="19.604116488487865"/>
  </r>
  <r>
    <x v="2"/>
    <x v="2"/>
    <x v="0"/>
    <n v="70.90147496787803"/>
    <n v="71.919852145910951"/>
    <n v="47.899206897158422"/>
    <n v="52.208903321295708"/>
    <n v="41.749476641238857"/>
    <n v="54.927298883544125"/>
  </r>
  <r>
    <x v="2"/>
    <x v="3"/>
    <x v="0"/>
    <n v="19.521501474033009"/>
    <n v="24.698522702121661"/>
    <n v="1.5224328915854901"/>
    <n v="44.926784164606779"/>
    <n v="55.713621300505764"/>
    <n v="76.053511619633696"/>
  </r>
  <r>
    <x v="2"/>
    <x v="4"/>
    <x v="0"/>
    <n v="67.789139148568935"/>
    <n v="40.390606052084387"/>
    <n v="48.327601836479992"/>
    <n v="79.275757723406372"/>
    <n v="46.758451441288173"/>
    <n v="60.561313445394497"/>
  </r>
  <r>
    <x v="2"/>
    <x v="5"/>
    <x v="0"/>
    <n v="70.760204206090691"/>
    <n v="92.392707535266567"/>
    <n v="82.098444405479256"/>
    <n v="63.509607875000498"/>
    <n v="65.699913136626307"/>
    <n v="62.130205501894274"/>
  </r>
  <r>
    <x v="2"/>
    <x v="6"/>
    <x v="0"/>
    <n v="52.912441540288789"/>
    <n v="18.672025661544676"/>
    <n v="99.945086014184596"/>
    <n v="36.129635571967711"/>
    <n v="51.217714126273741"/>
    <n v="71.64171089730722"/>
  </r>
  <r>
    <x v="2"/>
    <x v="7"/>
    <x v="0"/>
    <n v="9.9895959005858579"/>
    <n v="75.717288773395865"/>
    <n v="79.812502961331177"/>
    <n v="37.08994760499619"/>
    <n v="17.591539896270881"/>
    <n v="65.444624756689763"/>
  </r>
  <r>
    <x v="2"/>
    <x v="8"/>
    <x v="0"/>
    <n v="11.770077886007002"/>
    <n v="98.744357961815126"/>
    <n v="4.2786513793869663"/>
    <n v="42.586526281013747"/>
    <n v="68.844143035969822"/>
    <n v="92.415038861425984"/>
  </r>
  <r>
    <x v="2"/>
    <x v="9"/>
    <x v="0"/>
    <n v="47.298140556664734"/>
    <n v="12.571657335368357"/>
    <n v="48.113240226384733"/>
    <n v="88.307322913228774"/>
    <n v="95.38752763366405"/>
    <n v="94.325616392103413"/>
  </r>
  <r>
    <x v="2"/>
    <x v="10"/>
    <x v="0"/>
    <n v="46.05762439055934"/>
    <n v="19.545919240224485"/>
    <n v="55.835724916010243"/>
    <n v="39.525934433383128"/>
    <n v="90.774056442217059"/>
    <n v="78.23105955819247"/>
  </r>
  <r>
    <x v="2"/>
    <x v="11"/>
    <x v="0"/>
    <n v="33.125422363936693"/>
    <n v="79.167420140394839"/>
    <n v="11.040500440712853"/>
    <n v="37.706651386063548"/>
    <n v="65.381023834944983"/>
    <n v="72.584337110300012"/>
  </r>
  <r>
    <x v="0"/>
    <x v="0"/>
    <x v="1"/>
    <n v="4.4013940173164068"/>
    <n v="13.691039602975996"/>
    <n v="46.617843438341069"/>
    <n v="41.401265374685003"/>
    <n v="31.067721524237058"/>
    <n v="6.0098546070959324"/>
  </r>
  <r>
    <x v="0"/>
    <x v="1"/>
    <x v="1"/>
    <n v="26.858350159059352"/>
    <n v="21.396545323423332"/>
    <n v="3.2848776187450413"/>
    <n v="65.247637291741256"/>
    <n v="5.5998959227203216"/>
    <n v="31.100034531007658"/>
  </r>
  <r>
    <x v="0"/>
    <x v="2"/>
    <x v="1"/>
    <n v="66.989459566243752"/>
    <n v="15.317773125522594"/>
    <n v="80.4953874747318"/>
    <n v="57.078746066907456"/>
    <n v="99.838143899357064"/>
    <n v="24.968891323602481"/>
  </r>
  <r>
    <x v="0"/>
    <x v="3"/>
    <x v="1"/>
    <n v="85.82629704192999"/>
    <n v="88.594879560612839"/>
    <n v="73.790501390513057"/>
    <n v="27.341108904301169"/>
    <n v="56.929816056489017"/>
    <n v="68.43751799380226"/>
  </r>
  <r>
    <x v="0"/>
    <x v="4"/>
    <x v="1"/>
    <n v="67.584420940077692"/>
    <n v="22.492102899138544"/>
    <n v="70.46853848927941"/>
    <n v="57.240269790290085"/>
    <n v="27.456956581244938"/>
    <n v="26.314930961610738"/>
  </r>
  <r>
    <x v="0"/>
    <x v="5"/>
    <x v="1"/>
    <n v="88.366632809875995"/>
    <n v="84.799575556611174"/>
    <n v="17.735026381939289"/>
    <n v="17.452851118917991"/>
    <n v="63.999625757063718"/>
    <n v="18.201677250072624"/>
  </r>
  <r>
    <x v="0"/>
    <x v="6"/>
    <x v="1"/>
    <n v="40.741763330813271"/>
    <n v="7.353693113638105"/>
    <n v="32.825233264322016"/>
    <n v="40.737681781536025"/>
    <n v="6.4855253524501393"/>
    <n v="19.871568971268893"/>
  </r>
  <r>
    <x v="0"/>
    <x v="7"/>
    <x v="1"/>
    <n v="70.659552037434025"/>
    <n v="82.158253681121749"/>
    <n v="85.280285167655762"/>
    <n v="66.050208417423647"/>
    <n v="81.241108231212294"/>
    <n v="40.375078865739198"/>
  </r>
  <r>
    <x v="0"/>
    <x v="8"/>
    <x v="1"/>
    <n v="21.608331893390787"/>
    <n v="96.318585505517547"/>
    <n v="57.704075441721024"/>
    <n v="56.047276843598482"/>
    <n v="94.401735285761632"/>
    <n v="49.817252267270305"/>
  </r>
  <r>
    <x v="0"/>
    <x v="9"/>
    <x v="1"/>
    <n v="21.107922608102349"/>
    <n v="23.373930881118412"/>
    <n v="51.814181645879806"/>
    <n v="73.080543457233276"/>
    <n v="78.750169467117956"/>
    <n v="13.90360652342163"/>
  </r>
  <r>
    <x v="0"/>
    <x v="10"/>
    <x v="1"/>
    <n v="97.928396435688455"/>
    <n v="67.499295004513911"/>
    <n v="93.555687073821844"/>
    <n v="31.823989757423654"/>
    <n v="24.101146185994125"/>
    <n v="91.23967169237693"/>
  </r>
  <r>
    <x v="0"/>
    <x v="11"/>
    <x v="1"/>
    <n v="28.88155955083942"/>
    <n v="36.11068304380359"/>
    <n v="32.80213464989771"/>
    <n v="85.582466607286875"/>
    <n v="96.639127670818965"/>
    <n v="80.861368427716457"/>
  </r>
  <r>
    <x v="1"/>
    <x v="0"/>
    <x v="1"/>
    <n v="22.137594069525178"/>
    <n v="13.885667853703175"/>
    <n v="86.902378274670824"/>
    <n v="88.77450141887185"/>
    <n v="41.405833947331629"/>
    <n v="64.86278504590301"/>
  </r>
  <r>
    <x v="1"/>
    <x v="1"/>
    <x v="1"/>
    <n v="64.63069448805328"/>
    <n v="86.753121159738541"/>
    <n v="90.661479956979392"/>
    <n v="99.225234595115126"/>
    <n v="85.581197431841531"/>
    <n v="17.539804893505039"/>
  </r>
  <r>
    <x v="1"/>
    <x v="2"/>
    <x v="1"/>
    <n v="59.416689604924422"/>
    <n v="83.944275775697491"/>
    <n v="92.324403594502343"/>
    <n v="17.826510748284154"/>
    <n v="41.268091123741257"/>
    <n v="38.551127837383113"/>
  </r>
  <r>
    <x v="1"/>
    <x v="3"/>
    <x v="1"/>
    <n v="67.448148243649513"/>
    <n v="59.654333888058908"/>
    <n v="72.399746150961207"/>
    <n v="39.698568913635199"/>
    <n v="6.6337508671292404"/>
    <n v="27.778107025872579"/>
  </r>
  <r>
    <x v="1"/>
    <x v="4"/>
    <x v="1"/>
    <n v="72.502479905492976"/>
    <n v="29.233545191087217"/>
    <n v="87.59176675555203"/>
    <n v="27.423840870075288"/>
    <n v="39.048894966719786"/>
    <n v="99.966733620179198"/>
  </r>
  <r>
    <x v="1"/>
    <x v="5"/>
    <x v="1"/>
    <n v="12.291965410977612"/>
    <n v="69.739492323224368"/>
    <n v="14.840062024939371"/>
    <n v="11.509328603019641"/>
    <n v="24.566279081454013"/>
    <n v="1.7908517281893244"/>
  </r>
  <r>
    <x v="1"/>
    <x v="6"/>
    <x v="1"/>
    <n v="73.685198404870704"/>
    <n v="40.061726478639713"/>
    <n v="25.892348140876042"/>
    <n v="28.227594507007947"/>
    <n v="11.048931034051856"/>
    <n v="8.1039295247569356"/>
  </r>
  <r>
    <x v="1"/>
    <x v="7"/>
    <x v="1"/>
    <n v="31.251483327214768"/>
    <n v="21.943845105608371"/>
    <n v="66.030931095176214"/>
    <n v="97.406741532884595"/>
    <n v="85.646833364529869"/>
    <n v="37.910647091748849"/>
  </r>
  <r>
    <x v="1"/>
    <x v="8"/>
    <x v="1"/>
    <n v="78.947232534687444"/>
    <n v="17.460122777879427"/>
    <n v="47.724652841282719"/>
    <n v="95.648145877542802"/>
    <n v="32.632987563172641"/>
    <n v="13.065956194884931"/>
  </r>
  <r>
    <x v="1"/>
    <x v="9"/>
    <x v="1"/>
    <n v="93.191239090088288"/>
    <n v="43.500253633557286"/>
    <n v="39.579295229336651"/>
    <n v="54.133152656120622"/>
    <n v="37.253962544402476"/>
    <n v="78.012836486877319"/>
  </r>
  <r>
    <x v="1"/>
    <x v="10"/>
    <x v="1"/>
    <n v="2.7252522859179007"/>
    <n v="95.223905518588452"/>
    <n v="3.4571324412157156"/>
    <n v="89.51485786588502"/>
    <n v="63.162856824040169"/>
    <n v="34.680977317892037"/>
  </r>
  <r>
    <x v="1"/>
    <x v="11"/>
    <x v="1"/>
    <n v="67.01012944047109"/>
    <n v="94.542927149583832"/>
    <n v="53.072169205673468"/>
    <n v="24.954467263739822"/>
    <n v="2.6928660733393617"/>
    <n v="92.940666342146756"/>
  </r>
  <r>
    <x v="2"/>
    <x v="0"/>
    <x v="1"/>
    <n v="36.125894797009003"/>
    <n v="71.060392990768833"/>
    <n v="15.869520960464456"/>
    <n v="45.744278313504907"/>
    <n v="28.924869744823155"/>
    <n v="10.59866571155087"/>
  </r>
  <r>
    <x v="2"/>
    <x v="1"/>
    <x v="1"/>
    <n v="99.8821944983968"/>
    <n v="85.307290805153897"/>
    <n v="75.507447049283286"/>
    <n v="99.433442395900073"/>
    <n v="73.102209704943007"/>
    <n v="53.659936653493212"/>
  </r>
  <r>
    <x v="2"/>
    <x v="2"/>
    <x v="1"/>
    <n v="96.817188980960196"/>
    <n v="69.961214684707059"/>
    <n v="38.990171066530642"/>
    <n v="96.665679921563594"/>
    <n v="34.075003719349063"/>
    <n v="17.186467153550922"/>
  </r>
  <r>
    <x v="2"/>
    <x v="3"/>
    <x v="1"/>
    <n v="44.762036537854819"/>
    <n v="20.821256734089932"/>
    <n v="8.0324900181670706"/>
    <n v="46.453197928638133"/>
    <n v="56.387296667746568"/>
    <n v="0.27068753518605382"/>
  </r>
  <r>
    <x v="2"/>
    <x v="4"/>
    <x v="1"/>
    <n v="86.935441797996234"/>
    <n v="89.322962103694934"/>
    <n v="40.062295228271829"/>
    <n v="98.00749209459903"/>
    <n v="73.852017353242303"/>
    <n v="61.589012918144292"/>
  </r>
  <r>
    <x v="2"/>
    <x v="5"/>
    <x v="1"/>
    <n v="93.076929471293241"/>
    <n v="81.269191261972608"/>
    <n v="50.499480235755769"/>
    <n v="30.797405239132047"/>
    <n v="90.156090411661864"/>
    <n v="43.66098862942146"/>
  </r>
  <r>
    <x v="2"/>
    <x v="6"/>
    <x v="1"/>
    <n v="55.013687656359053"/>
    <n v="21.638766151416078"/>
    <n v="18.732932546520797"/>
    <n v="18.685906900250281"/>
    <n v="67.082278078559526"/>
    <n v="39.536616523883673"/>
  </r>
  <r>
    <x v="2"/>
    <x v="7"/>
    <x v="1"/>
    <n v="18.32627917276578"/>
    <n v="20.557620733045489"/>
    <n v="29.83351148950295"/>
    <n v="86.409960742444511"/>
    <n v="59.783277096263362"/>
    <n v="39.77971915902566"/>
  </r>
  <r>
    <x v="2"/>
    <x v="8"/>
    <x v="1"/>
    <n v="9.3764816250498821"/>
    <n v="81.717596033550706"/>
    <n v="78.075282412753495"/>
    <n v="10.724613683281159"/>
    <n v="70.190210167898201"/>
    <n v="1.7543852624457568E-2"/>
  </r>
  <r>
    <x v="2"/>
    <x v="9"/>
    <x v="1"/>
    <n v="6.266432344234774"/>
    <n v="92.483028882295244"/>
    <n v="98.739375333473163"/>
    <n v="24.721521209522614"/>
    <n v="93.500438160574717"/>
    <n v="77.655172364895733"/>
  </r>
  <r>
    <x v="2"/>
    <x v="10"/>
    <x v="1"/>
    <n v="64.270051311186705"/>
    <n v="1.0246988494540421"/>
    <n v="37.743386553489785"/>
    <n v="97.097464903336913"/>
    <n v="23.401301801133979"/>
    <n v="50.778485365796143"/>
  </r>
  <r>
    <x v="2"/>
    <x v="11"/>
    <x v="1"/>
    <n v="74.505573697986634"/>
    <n v="72.618801294909801"/>
    <n v="3.9151302506178709"/>
    <n v="7.5866009996945039"/>
    <n v="27.255795864956955"/>
    <n v="64.348957665794899"/>
  </r>
  <r>
    <x v="0"/>
    <x v="0"/>
    <x v="2"/>
    <n v="85.773975580802286"/>
    <n v="85.60071741207544"/>
    <n v="1.3032710335921682"/>
    <n v="35.928477784620647"/>
    <n v="84.008970847598547"/>
    <n v="15.776719216666379"/>
  </r>
  <r>
    <x v="0"/>
    <x v="1"/>
    <x v="2"/>
    <n v="37.067634547425868"/>
    <n v="85.72158833448988"/>
    <n v="60.507352042915684"/>
    <n v="42.992193082246125"/>
    <n v="92.849440199269594"/>
    <n v="77.818382435758096"/>
  </r>
  <r>
    <x v="0"/>
    <x v="2"/>
    <x v="2"/>
    <n v="2.9372995447779604"/>
    <n v="60.426791725386408"/>
    <n v="34.91175276627699"/>
    <n v="66.006102869738129"/>
    <n v="91.269310157994411"/>
    <n v="94.830315288014518"/>
  </r>
  <r>
    <x v="0"/>
    <x v="3"/>
    <x v="2"/>
    <n v="25.538862211266544"/>
    <n v="91.029392769664895"/>
    <n v="93.856180081368052"/>
    <n v="57.980140726745347"/>
    <n v="22.18413138466968"/>
    <n v="18.058765138113507"/>
  </r>
  <r>
    <x v="0"/>
    <x v="4"/>
    <x v="2"/>
    <n v="95.152496521540499"/>
    <n v="73.283047237077"/>
    <n v="10.831616960776124"/>
    <n v="63.936379552624878"/>
    <n v="10.970239573921736"/>
    <n v="28.507667041737005"/>
  </r>
  <r>
    <x v="0"/>
    <x v="5"/>
    <x v="2"/>
    <n v="94.660465505658948"/>
    <n v="73.956572285292268"/>
    <n v="30.721303090029572"/>
    <n v="53.460654322217174"/>
    <n v="67.583489220938702"/>
    <n v="0.62541643027024252"/>
  </r>
  <r>
    <x v="0"/>
    <x v="6"/>
    <x v="2"/>
    <n v="91.469405674196167"/>
    <n v="27.032048051398871"/>
    <n v="31.57935023474089"/>
    <n v="10.51952316772784"/>
    <n v="20.531793539423994"/>
    <n v="32.232488921027127"/>
  </r>
  <r>
    <x v="0"/>
    <x v="7"/>
    <x v="2"/>
    <n v="40.161933972361417"/>
    <n v="72.744530239414715"/>
    <n v="15.639702799245036"/>
    <n v="39.62711254934986"/>
    <n v="56.403652995383247"/>
    <n v="36.394303346184472"/>
  </r>
  <r>
    <x v="0"/>
    <x v="8"/>
    <x v="2"/>
    <n v="41.629319891282478"/>
    <n v="96.506472422318737"/>
    <n v="56.096248752746945"/>
    <n v="14.680756855207322"/>
    <n v="16.347260658686714"/>
    <n v="43.779560225595539"/>
  </r>
  <r>
    <x v="0"/>
    <x v="9"/>
    <x v="2"/>
    <n v="36.868564573948028"/>
    <n v="47.972829400545791"/>
    <n v="61.336812189958742"/>
    <n v="94.565177649182004"/>
    <n v="42.182527919884961"/>
    <n v="77.347404991273152"/>
  </r>
  <r>
    <x v="0"/>
    <x v="10"/>
    <x v="2"/>
    <n v="87.161424201241715"/>
    <n v="48.214826244063289"/>
    <n v="58.646266394908643"/>
    <n v="75.035321244783091"/>
    <n v="71.371923140901998"/>
    <n v="93.998011771474239"/>
  </r>
  <r>
    <x v="0"/>
    <x v="11"/>
    <x v="2"/>
    <n v="43.901668894312749"/>
    <n v="24.199724526568456"/>
    <n v="99.317446490539254"/>
    <n v="15.26006435407432"/>
    <n v="99.960846671812163"/>
    <n v="84.966829739333392"/>
  </r>
  <r>
    <x v="1"/>
    <x v="0"/>
    <x v="2"/>
    <n v="46.637082562427643"/>
    <n v="26.740876072229035"/>
    <n v="49.303551350382257"/>
    <n v="34.561815444550426"/>
    <n v="57.497166570753542"/>
    <n v="31.753389875601567"/>
  </r>
  <r>
    <x v="1"/>
    <x v="1"/>
    <x v="2"/>
    <n v="59.344795717286203"/>
    <n v="76.880444473300102"/>
    <n v="22.304355977078039"/>
    <n v="79.576636170183889"/>
    <n v="74.837359346983519"/>
    <n v="91.532478774313162"/>
  </r>
  <r>
    <x v="1"/>
    <x v="2"/>
    <x v="2"/>
    <n v="59.818158882439434"/>
    <n v="67.951482391099944"/>
    <n v="46.719878184524688"/>
    <n v="92.827048327051102"/>
    <n v="97.393803083570575"/>
    <n v="26.115052054431665"/>
  </r>
  <r>
    <x v="1"/>
    <x v="3"/>
    <x v="2"/>
    <n v="42.964409409382206"/>
    <n v="16.560268612388295"/>
    <n v="93.431222536285787"/>
    <n v="18.207062718511235"/>
    <n v="98.775470755994462"/>
    <n v="66.092457163661095"/>
  </r>
  <r>
    <x v="1"/>
    <x v="4"/>
    <x v="2"/>
    <n v="35.622536476750575"/>
    <n v="19.287048422562791"/>
    <n v="9.7533527291103645"/>
    <n v="29.482981087417315"/>
    <n v="29.179701783611613"/>
    <n v="88.172931256513792"/>
  </r>
  <r>
    <x v="1"/>
    <x v="5"/>
    <x v="2"/>
    <n v="32.209675117225132"/>
    <n v="60.694342944306214"/>
    <n v="70.615765267823178"/>
    <n v="4.5926656349252308"/>
    <n v="90.466604648062372"/>
    <n v="51.311064386962812"/>
  </r>
  <r>
    <x v="1"/>
    <x v="6"/>
    <x v="2"/>
    <n v="78.438722208015335"/>
    <n v="79.26586650694945"/>
    <n v="91.515159216851899"/>
    <n v="50.239909660779411"/>
    <n v="86.723853222616597"/>
    <n v="34.381483841233731"/>
  </r>
  <r>
    <x v="1"/>
    <x v="7"/>
    <x v="2"/>
    <n v="31.819765595914806"/>
    <n v="64.363619960714544"/>
    <n v="51.283038914714865"/>
    <n v="90.999876959916321"/>
    <n v="27.5047281807121"/>
    <n v="35.074198684075341"/>
  </r>
  <r>
    <x v="1"/>
    <x v="8"/>
    <x v="2"/>
    <n v="39.663930766889585"/>
    <n v="87.690788772563309"/>
    <n v="39.803042876544168"/>
    <n v="59.11743167641815"/>
    <n v="69.314092379014937"/>
    <n v="23.354722238261449"/>
  </r>
  <r>
    <x v="1"/>
    <x v="9"/>
    <x v="2"/>
    <n v="39.737234519761991"/>
    <n v="95.674155651968277"/>
    <n v="81.347870322503965"/>
    <n v="16.905766513757492"/>
    <n v="82.68652984165486"/>
    <n v="70.559835977640745"/>
  </r>
  <r>
    <x v="1"/>
    <x v="10"/>
    <x v="2"/>
    <n v="77.550221873545141"/>
    <n v="11.955717472688331"/>
    <n v="26.590796075493451"/>
    <n v="31.107771973363718"/>
    <n v="16.728802102357555"/>
    <n v="58.454629232843146"/>
  </r>
  <r>
    <x v="1"/>
    <x v="11"/>
    <x v="2"/>
    <n v="98.007162966700022"/>
    <n v="12.121647032229177"/>
    <n v="91.808773335341954"/>
    <n v="21.822676269786847"/>
    <n v="29.807278655583993"/>
    <n v="10.042620140966129"/>
  </r>
  <r>
    <x v="2"/>
    <x v="0"/>
    <x v="2"/>
    <n v="37.844480006708856"/>
    <n v="67.887536279327975"/>
    <n v="42.65504841592228"/>
    <n v="64.972014809108586"/>
    <n v="65.685133999055566"/>
    <n v="56.135708741005786"/>
  </r>
  <r>
    <x v="2"/>
    <x v="1"/>
    <x v="2"/>
    <n v="28.970992617477165"/>
    <n v="5.526129821612491"/>
    <n v="95.658834611438678"/>
    <n v="51.037119713964799"/>
    <n v="7.0410614383562331"/>
    <n v="73.011587214450827"/>
  </r>
  <r>
    <x v="2"/>
    <x v="2"/>
    <x v="2"/>
    <n v="88.931121393475891"/>
    <n v="14.561320462938699"/>
    <n v="3.0960947099733072"/>
    <n v="46.895234851823311"/>
    <n v="15.540610614073746"/>
    <n v="74.951638479257156"/>
  </r>
  <r>
    <x v="2"/>
    <x v="3"/>
    <x v="2"/>
    <n v="40.204752358291962"/>
    <n v="67.618118922276622"/>
    <n v="44.947759146270108"/>
    <n v="82.500173176597329"/>
    <n v="6.522069004577224"/>
    <n v="46.522131241742059"/>
  </r>
  <r>
    <x v="2"/>
    <x v="4"/>
    <x v="2"/>
    <n v="21.383385354311248"/>
    <n v="24.572795581674157"/>
    <n v="2.9377748449932461"/>
    <n v="60.737683621977645"/>
    <n v="14.021900764370997"/>
    <n v="31.166828947887804"/>
  </r>
  <r>
    <x v="2"/>
    <x v="5"/>
    <x v="2"/>
    <n v="26.31351510472054"/>
    <n v="89.919220279389805"/>
    <n v="54.972391935182053"/>
    <n v="82.002319098060866"/>
    <n v="95.25019099330764"/>
    <n v="57.993025612754948"/>
  </r>
  <r>
    <x v="2"/>
    <x v="6"/>
    <x v="2"/>
    <n v="73.900112955000992"/>
    <n v="85.49404037557305"/>
    <n v="81.308576146852047"/>
    <n v="39.72580471085999"/>
    <n v="67.368704704875071"/>
    <n v="90.014056383320252"/>
  </r>
  <r>
    <x v="2"/>
    <x v="7"/>
    <x v="2"/>
    <n v="88.308608972293129"/>
    <n v="79.719407292822041"/>
    <n v="81.297626411825647"/>
    <n v="90.811658848595854"/>
    <n v="80.213429220577382"/>
    <n v="53.399408821740415"/>
  </r>
  <r>
    <x v="2"/>
    <x v="8"/>
    <x v="2"/>
    <n v="44.095797310870779"/>
    <n v="63.738212932386482"/>
    <n v="5.6590520157311142"/>
    <n v="83.551476679370069"/>
    <n v="33.12246057900856"/>
    <n v="67.294558784337596"/>
  </r>
  <r>
    <x v="2"/>
    <x v="9"/>
    <x v="2"/>
    <n v="90.694276442873246"/>
    <n v="52.219459447014756"/>
    <n v="51.905079479125661"/>
    <n v="74.918739827816395"/>
    <n v="69.722866307893668"/>
    <n v="68.695487227276118"/>
  </r>
  <r>
    <x v="2"/>
    <x v="10"/>
    <x v="2"/>
    <n v="35.316873604325984"/>
    <n v="37.99905340865115"/>
    <n v="98.306666543375698"/>
    <n v="15.87398453976574"/>
    <n v="44.068955535415022"/>
    <n v="74.627299590927564"/>
  </r>
  <r>
    <x v="2"/>
    <x v="11"/>
    <x v="2"/>
    <n v="20.178659223135099"/>
    <n v="17.22731257329847"/>
    <n v="71.401389273265011"/>
    <n v="51.172454663179565"/>
    <n v="32.808273570618908"/>
    <n v="41.595403562798481"/>
  </r>
  <r>
    <x v="0"/>
    <x v="0"/>
    <x v="3"/>
    <n v="61.163742185845791"/>
    <n v="6.4052287467617042"/>
    <n v="70.353165400677483"/>
    <n v="36.16634961897266"/>
    <n v="85.742946854563513"/>
    <n v="49.621405105719752"/>
  </r>
  <r>
    <x v="0"/>
    <x v="1"/>
    <x v="3"/>
    <n v="56.932425974530389"/>
    <n v="37.693354531524434"/>
    <n v="5.3415119474673478"/>
    <n v="70.524129669453799"/>
    <n v="47.384560233227432"/>
    <n v="73.722322062734108"/>
  </r>
  <r>
    <x v="0"/>
    <x v="2"/>
    <x v="3"/>
    <n v="72.311166977453453"/>
    <n v="76.672794005278817"/>
    <n v="84.970388540078844"/>
    <n v="88.877622237712572"/>
    <n v="45.793400521770778"/>
    <n v="55.173873063246027"/>
  </r>
  <r>
    <x v="0"/>
    <x v="3"/>
    <x v="3"/>
    <n v="24.644214219288628"/>
    <n v="74.610397446907612"/>
    <n v="12.300640808775087"/>
    <n v="25.007132793044939"/>
    <n v="66.884875057338661"/>
    <n v="19.088200421517541"/>
  </r>
  <r>
    <x v="0"/>
    <x v="4"/>
    <x v="3"/>
    <n v="71.693964815336827"/>
    <n v="78.355182093279197"/>
    <n v="42.065783787035429"/>
    <n v="93.635941024448613"/>
    <n v="99.030031863455264"/>
    <n v="86.751426912754951"/>
  </r>
  <r>
    <x v="0"/>
    <x v="5"/>
    <x v="3"/>
    <n v="26.486772277806214"/>
    <n v="55.552676190844409"/>
    <n v="57.582621009712234"/>
    <n v="81.741466723428715"/>
    <n v="86.249928123534943"/>
    <n v="59.737891370682618"/>
  </r>
  <r>
    <x v="0"/>
    <x v="6"/>
    <x v="3"/>
    <n v="83.671438816718492"/>
    <n v="32.397548639468191"/>
    <n v="3.1986755624800023"/>
    <n v="13.666230968640969"/>
    <n v="50.998149585327177"/>
    <n v="53.8013795682336"/>
  </r>
  <r>
    <x v="0"/>
    <x v="7"/>
    <x v="3"/>
    <n v="42.897239283394143"/>
    <n v="45.117653494171371"/>
    <n v="86.099731365137828"/>
    <n v="93.058587898990879"/>
    <n v="27.382908172849096"/>
    <n v="21.329073514568051"/>
  </r>
  <r>
    <x v="0"/>
    <x v="8"/>
    <x v="3"/>
    <n v="93.313689095464142"/>
    <n v="68.363181419069448"/>
    <n v="9.0339731004851487E-2"/>
    <n v="47.225180672122505"/>
    <n v="99.979899408673489"/>
    <n v="1.6433089056887562"/>
  </r>
  <r>
    <x v="0"/>
    <x v="9"/>
    <x v="3"/>
    <n v="34.74173450771675"/>
    <n v="94.930466076170404"/>
    <n v="50.89958987090332"/>
    <n v="15.452450176466581"/>
    <n v="39.003652368416731"/>
    <n v="82.639588753211427"/>
  </r>
  <r>
    <x v="0"/>
    <x v="10"/>
    <x v="3"/>
    <n v="95.582612461223633"/>
    <n v="49.23451217028412"/>
    <n v="57.520152624134681"/>
    <n v="27.369012347867873"/>
    <n v="53.55386813689492"/>
    <n v="18.944664262153577"/>
  </r>
  <r>
    <x v="0"/>
    <x v="11"/>
    <x v="3"/>
    <n v="1.4338027891642846"/>
    <n v="80.541089020954644"/>
    <n v="90.358955691050951"/>
    <n v="19.661147139678459"/>
    <n v="52.776460365391856"/>
    <n v="23.638433933471369"/>
  </r>
  <r>
    <x v="1"/>
    <x v="0"/>
    <x v="3"/>
    <n v="48.900807252888598"/>
    <n v="65.219317507426084"/>
    <n v="68.079754192291858"/>
    <n v="68.396592611793196"/>
    <n v="23.910011035248381"/>
    <n v="92.62928667046009"/>
  </r>
  <r>
    <x v="1"/>
    <x v="1"/>
    <x v="3"/>
    <n v="96.812868931087564"/>
    <n v="33.660556681210466"/>
    <n v="20.95133278554211"/>
    <n v="62.269041390874101"/>
    <n v="6.9315780858761888"/>
    <n v="32.574972236320697"/>
  </r>
  <r>
    <x v="1"/>
    <x v="2"/>
    <x v="3"/>
    <n v="5.3632767706579543E-2"/>
    <n v="23.830254512095895"/>
    <n v="57.683183958176201"/>
    <n v="22.250366309968005"/>
    <n v="16.239826593777707"/>
    <n v="93.062679500954715"/>
  </r>
  <r>
    <x v="1"/>
    <x v="3"/>
    <x v="3"/>
    <n v="12.307770568928522"/>
    <n v="27.866555428491168"/>
    <n v="95.975336473548651"/>
    <n v="54.56346783756635"/>
    <n v="8.4453362586904177"/>
    <n v="71.975222039876314"/>
  </r>
  <r>
    <x v="1"/>
    <x v="4"/>
    <x v="3"/>
    <n v="51.727511619216983"/>
    <n v="91.768198402425043"/>
    <n v="46.408903360570022"/>
    <n v="18.678278072716992"/>
    <n v="78.109091006045972"/>
    <n v="53.5352041179599"/>
  </r>
  <r>
    <x v="1"/>
    <x v="5"/>
    <x v="3"/>
    <n v="2.3725795344401668"/>
    <n v="18.024022804323558"/>
    <n v="73.764622418944143"/>
    <n v="10.503173165114843"/>
    <n v="47.09279300865682"/>
    <n v="66.974440386369977"/>
  </r>
  <r>
    <x v="1"/>
    <x v="6"/>
    <x v="3"/>
    <n v="98.355575857183581"/>
    <n v="79.437882186822605"/>
    <n v="5.7067283367250088"/>
    <n v="65.31343794365894"/>
    <n v="85.876049644532628"/>
    <n v="67.358217712508122"/>
  </r>
  <r>
    <x v="1"/>
    <x v="7"/>
    <x v="3"/>
    <n v="58.167181127282554"/>
    <n v="46.215539406924918"/>
    <n v="10.043898298759402"/>
    <n v="90.019285523143623"/>
    <n v="76.692621367392178"/>
    <n v="18.160383188820173"/>
  </r>
  <r>
    <x v="1"/>
    <x v="8"/>
    <x v="3"/>
    <n v="62.320879002261378"/>
    <n v="24.250769093941493"/>
    <n v="1.8115638139679757"/>
    <n v="54.561777506784601"/>
    <n v="87.713647217589838"/>
    <n v="55.892154749646771"/>
  </r>
  <r>
    <x v="1"/>
    <x v="9"/>
    <x v="3"/>
    <n v="96.033726376871726"/>
    <n v="53.985597443677676"/>
    <n v="66.642707874052959"/>
    <n v="77.393343649175819"/>
    <n v="10.489853013770645"/>
    <n v="72.409888534884203"/>
  </r>
  <r>
    <x v="1"/>
    <x v="10"/>
    <x v="3"/>
    <n v="67.766204857902196"/>
    <n v="85.889451460978336"/>
    <n v="49.580066437159957"/>
    <n v="99.170817287514851"/>
    <n v="76.500418787600168"/>
    <n v="3.9824160113242191"/>
  </r>
  <r>
    <x v="1"/>
    <x v="11"/>
    <x v="3"/>
    <n v="60.482533075754709"/>
    <n v="84.870920441656395"/>
    <n v="89.023436534059002"/>
    <n v="38.206575608586448"/>
    <n v="30.216114065889922"/>
    <n v="1.690048905944741"/>
  </r>
  <r>
    <x v="2"/>
    <x v="0"/>
    <x v="3"/>
    <n v="82.980095939009729"/>
    <n v="64.831717096162123"/>
    <n v="67.571923216948079"/>
    <n v="84.868641481911695"/>
    <n v="64.70999084334575"/>
    <n v="59.895208676058346"/>
  </r>
  <r>
    <x v="2"/>
    <x v="1"/>
    <x v="3"/>
    <n v="6.666821025681946"/>
    <n v="9.2235062210890071"/>
    <n v="74.176445925250846"/>
    <n v="95.594344625165093"/>
    <n v="38.628902467397417"/>
    <n v="57.941576054058032"/>
  </r>
  <r>
    <x v="2"/>
    <x v="2"/>
    <x v="3"/>
    <n v="94.674943286800186"/>
    <n v="94.767750830757507"/>
    <n v="27.312085952017316"/>
    <n v="17.347203044164271"/>
    <n v="6.5026410406645692"/>
    <n v="37.202942905287905"/>
  </r>
  <r>
    <x v="2"/>
    <x v="3"/>
    <x v="3"/>
    <n v="15.546816802912723"/>
    <n v="11.616237266080454"/>
    <n v="19.252654837877504"/>
    <n v="45.690401860383169"/>
    <n v="8.9571912277073178"/>
    <n v="1.5903662921355033"/>
  </r>
  <r>
    <x v="2"/>
    <x v="4"/>
    <x v="3"/>
    <n v="49.454034445027517"/>
    <n v="91.254921882775349"/>
    <n v="56.685472609438769"/>
    <n v="3.213383473854392"/>
    <n v="47.541642512299042"/>
    <n v="83.731053822795403"/>
  </r>
  <r>
    <x v="2"/>
    <x v="5"/>
    <x v="3"/>
    <n v="35.85910682452198"/>
    <n v="15.660400649561378"/>
    <n v="37.183768459618427"/>
    <n v="40.443250120959753"/>
    <n v="4.7782157006181496"/>
    <n v="93.867651283854755"/>
  </r>
  <r>
    <x v="2"/>
    <x v="6"/>
    <x v="3"/>
    <n v="76.080035430165722"/>
    <n v="70.357558821508917"/>
    <n v="63.529202519874758"/>
    <n v="90.454897553431351"/>
    <n v="60.179487524344758"/>
    <n v="25.344815507334385"/>
  </r>
  <r>
    <x v="2"/>
    <x v="7"/>
    <x v="3"/>
    <n v="49.246935635772971"/>
    <n v="76.159846961335731"/>
    <n v="49.9109558347239"/>
    <n v="13.357511562357827"/>
    <n v="85.992256356100995"/>
    <n v="23.786562639427778"/>
  </r>
  <r>
    <x v="2"/>
    <x v="8"/>
    <x v="3"/>
    <n v="50.875621241253036"/>
    <n v="92.0039078690358"/>
    <n v="44.008317681598108"/>
    <n v="47.096497417221883"/>
    <n v="79.574503810093816"/>
    <n v="30.618149772593238"/>
  </r>
  <r>
    <x v="2"/>
    <x v="9"/>
    <x v="3"/>
    <n v="80.070057776658061"/>
    <n v="44.91859833057439"/>
    <n v="2.2809174341035465"/>
    <n v="45.706855166308422"/>
    <n v="86.928630303743233"/>
    <n v="73.24199583238304"/>
  </r>
  <r>
    <x v="2"/>
    <x v="10"/>
    <x v="3"/>
    <n v="71.573063795486547"/>
    <n v="67.284916415161774"/>
    <n v="30.242874480105829"/>
    <n v="61.2199069395298"/>
    <n v="40.00706260017958"/>
    <n v="37.302617137548445"/>
  </r>
  <r>
    <x v="2"/>
    <x v="11"/>
    <x v="3"/>
    <n v="99.736862400481925"/>
    <n v="32.603687789948253"/>
    <n v="47.729482824996317"/>
    <n v="79.9237456655828"/>
    <n v="91.841764032082665"/>
    <n v="24.89203059077258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Tabla dinámica1" cacheId="25" applyNumberFormats="0" applyBorderFormats="0" applyFontFormats="0" applyPatternFormats="0" applyAlignmentFormats="0" applyWidthHeightFormats="1" dataCaption="Valores" updatedVersion="4" minRefreshableVersion="3" useAutoFormatting="1" itemPrintTitles="1" createdVersion="4" indent="0" outline="1" outlineData="1" multipleFieldFilters="0">
  <location ref="A3:C8" firstHeaderRow="1" firstDataRow="2" firstDataCol="1" rowPageCount="1" colPageCount="1"/>
  <pivotFields count="9">
    <pivotField axis="axisRow" showAll="0">
      <items count="4">
        <item sd="0" x="0"/>
        <item sd="0" x="1"/>
        <item sd="0" x="2"/>
        <item t="default" sd="0"/>
      </items>
    </pivotField>
    <pivotField axis="axisRow" showAll="0">
      <items count="13">
        <item x="0"/>
        <item x="1"/>
        <item x="2"/>
        <item x="3"/>
        <item x="4"/>
        <item x="5"/>
        <item x="6"/>
        <item x="7"/>
        <item x="8"/>
        <item x="9"/>
        <item x="10"/>
        <item x="11"/>
        <item t="default"/>
      </items>
    </pivotField>
    <pivotField axis="axisPage" showAll="0" defaultSubtotal="0">
      <items count="4">
        <item x="0"/>
        <item x="1"/>
        <item x="2"/>
        <item x="3"/>
      </items>
    </pivotField>
    <pivotField numFmtId="2" showAll="0"/>
    <pivotField numFmtId="2" showAll="0"/>
    <pivotField dataField="1" numFmtId="2" showAll="0"/>
    <pivotField dataField="1" numFmtId="2" showAll="0"/>
    <pivotField numFmtId="2" showAll="0"/>
    <pivotField numFmtId="2" showAll="0"/>
  </pivotFields>
  <rowFields count="2">
    <field x="0"/>
    <field x="1"/>
  </rowFields>
  <rowItems count="4">
    <i>
      <x/>
    </i>
    <i>
      <x v="1"/>
    </i>
    <i>
      <x v="2"/>
    </i>
    <i t="grand">
      <x/>
    </i>
  </rowItems>
  <colFields count="1">
    <field x="-2"/>
  </colFields>
  <colItems count="2">
    <i>
      <x/>
    </i>
    <i i="1">
      <x v="1"/>
    </i>
  </colItems>
  <pageFields count="1">
    <pageField fld="2" hier="-1"/>
  </pageFields>
  <dataFields count="2">
    <dataField name="Suma de C" fld="5" baseField="0" baseItem="0"/>
    <dataField name="Suma de D" fld="6" baseField="0" baseItem="0"/>
  </dataFields>
  <pivotTableStyleInfo name="PivotStyleMedium9" showRowHeaders="1" showColHeaders="1" showRowStripes="0" showColStripes="0" showLastColumn="1"/>
</pivotTableDefinition>
</file>

<file path=xl/pivotTables/pivotTable2.xml><?xml version="1.0" encoding="utf-8"?>
<pivotTableDefinition xmlns="http://schemas.openxmlformats.org/spreadsheetml/2006/main" name="Tabla dinámica2" cacheId="25" applyNumberFormats="0" applyBorderFormats="0" applyFontFormats="0" applyPatternFormats="0" applyAlignmentFormats="0" applyWidthHeightFormats="1" dataCaption="Valores" updatedVersion="4" minRefreshableVersion="3" useAutoFormatting="1" itemPrintTitles="1" createdVersion="4" indent="0" outline="1" outlineData="1" multipleFieldFilters="0" chartFormat="1">
  <location ref="A3:B8" firstHeaderRow="1" firstDataRow="1" firstDataCol="1" rowPageCount="1" colPageCount="1"/>
  <pivotFields count="9">
    <pivotField axis="axisPage" showAll="0">
      <items count="4">
        <item x="0"/>
        <item x="1"/>
        <item x="2"/>
        <item t="default"/>
      </items>
    </pivotField>
    <pivotField showAll="0"/>
    <pivotField axis="axisRow" showAll="0">
      <items count="5">
        <item x="0"/>
        <item x="1"/>
        <item x="2"/>
        <item x="3"/>
        <item t="default"/>
      </items>
    </pivotField>
    <pivotField numFmtId="2" showAll="0"/>
    <pivotField numFmtId="2" showAll="0"/>
    <pivotField dataField="1" numFmtId="2" showAll="0"/>
    <pivotField numFmtId="2" showAll="0"/>
    <pivotField numFmtId="2" showAll="0"/>
    <pivotField numFmtId="2" showAll="0"/>
  </pivotFields>
  <rowFields count="1">
    <field x="2"/>
  </rowFields>
  <rowItems count="5">
    <i>
      <x/>
    </i>
    <i>
      <x v="1"/>
    </i>
    <i>
      <x v="2"/>
    </i>
    <i>
      <x v="3"/>
    </i>
    <i t="grand">
      <x/>
    </i>
  </rowItems>
  <colItems count="1">
    <i/>
  </colItems>
  <pageFields count="1">
    <pageField fld="0" item="1" hier="-1"/>
  </pageFields>
  <dataFields count="1">
    <dataField name="Suma de C" fld="5"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E1:N28"/>
  <sheetViews>
    <sheetView topLeftCell="A10" workbookViewId="0">
      <selection activeCell="I22" sqref="I22"/>
    </sheetView>
  </sheetViews>
  <sheetFormatPr baseColWidth="10" defaultColWidth="9.140625" defaultRowHeight="15" x14ac:dyDescent="0.25"/>
  <cols>
    <col min="5" max="5" width="37.42578125" customWidth="1"/>
    <col min="6" max="6" width="9.42578125" bestFit="1" customWidth="1"/>
    <col min="7" max="7" width="14.7109375" customWidth="1"/>
  </cols>
  <sheetData>
    <row r="1" spans="5:14" x14ac:dyDescent="0.25">
      <c r="E1" t="s">
        <v>0</v>
      </c>
      <c r="F1" t="s">
        <v>2</v>
      </c>
    </row>
    <row r="2" spans="5:14" x14ac:dyDescent="0.25">
      <c r="E2" t="s">
        <v>1</v>
      </c>
      <c r="F2" t="s">
        <v>3</v>
      </c>
    </row>
    <row r="6" spans="5:14" x14ac:dyDescent="0.25">
      <c r="F6" s="1">
        <v>1</v>
      </c>
      <c r="G6" s="2">
        <v>2</v>
      </c>
      <c r="H6" s="2">
        <v>3</v>
      </c>
      <c r="I6" s="3">
        <v>4</v>
      </c>
      <c r="K6" s="1">
        <v>5</v>
      </c>
      <c r="L6" s="2">
        <v>7</v>
      </c>
      <c r="M6" s="2">
        <v>2</v>
      </c>
      <c r="N6" s="3">
        <v>2</v>
      </c>
    </row>
    <row r="8" spans="5:14" x14ac:dyDescent="0.25">
      <c r="E8" t="str">
        <f>+"=+PRODUCTO(F6:I6)"</f>
        <v>=+PRODUCTO(F6:I6)</v>
      </c>
      <c r="F8">
        <f>+PRODUCT(F6:I6)</f>
        <v>24</v>
      </c>
    </row>
    <row r="10" spans="5:14" x14ac:dyDescent="0.25">
      <c r="E10" t="str">
        <f>+"=+SUMAPRODUCTO(F6:I6,K6:N6)"</f>
        <v>=+SUMAPRODUCTO(F6:I6,K6:N6)</v>
      </c>
      <c r="F10">
        <f>+SUMPRODUCT(F6:I6,K6:N6)</f>
        <v>33</v>
      </c>
    </row>
    <row r="15" spans="5:14" x14ac:dyDescent="0.25">
      <c r="E15" t="str">
        <f>+"=+SUMAPRODUCTO(J15:K16,M15:N16)"</f>
        <v>=+SUMAPRODUCTO(J15:K16,M15:N16)</v>
      </c>
      <c r="F15">
        <f>+SUMPRODUCT(H15:I16,K15:L16)</f>
        <v>38</v>
      </c>
      <c r="H15" s="24">
        <v>2</v>
      </c>
      <c r="I15" s="25">
        <v>3</v>
      </c>
      <c r="K15" s="24">
        <v>2</v>
      </c>
      <c r="L15" s="25">
        <v>1</v>
      </c>
    </row>
    <row r="16" spans="5:14" x14ac:dyDescent="0.25">
      <c r="E16" t="str">
        <f>+"=+J15*M15+K15*N15+J16*M16+K16*N16"</f>
        <v>=+J15*M15+K15*N15+J16*M16+K16*N16</v>
      </c>
      <c r="F16">
        <f>+H15*K15+I15*L15+H16*K16+I16*L16</f>
        <v>38</v>
      </c>
      <c r="H16" s="26">
        <v>4</v>
      </c>
      <c r="I16" s="27">
        <v>5</v>
      </c>
      <c r="K16" s="26">
        <v>4</v>
      </c>
      <c r="L16" s="27">
        <v>3</v>
      </c>
    </row>
    <row r="21" spans="5:7" x14ac:dyDescent="0.25">
      <c r="F21" t="s">
        <v>139</v>
      </c>
      <c r="G21" t="s">
        <v>140</v>
      </c>
    </row>
    <row r="22" spans="5:7" x14ac:dyDescent="0.25">
      <c r="E22" t="s">
        <v>61</v>
      </c>
      <c r="F22">
        <v>4</v>
      </c>
      <c r="G22">
        <v>6.7</v>
      </c>
    </row>
    <row r="23" spans="5:7" x14ac:dyDescent="0.25">
      <c r="E23" t="s">
        <v>62</v>
      </c>
      <c r="F23">
        <v>3</v>
      </c>
      <c r="G23">
        <v>4.8</v>
      </c>
    </row>
    <row r="24" spans="5:7" x14ac:dyDescent="0.25">
      <c r="E24" t="s">
        <v>63</v>
      </c>
      <c r="F24">
        <v>1</v>
      </c>
      <c r="G24">
        <v>10.1</v>
      </c>
    </row>
    <row r="25" spans="5:7" x14ac:dyDescent="0.25">
      <c r="E25" t="s">
        <v>64</v>
      </c>
      <c r="F25">
        <v>4</v>
      </c>
      <c r="G25">
        <v>5</v>
      </c>
    </row>
    <row r="26" spans="5:7" x14ac:dyDescent="0.25">
      <c r="E26" t="s">
        <v>65</v>
      </c>
      <c r="F26">
        <v>6</v>
      </c>
      <c r="G26">
        <v>7.85</v>
      </c>
    </row>
    <row r="28" spans="5:7" x14ac:dyDescent="0.25">
      <c r="E28" t="s">
        <v>141</v>
      </c>
      <c r="F28">
        <f>+SUMPRODUCT(F22:F26,G22:G26)</f>
        <v>118.4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B1:F15"/>
  <sheetViews>
    <sheetView workbookViewId="0">
      <selection activeCell="F19" sqref="F19"/>
    </sheetView>
  </sheetViews>
  <sheetFormatPr baseColWidth="10" defaultRowHeight="15" x14ac:dyDescent="0.25"/>
  <cols>
    <col min="3" max="3" width="16.5703125" customWidth="1"/>
    <col min="5" max="5" width="12.42578125" bestFit="1" customWidth="1"/>
    <col min="6" max="6" width="34.140625" customWidth="1"/>
  </cols>
  <sheetData>
    <row r="1" spans="2:6" x14ac:dyDescent="0.25">
      <c r="C1" t="s">
        <v>4</v>
      </c>
      <c r="D1" t="s">
        <v>5</v>
      </c>
    </row>
    <row r="2" spans="2:6" x14ac:dyDescent="0.25">
      <c r="C2" t="s">
        <v>6</v>
      </c>
      <c r="D2" t="s">
        <v>19</v>
      </c>
    </row>
    <row r="3" spans="2:6" x14ac:dyDescent="0.25">
      <c r="C3" t="s">
        <v>7</v>
      </c>
      <c r="D3" t="s">
        <v>18</v>
      </c>
    </row>
    <row r="8" spans="2:6" x14ac:dyDescent="0.25">
      <c r="B8" t="s">
        <v>8</v>
      </c>
      <c r="C8" s="4">
        <v>1651</v>
      </c>
      <c r="E8" s="4">
        <f>+SUMIF(C8:C15,"&gt;2000")</f>
        <v>180316</v>
      </c>
      <c r="F8" t="str">
        <f>+"=+SUMAR.SI(C8:C15,""&gt;2000"")"</f>
        <v>=+SUMAR.SI(C8:C15,"&gt;2000")</v>
      </c>
    </row>
    <row r="9" spans="2:6" x14ac:dyDescent="0.25">
      <c r="B9" t="s">
        <v>9</v>
      </c>
      <c r="C9" s="4">
        <v>145641</v>
      </c>
    </row>
    <row r="10" spans="2:6" x14ac:dyDescent="0.25">
      <c r="B10" t="s">
        <v>8</v>
      </c>
      <c r="C10" s="4">
        <v>1515</v>
      </c>
      <c r="E10" s="4">
        <f>+SUMIF(B8:B15,"=Juan",C8:C15)</f>
        <v>8655</v>
      </c>
      <c r="F10" t="str">
        <f>+"=+SUMAR.SI(B8:B15,""=Juan"",C8:C15)"</f>
        <v>=+SUMAR.SI(B8:B15,"=Juan",C8:C15)</v>
      </c>
    </row>
    <row r="11" spans="2:6" x14ac:dyDescent="0.25">
      <c r="B11" t="s">
        <v>10</v>
      </c>
      <c r="C11" s="4">
        <v>1561</v>
      </c>
    </row>
    <row r="12" spans="2:6" x14ac:dyDescent="0.25">
      <c r="B12" t="s">
        <v>11</v>
      </c>
      <c r="C12" s="4">
        <v>8412</v>
      </c>
      <c r="E12">
        <f>+COUNTIF(B8:B15,B8)</f>
        <v>3</v>
      </c>
      <c r="F12" t="str">
        <f>+"=+CONTAR.SI(B8:B15,B8)"</f>
        <v>=+CONTAR.SI(B8:B15,B8)</v>
      </c>
    </row>
    <row r="13" spans="2:6" x14ac:dyDescent="0.25">
      <c r="B13" t="s">
        <v>11</v>
      </c>
      <c r="C13" s="4">
        <v>5156</v>
      </c>
    </row>
    <row r="14" spans="2:6" x14ac:dyDescent="0.25">
      <c r="B14" t="s">
        <v>11</v>
      </c>
      <c r="C14" s="4">
        <v>15618</v>
      </c>
      <c r="E14" s="4">
        <f>+AVERAGEIF(B8:B15,B8,C8:C15)</f>
        <v>2885</v>
      </c>
      <c r="F14" t="str">
        <f>+"=+PROMEDIO.SI(B8:B15,B8,C8:C15)"</f>
        <v>=+PROMEDIO.SI(B8:B15,B8,C8:C15)</v>
      </c>
    </row>
    <row r="15" spans="2:6" x14ac:dyDescent="0.25">
      <c r="B15" t="s">
        <v>8</v>
      </c>
      <c r="C15" s="4">
        <v>5489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B1:F16"/>
  <sheetViews>
    <sheetView workbookViewId="0">
      <selection activeCell="E12" sqref="E12"/>
    </sheetView>
  </sheetViews>
  <sheetFormatPr baseColWidth="10" defaultRowHeight="15" x14ac:dyDescent="0.25"/>
  <cols>
    <col min="3" max="3" width="13.140625" customWidth="1"/>
  </cols>
  <sheetData>
    <row r="1" spans="2:6" x14ac:dyDescent="0.25">
      <c r="D1" t="s">
        <v>12</v>
      </c>
      <c r="F1" t="s">
        <v>15</v>
      </c>
    </row>
    <row r="2" spans="2:6" x14ac:dyDescent="0.25">
      <c r="D2" t="s">
        <v>13</v>
      </c>
      <c r="F2" t="s">
        <v>16</v>
      </c>
    </row>
    <row r="3" spans="2:6" x14ac:dyDescent="0.25">
      <c r="D3" t="s">
        <v>14</v>
      </c>
      <c r="F3" t="s">
        <v>17</v>
      </c>
    </row>
    <row r="8" spans="2:6" x14ac:dyDescent="0.25">
      <c r="B8" t="s">
        <v>8</v>
      </c>
      <c r="C8" s="4">
        <v>1651</v>
      </c>
      <c r="E8" s="4">
        <f>+SUMIFS(C8:C16,B8:B16,B8,C8:C16,"&gt;2000")</f>
        <v>11989</v>
      </c>
      <c r="F8" t="str">
        <f>+"=+SUMAR.SI.CONJUNTO(C8:C15,B8:B15,B8,C8:C16,""&gt;2000"")"</f>
        <v>=+SUMAR.SI.CONJUNTO(C8:C15,B8:B15,B8,C8:C16,"&gt;2000")</v>
      </c>
    </row>
    <row r="9" spans="2:6" x14ac:dyDescent="0.25">
      <c r="B9" t="s">
        <v>9</v>
      </c>
      <c r="C9" s="4">
        <v>145641</v>
      </c>
    </row>
    <row r="10" spans="2:6" x14ac:dyDescent="0.25">
      <c r="B10" t="s">
        <v>8</v>
      </c>
      <c r="C10" s="4">
        <v>1515</v>
      </c>
      <c r="E10">
        <f>+COUNTIFS(B8:B16,B8,C8:C16,"&gt;2000")</f>
        <v>2</v>
      </c>
      <c r="F10" t="str">
        <f>+"=+CONTAR.SI.CONJUNTO(B8:B15,B8,C8:C16,""&gt;2000"")"</f>
        <v>=+CONTAR.SI.CONJUNTO(B8:B15,B8,C8:C16,"&gt;2000")</v>
      </c>
    </row>
    <row r="11" spans="2:6" x14ac:dyDescent="0.25">
      <c r="B11" t="s">
        <v>10</v>
      </c>
      <c r="C11" s="4">
        <v>1561</v>
      </c>
    </row>
    <row r="12" spans="2:6" x14ac:dyDescent="0.25">
      <c r="B12" t="s">
        <v>11</v>
      </c>
      <c r="C12" s="4">
        <v>8412</v>
      </c>
      <c r="E12" s="4">
        <f>+AVERAGEIFS(C8:C16,B8:B16,B8,C8:C16,"&gt;2000")</f>
        <v>5994.5</v>
      </c>
      <c r="F12" t="str">
        <f>+"=+PROMEDIO.SI.CONJUNTO(C8:C16,B8:B16,B8,C8:C16,""&gt;2000"")"</f>
        <v>=+PROMEDIO.SI.CONJUNTO(C8:C16,B8:B16,B8,C8:C16,"&gt;2000")</v>
      </c>
    </row>
    <row r="13" spans="2:6" x14ac:dyDescent="0.25">
      <c r="B13" t="s">
        <v>11</v>
      </c>
      <c r="C13" s="4">
        <v>5156</v>
      </c>
    </row>
    <row r="14" spans="2:6" x14ac:dyDescent="0.25">
      <c r="B14" t="s">
        <v>11</v>
      </c>
      <c r="C14" s="4">
        <v>15618</v>
      </c>
    </row>
    <row r="15" spans="2:6" x14ac:dyDescent="0.25">
      <c r="B15" t="s">
        <v>8</v>
      </c>
      <c r="C15" s="4">
        <v>5489</v>
      </c>
    </row>
    <row r="16" spans="2:6" x14ac:dyDescent="0.25">
      <c r="B16" t="s">
        <v>8</v>
      </c>
      <c r="C16" s="4">
        <v>6500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B1:J33"/>
  <sheetViews>
    <sheetView workbookViewId="0">
      <selection activeCell="C31" sqref="C31"/>
    </sheetView>
  </sheetViews>
  <sheetFormatPr baseColWidth="10" defaultRowHeight="15" x14ac:dyDescent="0.25"/>
  <cols>
    <col min="2" max="2" width="18" customWidth="1"/>
    <col min="3" max="3" width="33.7109375" customWidth="1"/>
    <col min="4" max="4" width="18.28515625" customWidth="1"/>
  </cols>
  <sheetData>
    <row r="1" spans="2:7" x14ac:dyDescent="0.25">
      <c r="D1" t="s">
        <v>20</v>
      </c>
      <c r="E1" t="s">
        <v>21</v>
      </c>
    </row>
    <row r="2" spans="2:7" x14ac:dyDescent="0.25">
      <c r="D2" t="s">
        <v>22</v>
      </c>
      <c r="E2" t="s">
        <v>25</v>
      </c>
    </row>
    <row r="3" spans="2:7" x14ac:dyDescent="0.25">
      <c r="D3" t="s">
        <v>23</v>
      </c>
      <c r="E3" t="s">
        <v>26</v>
      </c>
    </row>
    <row r="4" spans="2:7" x14ac:dyDescent="0.25">
      <c r="D4" t="s">
        <v>24</v>
      </c>
      <c r="E4" t="s">
        <v>27</v>
      </c>
    </row>
    <row r="8" spans="2:7" x14ac:dyDescent="0.25">
      <c r="B8" t="str">
        <f>+"2*2+3*3"</f>
        <v>2*2+3*3</v>
      </c>
      <c r="C8" t="s">
        <v>28</v>
      </c>
      <c r="D8">
        <f>+SUMSQ(F8,G8)</f>
        <v>13</v>
      </c>
      <c r="F8">
        <v>2</v>
      </c>
      <c r="G8">
        <v>3</v>
      </c>
    </row>
    <row r="10" spans="2:7" x14ac:dyDescent="0.25">
      <c r="B10" t="str">
        <f>"2*2+3*3+4*4+5*5"</f>
        <v>2*2+3*3+4*4+5*5</v>
      </c>
      <c r="C10" t="str">
        <f>+"=+SUMAX2MASY2(F8:G8,F10:G10)"</f>
        <v>=+SUMAX2MASY2(F8:G8,F10:G10)</v>
      </c>
      <c r="D10">
        <f>+SUMX2PY2(F8:G8,F10:G10)</f>
        <v>54</v>
      </c>
      <c r="F10">
        <v>4</v>
      </c>
      <c r="G10">
        <v>5</v>
      </c>
    </row>
    <row r="12" spans="2:7" x14ac:dyDescent="0.25">
      <c r="B12" t="s">
        <v>142</v>
      </c>
      <c r="C12" t="str">
        <f>+"=+SUMAX2MENOSY2(F8:G8,F10:G10)"</f>
        <v>=+SUMAX2MENOSY2(F8:G8,F10:G10)</v>
      </c>
      <c r="D12">
        <f>+SUMX2MY2(F8:G8,F10:G10)</f>
        <v>-28</v>
      </c>
    </row>
    <row r="14" spans="2:7" x14ac:dyDescent="0.25">
      <c r="B14" t="s">
        <v>143</v>
      </c>
      <c r="C14" t="str">
        <f>+"=+SUMAXMENOSY2(F8:G8,F10:G10)"</f>
        <v>=+SUMAXMENOSY2(F8:G8,F10:G10)</v>
      </c>
      <c r="D14">
        <f>+SUMXMY2(F8:G8,F10:G10)</f>
        <v>8</v>
      </c>
    </row>
    <row r="25" spans="4:10" x14ac:dyDescent="0.25">
      <c r="D25">
        <v>1</v>
      </c>
      <c r="E25">
        <v>3</v>
      </c>
      <c r="F25">
        <v>12</v>
      </c>
      <c r="G25">
        <v>42</v>
      </c>
      <c r="H25">
        <v>4</v>
      </c>
      <c r="I25">
        <v>4</v>
      </c>
      <c r="J25">
        <v>3</v>
      </c>
    </row>
    <row r="27" spans="4:10" x14ac:dyDescent="0.25">
      <c r="D27">
        <v>3</v>
      </c>
      <c r="E27">
        <v>54</v>
      </c>
      <c r="F27">
        <v>4</v>
      </c>
      <c r="G27">
        <v>2</v>
      </c>
      <c r="H27">
        <v>3</v>
      </c>
      <c r="I27">
        <v>4</v>
      </c>
      <c r="J27">
        <v>5</v>
      </c>
    </row>
    <row r="29" spans="4:10" x14ac:dyDescent="0.25">
      <c r="D29">
        <f>+D25-D27</f>
        <v>-2</v>
      </c>
      <c r="E29">
        <f t="shared" ref="E29:J29" si="0">+E25-E27</f>
        <v>-51</v>
      </c>
      <c r="F29">
        <f t="shared" si="0"/>
        <v>8</v>
      </c>
      <c r="G29">
        <f t="shared" si="0"/>
        <v>40</v>
      </c>
      <c r="H29">
        <f t="shared" si="0"/>
        <v>1</v>
      </c>
      <c r="I29">
        <f t="shared" si="0"/>
        <v>0</v>
      </c>
      <c r="J29">
        <f t="shared" si="0"/>
        <v>-2</v>
      </c>
    </row>
    <row r="30" spans="4:10" x14ac:dyDescent="0.25">
      <c r="D30">
        <f>+D29^2</f>
        <v>4</v>
      </c>
      <c r="E30">
        <f t="shared" ref="E30:J30" si="1">+E29^2</f>
        <v>2601</v>
      </c>
      <c r="F30">
        <f t="shared" si="1"/>
        <v>64</v>
      </c>
      <c r="G30">
        <f t="shared" si="1"/>
        <v>1600</v>
      </c>
      <c r="H30">
        <f t="shared" si="1"/>
        <v>1</v>
      </c>
      <c r="I30">
        <f t="shared" si="1"/>
        <v>0</v>
      </c>
      <c r="J30">
        <f t="shared" si="1"/>
        <v>4</v>
      </c>
    </row>
    <row r="32" spans="4:10" x14ac:dyDescent="0.25">
      <c r="D32">
        <f>+SUM(D30:J30)</f>
        <v>4274</v>
      </c>
    </row>
    <row r="33" spans="4:4" x14ac:dyDescent="0.25">
      <c r="D33">
        <f>+SUMXMY2(D25:J25,D27:J27)</f>
        <v>4274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dimension ref="D1:G14"/>
  <sheetViews>
    <sheetView workbookViewId="0">
      <selection activeCell="E19" sqref="E19"/>
    </sheetView>
  </sheetViews>
  <sheetFormatPr baseColWidth="10" defaultRowHeight="15" x14ac:dyDescent="0.25"/>
  <cols>
    <col min="1" max="3" width="3" customWidth="1"/>
    <col min="4" max="4" width="9.42578125" customWidth="1"/>
    <col min="5" max="5" width="78.28515625" customWidth="1"/>
    <col min="6" max="6" width="15.7109375" customWidth="1"/>
    <col min="7" max="7" width="14.42578125" customWidth="1"/>
  </cols>
  <sheetData>
    <row r="1" spans="4:7" x14ac:dyDescent="0.25">
      <c r="D1" t="s">
        <v>29</v>
      </c>
      <c r="E1" t="s">
        <v>30</v>
      </c>
    </row>
    <row r="3" spans="4:7" x14ac:dyDescent="0.25">
      <c r="E3" t="str">
        <f ca="1">+CELL(F3, $D$1)</f>
        <v>$D$1</v>
      </c>
      <c r="F3" t="s">
        <v>43</v>
      </c>
      <c r="G3" t="s">
        <v>31</v>
      </c>
    </row>
    <row r="4" spans="4:7" x14ac:dyDescent="0.25">
      <c r="E4">
        <f t="shared" ref="E4:E13" ca="1" si="0">+CELL(F4, $D$1)</f>
        <v>4</v>
      </c>
      <c r="F4" t="s">
        <v>44</v>
      </c>
      <c r="G4" t="s">
        <v>32</v>
      </c>
    </row>
    <row r="5" spans="4:7" x14ac:dyDescent="0.25">
      <c r="E5">
        <f t="shared" ca="1" si="0"/>
        <v>0</v>
      </c>
      <c r="F5" t="s">
        <v>45</v>
      </c>
      <c r="G5" t="s">
        <v>33</v>
      </c>
    </row>
    <row r="6" spans="4:7" x14ac:dyDescent="0.25">
      <c r="E6" t="str">
        <f t="shared" ca="1" si="0"/>
        <v>CELDA</v>
      </c>
      <c r="F6" t="s">
        <v>46</v>
      </c>
      <c r="G6" t="s">
        <v>34</v>
      </c>
    </row>
    <row r="7" spans="4:7" x14ac:dyDescent="0.25">
      <c r="E7" t="str">
        <f t="shared" ca="1" si="0"/>
        <v>C:\Users\lcaravaggio_mecon\Desktop\Curso Excel\[Curso Excel Avanzado 3.xlsx]CELDA</v>
      </c>
      <c r="F7" t="s">
        <v>54</v>
      </c>
      <c r="G7" t="s">
        <v>35</v>
      </c>
    </row>
    <row r="8" spans="4:7" x14ac:dyDescent="0.25">
      <c r="E8" t="str">
        <f t="shared" ca="1" si="0"/>
        <v>G</v>
      </c>
      <c r="F8" t="s">
        <v>52</v>
      </c>
      <c r="G8" t="s">
        <v>36</v>
      </c>
    </row>
    <row r="9" spans="4:7" x14ac:dyDescent="0.25">
      <c r="E9">
        <f t="shared" ca="1" si="0"/>
        <v>0</v>
      </c>
      <c r="F9" t="s">
        <v>53</v>
      </c>
      <c r="G9" t="s">
        <v>37</v>
      </c>
    </row>
    <row r="10" spans="4:7" x14ac:dyDescent="0.25">
      <c r="E10" t="str">
        <f t="shared" ca="1" si="0"/>
        <v>'</v>
      </c>
      <c r="F10" t="s">
        <v>47</v>
      </c>
      <c r="G10" t="s">
        <v>38</v>
      </c>
    </row>
    <row r="11" spans="4:7" x14ac:dyDescent="0.25">
      <c r="E11">
        <f t="shared" ca="1" si="0"/>
        <v>1</v>
      </c>
      <c r="F11" t="s">
        <v>48</v>
      </c>
      <c r="G11" t="s">
        <v>39</v>
      </c>
    </row>
    <row r="12" spans="4:7" x14ac:dyDescent="0.25">
      <c r="E12">
        <f t="shared" ca="1" si="0"/>
        <v>1</v>
      </c>
      <c r="F12" t="s">
        <v>49</v>
      </c>
      <c r="G12" t="s">
        <v>40</v>
      </c>
    </row>
    <row r="13" spans="4:7" x14ac:dyDescent="0.25">
      <c r="E13" t="str">
        <f t="shared" ca="1" si="0"/>
        <v>r</v>
      </c>
      <c r="F13" t="s">
        <v>50</v>
      </c>
      <c r="G13" t="s">
        <v>41</v>
      </c>
    </row>
    <row r="14" spans="4:7" x14ac:dyDescent="0.25">
      <c r="E14">
        <f ca="1">+CELL(F14, $D$1)</f>
        <v>9</v>
      </c>
      <c r="F14" t="s">
        <v>51</v>
      </c>
      <c r="G14" t="s">
        <v>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dimension ref="A1:D212"/>
  <sheetViews>
    <sheetView workbookViewId="0">
      <selection activeCell="D1" sqref="D1"/>
    </sheetView>
  </sheetViews>
  <sheetFormatPr baseColWidth="10" defaultRowHeight="15" x14ac:dyDescent="0.25"/>
  <sheetData>
    <row r="1" spans="1:4" x14ac:dyDescent="0.25">
      <c r="A1">
        <v>1</v>
      </c>
      <c r="D1">
        <v>1</v>
      </c>
    </row>
    <row r="2" spans="1:4" x14ac:dyDescent="0.25">
      <c r="A2">
        <f>+A1+1</f>
        <v>2</v>
      </c>
      <c r="D2">
        <f ca="1">+IF(D1&lt;100,D1+RAND(),"FIN")</f>
        <v>1.9007365087530632</v>
      </c>
    </row>
    <row r="3" spans="1:4" x14ac:dyDescent="0.25">
      <c r="A3">
        <f t="shared" ref="A3:A25" si="0">+A2+1</f>
        <v>3</v>
      </c>
      <c r="D3">
        <f t="shared" ref="D3:D66" ca="1" si="1">+IF(D2&lt;100,D2+RAND(),"FIN")</f>
        <v>2.57097884242993</v>
      </c>
    </row>
    <row r="4" spans="1:4" x14ac:dyDescent="0.25">
      <c r="A4">
        <f t="shared" si="0"/>
        <v>4</v>
      </c>
      <c r="D4">
        <f t="shared" ca="1" si="1"/>
        <v>3.0670451160774617</v>
      </c>
    </row>
    <row r="5" spans="1:4" x14ac:dyDescent="0.25">
      <c r="A5">
        <f t="shared" si="0"/>
        <v>5</v>
      </c>
      <c r="D5">
        <f t="shared" ca="1" si="1"/>
        <v>3.9758844277869256</v>
      </c>
    </row>
    <row r="6" spans="1:4" x14ac:dyDescent="0.25">
      <c r="A6">
        <f t="shared" si="0"/>
        <v>6</v>
      </c>
      <c r="D6">
        <f t="shared" ca="1" si="1"/>
        <v>4.5426703699890254</v>
      </c>
    </row>
    <row r="7" spans="1:4" x14ac:dyDescent="0.25">
      <c r="A7">
        <f t="shared" si="0"/>
        <v>7</v>
      </c>
      <c r="D7">
        <f t="shared" ca="1" si="1"/>
        <v>4.8101200159189546</v>
      </c>
    </row>
    <row r="8" spans="1:4" x14ac:dyDescent="0.25">
      <c r="A8">
        <f t="shared" si="0"/>
        <v>8</v>
      </c>
      <c r="D8">
        <f t="shared" ca="1" si="1"/>
        <v>5.7137452243638824</v>
      </c>
    </row>
    <row r="9" spans="1:4" x14ac:dyDescent="0.25">
      <c r="A9">
        <f t="shared" si="0"/>
        <v>9</v>
      </c>
      <c r="D9">
        <f t="shared" ca="1" si="1"/>
        <v>6.4288439739794265</v>
      </c>
    </row>
    <row r="10" spans="1:4" x14ac:dyDescent="0.25">
      <c r="A10">
        <f t="shared" si="0"/>
        <v>10</v>
      </c>
      <c r="D10">
        <f t="shared" ca="1" si="1"/>
        <v>6.7322242429286536</v>
      </c>
    </row>
    <row r="11" spans="1:4" x14ac:dyDescent="0.25">
      <c r="A11">
        <f t="shared" si="0"/>
        <v>11</v>
      </c>
      <c r="D11">
        <f t="shared" ca="1" si="1"/>
        <v>7.48800960993555</v>
      </c>
    </row>
    <row r="12" spans="1:4" x14ac:dyDescent="0.25">
      <c r="A12">
        <f t="shared" si="0"/>
        <v>12</v>
      </c>
      <c r="D12">
        <f t="shared" ca="1" si="1"/>
        <v>7.7589933595308658</v>
      </c>
    </row>
    <row r="13" spans="1:4" x14ac:dyDescent="0.25">
      <c r="A13">
        <f t="shared" si="0"/>
        <v>13</v>
      </c>
      <c r="D13">
        <f t="shared" ca="1" si="1"/>
        <v>8.372820887139353</v>
      </c>
    </row>
    <row r="14" spans="1:4" x14ac:dyDescent="0.25">
      <c r="A14">
        <f t="shared" si="0"/>
        <v>14</v>
      </c>
      <c r="D14">
        <f t="shared" ca="1" si="1"/>
        <v>8.5394868083262914</v>
      </c>
    </row>
    <row r="15" spans="1:4" x14ac:dyDescent="0.25">
      <c r="A15">
        <f t="shared" si="0"/>
        <v>15</v>
      </c>
      <c r="D15">
        <f t="shared" ca="1" si="1"/>
        <v>8.7706303157154384</v>
      </c>
    </row>
    <row r="16" spans="1:4" x14ac:dyDescent="0.25">
      <c r="A16">
        <f t="shared" si="0"/>
        <v>16</v>
      </c>
      <c r="D16">
        <f t="shared" ca="1" si="1"/>
        <v>9.1974342086564675</v>
      </c>
    </row>
    <row r="17" spans="1:4" x14ac:dyDescent="0.25">
      <c r="A17">
        <f t="shared" si="0"/>
        <v>17</v>
      </c>
      <c r="D17">
        <f t="shared" ca="1" si="1"/>
        <v>9.2462050796244419</v>
      </c>
    </row>
    <row r="18" spans="1:4" x14ac:dyDescent="0.25">
      <c r="A18">
        <f t="shared" si="0"/>
        <v>18</v>
      </c>
      <c r="D18">
        <f t="shared" ca="1" si="1"/>
        <v>9.344324826984975</v>
      </c>
    </row>
    <row r="19" spans="1:4" x14ac:dyDescent="0.25">
      <c r="A19">
        <f t="shared" si="0"/>
        <v>19</v>
      </c>
      <c r="D19">
        <f t="shared" ca="1" si="1"/>
        <v>10.330289886221586</v>
      </c>
    </row>
    <row r="20" spans="1:4" x14ac:dyDescent="0.25">
      <c r="A20">
        <f t="shared" si="0"/>
        <v>20</v>
      </c>
      <c r="D20">
        <f t="shared" ca="1" si="1"/>
        <v>11.173401368053058</v>
      </c>
    </row>
    <row r="21" spans="1:4" x14ac:dyDescent="0.25">
      <c r="A21">
        <f t="shared" si="0"/>
        <v>21</v>
      </c>
      <c r="D21">
        <f t="shared" ca="1" si="1"/>
        <v>12.168753799265255</v>
      </c>
    </row>
    <row r="22" spans="1:4" x14ac:dyDescent="0.25">
      <c r="A22">
        <f t="shared" si="0"/>
        <v>22</v>
      </c>
      <c r="D22">
        <f t="shared" ca="1" si="1"/>
        <v>12.842868109859946</v>
      </c>
    </row>
    <row r="23" spans="1:4" x14ac:dyDescent="0.25">
      <c r="A23">
        <f t="shared" si="0"/>
        <v>23</v>
      </c>
      <c r="D23">
        <f t="shared" ca="1" si="1"/>
        <v>13.022265607974473</v>
      </c>
    </row>
    <row r="24" spans="1:4" x14ac:dyDescent="0.25">
      <c r="A24">
        <f t="shared" si="0"/>
        <v>24</v>
      </c>
      <c r="D24">
        <f t="shared" ca="1" si="1"/>
        <v>14.005352233505423</v>
      </c>
    </row>
    <row r="25" spans="1:4" x14ac:dyDescent="0.25">
      <c r="A25">
        <f t="shared" si="0"/>
        <v>25</v>
      </c>
      <c r="D25">
        <f t="shared" ca="1" si="1"/>
        <v>14.915899769983426</v>
      </c>
    </row>
    <row r="26" spans="1:4" x14ac:dyDescent="0.25">
      <c r="D26">
        <f t="shared" ca="1" si="1"/>
        <v>15.636924771855947</v>
      </c>
    </row>
    <row r="27" spans="1:4" x14ac:dyDescent="0.25">
      <c r="D27">
        <f t="shared" ca="1" si="1"/>
        <v>16.449946774149222</v>
      </c>
    </row>
    <row r="28" spans="1:4" x14ac:dyDescent="0.25">
      <c r="D28">
        <f t="shared" ca="1" si="1"/>
        <v>16.762226240149435</v>
      </c>
    </row>
    <row r="29" spans="1:4" x14ac:dyDescent="0.25">
      <c r="D29">
        <f t="shared" ca="1" si="1"/>
        <v>17.137476968748661</v>
      </c>
    </row>
    <row r="30" spans="1:4" x14ac:dyDescent="0.25">
      <c r="D30">
        <f t="shared" ca="1" si="1"/>
        <v>17.182759221723728</v>
      </c>
    </row>
    <row r="31" spans="1:4" x14ac:dyDescent="0.25">
      <c r="D31">
        <f t="shared" ca="1" si="1"/>
        <v>17.189224656107292</v>
      </c>
    </row>
    <row r="32" spans="1:4" x14ac:dyDescent="0.25">
      <c r="D32">
        <f t="shared" ca="1" si="1"/>
        <v>17.93048305593987</v>
      </c>
    </row>
    <row r="33" spans="4:4" x14ac:dyDescent="0.25">
      <c r="D33">
        <f t="shared" ca="1" si="1"/>
        <v>17.980785961020789</v>
      </c>
    </row>
    <row r="34" spans="4:4" x14ac:dyDescent="0.25">
      <c r="D34">
        <f t="shared" ca="1" si="1"/>
        <v>18.672502600118328</v>
      </c>
    </row>
    <row r="35" spans="4:4" x14ac:dyDescent="0.25">
      <c r="D35">
        <f t="shared" ca="1" si="1"/>
        <v>19.168520412304957</v>
      </c>
    </row>
    <row r="36" spans="4:4" x14ac:dyDescent="0.25">
      <c r="D36">
        <f t="shared" ca="1" si="1"/>
        <v>19.360279274254406</v>
      </c>
    </row>
    <row r="37" spans="4:4" x14ac:dyDescent="0.25">
      <c r="D37">
        <f t="shared" ca="1" si="1"/>
        <v>20.312171058140411</v>
      </c>
    </row>
    <row r="38" spans="4:4" x14ac:dyDescent="0.25">
      <c r="D38">
        <f t="shared" ca="1" si="1"/>
        <v>20.792443974834224</v>
      </c>
    </row>
    <row r="39" spans="4:4" x14ac:dyDescent="0.25">
      <c r="D39">
        <f t="shared" ca="1" si="1"/>
        <v>21.337389178873526</v>
      </c>
    </row>
    <row r="40" spans="4:4" x14ac:dyDescent="0.25">
      <c r="D40">
        <f t="shared" ca="1" si="1"/>
        <v>22.073005730847925</v>
      </c>
    </row>
    <row r="41" spans="4:4" x14ac:dyDescent="0.25">
      <c r="D41">
        <f t="shared" ca="1" si="1"/>
        <v>22.422852021660628</v>
      </c>
    </row>
    <row r="42" spans="4:4" x14ac:dyDescent="0.25">
      <c r="D42">
        <f t="shared" ca="1" si="1"/>
        <v>22.490169673234767</v>
      </c>
    </row>
    <row r="43" spans="4:4" x14ac:dyDescent="0.25">
      <c r="D43">
        <f t="shared" ca="1" si="1"/>
        <v>23.224795408642976</v>
      </c>
    </row>
    <row r="44" spans="4:4" x14ac:dyDescent="0.25">
      <c r="D44">
        <f t="shared" ca="1" si="1"/>
        <v>23.796403955253844</v>
      </c>
    </row>
    <row r="45" spans="4:4" x14ac:dyDescent="0.25">
      <c r="D45">
        <f t="shared" ca="1" si="1"/>
        <v>23.805064862197465</v>
      </c>
    </row>
    <row r="46" spans="4:4" x14ac:dyDescent="0.25">
      <c r="D46">
        <f t="shared" ca="1" si="1"/>
        <v>24.384068352311164</v>
      </c>
    </row>
    <row r="47" spans="4:4" x14ac:dyDescent="0.25">
      <c r="D47">
        <f t="shared" ca="1" si="1"/>
        <v>24.869451276448942</v>
      </c>
    </row>
    <row r="48" spans="4:4" x14ac:dyDescent="0.25">
      <c r="D48">
        <f t="shared" ca="1" si="1"/>
        <v>24.940891151594652</v>
      </c>
    </row>
    <row r="49" spans="4:4" x14ac:dyDescent="0.25">
      <c r="D49">
        <f t="shared" ca="1" si="1"/>
        <v>25.156749014360834</v>
      </c>
    </row>
    <row r="50" spans="4:4" x14ac:dyDescent="0.25">
      <c r="D50">
        <f t="shared" ca="1" si="1"/>
        <v>26.127552062195338</v>
      </c>
    </row>
    <row r="51" spans="4:4" x14ac:dyDescent="0.25">
      <c r="D51">
        <f t="shared" ca="1" si="1"/>
        <v>26.205556322392077</v>
      </c>
    </row>
    <row r="52" spans="4:4" x14ac:dyDescent="0.25">
      <c r="D52">
        <f t="shared" ca="1" si="1"/>
        <v>26.819009864217467</v>
      </c>
    </row>
    <row r="53" spans="4:4" x14ac:dyDescent="0.25">
      <c r="D53">
        <f t="shared" ca="1" si="1"/>
        <v>27.718874511047293</v>
      </c>
    </row>
    <row r="54" spans="4:4" x14ac:dyDescent="0.25">
      <c r="D54">
        <f t="shared" ca="1" si="1"/>
        <v>27.893265738574243</v>
      </c>
    </row>
    <row r="55" spans="4:4" x14ac:dyDescent="0.25">
      <c r="D55">
        <f t="shared" ca="1" si="1"/>
        <v>28.278974772406656</v>
      </c>
    </row>
    <row r="56" spans="4:4" x14ac:dyDescent="0.25">
      <c r="D56">
        <f t="shared" ca="1" si="1"/>
        <v>28.502421691264558</v>
      </c>
    </row>
    <row r="57" spans="4:4" x14ac:dyDescent="0.25">
      <c r="D57">
        <f t="shared" ca="1" si="1"/>
        <v>28.904275648509472</v>
      </c>
    </row>
    <row r="58" spans="4:4" x14ac:dyDescent="0.25">
      <c r="D58">
        <f t="shared" ca="1" si="1"/>
        <v>29.340037202385059</v>
      </c>
    </row>
    <row r="59" spans="4:4" x14ac:dyDescent="0.25">
      <c r="D59">
        <f t="shared" ca="1" si="1"/>
        <v>29.68306215795484</v>
      </c>
    </row>
    <row r="60" spans="4:4" x14ac:dyDescent="0.25">
      <c r="D60">
        <f t="shared" ca="1" si="1"/>
        <v>30.020938798368555</v>
      </c>
    </row>
    <row r="61" spans="4:4" x14ac:dyDescent="0.25">
      <c r="D61">
        <f t="shared" ca="1" si="1"/>
        <v>30.670716355580648</v>
      </c>
    </row>
    <row r="62" spans="4:4" x14ac:dyDescent="0.25">
      <c r="D62">
        <f t="shared" ca="1" si="1"/>
        <v>31.227369204929644</v>
      </c>
    </row>
    <row r="63" spans="4:4" x14ac:dyDescent="0.25">
      <c r="D63">
        <f t="shared" ca="1" si="1"/>
        <v>31.637809140300195</v>
      </c>
    </row>
    <row r="64" spans="4:4" x14ac:dyDescent="0.25">
      <c r="D64">
        <f t="shared" ca="1" si="1"/>
        <v>32.160309382737694</v>
      </c>
    </row>
    <row r="65" spans="4:4" x14ac:dyDescent="0.25">
      <c r="D65">
        <f t="shared" ca="1" si="1"/>
        <v>32.791495907368216</v>
      </c>
    </row>
    <row r="66" spans="4:4" x14ac:dyDescent="0.25">
      <c r="D66">
        <f t="shared" ca="1" si="1"/>
        <v>32.976404122383386</v>
      </c>
    </row>
    <row r="67" spans="4:4" x14ac:dyDescent="0.25">
      <c r="D67">
        <f t="shared" ref="D67:D130" ca="1" si="2">+IF(D66&lt;100,D66+RAND(),"FIN")</f>
        <v>33.470966922470232</v>
      </c>
    </row>
    <row r="68" spans="4:4" x14ac:dyDescent="0.25">
      <c r="D68">
        <f t="shared" ca="1" si="2"/>
        <v>33.804671737626613</v>
      </c>
    </row>
    <row r="69" spans="4:4" x14ac:dyDescent="0.25">
      <c r="D69">
        <f t="shared" ca="1" si="2"/>
        <v>34.112510165887478</v>
      </c>
    </row>
    <row r="70" spans="4:4" x14ac:dyDescent="0.25">
      <c r="D70">
        <f t="shared" ca="1" si="2"/>
        <v>34.592394349210807</v>
      </c>
    </row>
    <row r="71" spans="4:4" x14ac:dyDescent="0.25">
      <c r="D71">
        <f t="shared" ca="1" si="2"/>
        <v>34.605113357427342</v>
      </c>
    </row>
    <row r="72" spans="4:4" x14ac:dyDescent="0.25">
      <c r="D72">
        <f t="shared" ca="1" si="2"/>
        <v>35.393354249303698</v>
      </c>
    </row>
    <row r="73" spans="4:4" x14ac:dyDescent="0.25">
      <c r="D73">
        <f t="shared" ca="1" si="2"/>
        <v>35.555448913766426</v>
      </c>
    </row>
    <row r="74" spans="4:4" x14ac:dyDescent="0.25">
      <c r="D74">
        <f t="shared" ca="1" si="2"/>
        <v>36.340159120815613</v>
      </c>
    </row>
    <row r="75" spans="4:4" x14ac:dyDescent="0.25">
      <c r="D75">
        <f t="shared" ca="1" si="2"/>
        <v>37.035634321977469</v>
      </c>
    </row>
    <row r="76" spans="4:4" x14ac:dyDescent="0.25">
      <c r="D76">
        <f t="shared" ca="1" si="2"/>
        <v>37.208502238756658</v>
      </c>
    </row>
    <row r="77" spans="4:4" x14ac:dyDescent="0.25">
      <c r="D77">
        <f t="shared" ca="1" si="2"/>
        <v>37.864014448848089</v>
      </c>
    </row>
    <row r="78" spans="4:4" x14ac:dyDescent="0.25">
      <c r="D78">
        <f t="shared" ca="1" si="2"/>
        <v>37.970112132305573</v>
      </c>
    </row>
    <row r="79" spans="4:4" x14ac:dyDescent="0.25">
      <c r="D79">
        <f t="shared" ca="1" si="2"/>
        <v>38.425438524868156</v>
      </c>
    </row>
    <row r="80" spans="4:4" x14ac:dyDescent="0.25">
      <c r="D80">
        <f t="shared" ca="1" si="2"/>
        <v>39.011703199437875</v>
      </c>
    </row>
    <row r="81" spans="4:4" x14ac:dyDescent="0.25">
      <c r="D81">
        <f t="shared" ca="1" si="2"/>
        <v>39.901448299748196</v>
      </c>
    </row>
    <row r="82" spans="4:4" x14ac:dyDescent="0.25">
      <c r="D82">
        <f t="shared" ca="1" si="2"/>
        <v>40.164280479202688</v>
      </c>
    </row>
    <row r="83" spans="4:4" x14ac:dyDescent="0.25">
      <c r="D83">
        <f t="shared" ca="1" si="2"/>
        <v>40.404028757152979</v>
      </c>
    </row>
    <row r="84" spans="4:4" x14ac:dyDescent="0.25">
      <c r="D84">
        <f t="shared" ca="1" si="2"/>
        <v>40.97258882905777</v>
      </c>
    </row>
    <row r="85" spans="4:4" x14ac:dyDescent="0.25">
      <c r="D85">
        <f t="shared" ca="1" si="2"/>
        <v>41.015003275122993</v>
      </c>
    </row>
    <row r="86" spans="4:4" x14ac:dyDescent="0.25">
      <c r="D86">
        <f t="shared" ca="1" si="2"/>
        <v>41.669237060288523</v>
      </c>
    </row>
    <row r="87" spans="4:4" x14ac:dyDescent="0.25">
      <c r="D87">
        <f t="shared" ca="1" si="2"/>
        <v>42.543304318333405</v>
      </c>
    </row>
    <row r="88" spans="4:4" x14ac:dyDescent="0.25">
      <c r="D88">
        <f t="shared" ca="1" si="2"/>
        <v>43.221932853644581</v>
      </c>
    </row>
    <row r="89" spans="4:4" x14ac:dyDescent="0.25">
      <c r="D89">
        <f t="shared" ca="1" si="2"/>
        <v>43.513314433693012</v>
      </c>
    </row>
    <row r="90" spans="4:4" x14ac:dyDescent="0.25">
      <c r="D90">
        <f t="shared" ca="1" si="2"/>
        <v>44.357559774000777</v>
      </c>
    </row>
    <row r="91" spans="4:4" x14ac:dyDescent="0.25">
      <c r="D91">
        <f t="shared" ca="1" si="2"/>
        <v>45.07889849622434</v>
      </c>
    </row>
    <row r="92" spans="4:4" x14ac:dyDescent="0.25">
      <c r="D92">
        <f t="shared" ca="1" si="2"/>
        <v>45.900822635970144</v>
      </c>
    </row>
    <row r="93" spans="4:4" x14ac:dyDescent="0.25">
      <c r="D93">
        <f t="shared" ca="1" si="2"/>
        <v>46.186413959361914</v>
      </c>
    </row>
    <row r="94" spans="4:4" x14ac:dyDescent="0.25">
      <c r="D94">
        <f t="shared" ca="1" si="2"/>
        <v>47.061991409391077</v>
      </c>
    </row>
    <row r="95" spans="4:4" x14ac:dyDescent="0.25">
      <c r="D95">
        <f t="shared" ca="1" si="2"/>
        <v>47.33497369942399</v>
      </c>
    </row>
    <row r="96" spans="4:4" x14ac:dyDescent="0.25">
      <c r="D96">
        <f t="shared" ca="1" si="2"/>
        <v>47.520721046829372</v>
      </c>
    </row>
    <row r="97" spans="4:4" x14ac:dyDescent="0.25">
      <c r="D97">
        <f t="shared" ca="1" si="2"/>
        <v>47.859890048194195</v>
      </c>
    </row>
    <row r="98" spans="4:4" x14ac:dyDescent="0.25">
      <c r="D98">
        <f t="shared" ca="1" si="2"/>
        <v>47.878008213223673</v>
      </c>
    </row>
    <row r="99" spans="4:4" x14ac:dyDescent="0.25">
      <c r="D99">
        <f t="shared" ca="1" si="2"/>
        <v>48.640045333346592</v>
      </c>
    </row>
    <row r="100" spans="4:4" x14ac:dyDescent="0.25">
      <c r="D100">
        <f t="shared" ca="1" si="2"/>
        <v>49.273366411154775</v>
      </c>
    </row>
    <row r="101" spans="4:4" x14ac:dyDescent="0.25">
      <c r="D101">
        <f t="shared" ca="1" si="2"/>
        <v>50.272196697261386</v>
      </c>
    </row>
    <row r="102" spans="4:4" x14ac:dyDescent="0.25">
      <c r="D102">
        <f t="shared" ca="1" si="2"/>
        <v>50.931962079528169</v>
      </c>
    </row>
    <row r="103" spans="4:4" x14ac:dyDescent="0.25">
      <c r="D103">
        <f t="shared" ca="1" si="2"/>
        <v>51.690088366828121</v>
      </c>
    </row>
    <row r="104" spans="4:4" x14ac:dyDescent="0.25">
      <c r="D104">
        <f t="shared" ca="1" si="2"/>
        <v>51.92435223536485</v>
      </c>
    </row>
    <row r="105" spans="4:4" x14ac:dyDescent="0.25">
      <c r="D105">
        <f t="shared" ca="1" si="2"/>
        <v>52.4150705878344</v>
      </c>
    </row>
    <row r="106" spans="4:4" x14ac:dyDescent="0.25">
      <c r="D106">
        <f t="shared" ca="1" si="2"/>
        <v>53.318776322327075</v>
      </c>
    </row>
    <row r="107" spans="4:4" x14ac:dyDescent="0.25">
      <c r="D107">
        <f t="shared" ca="1" si="2"/>
        <v>54.24750819997417</v>
      </c>
    </row>
    <row r="108" spans="4:4" x14ac:dyDescent="0.25">
      <c r="D108">
        <f t="shared" ca="1" si="2"/>
        <v>54.685497596920499</v>
      </c>
    </row>
    <row r="109" spans="4:4" x14ac:dyDescent="0.25">
      <c r="D109">
        <f t="shared" ca="1" si="2"/>
        <v>55.389409313301698</v>
      </c>
    </row>
    <row r="110" spans="4:4" x14ac:dyDescent="0.25">
      <c r="D110">
        <f t="shared" ca="1" si="2"/>
        <v>56.360281354830775</v>
      </c>
    </row>
    <row r="111" spans="4:4" x14ac:dyDescent="0.25">
      <c r="D111">
        <f t="shared" ca="1" si="2"/>
        <v>56.979960391462782</v>
      </c>
    </row>
    <row r="112" spans="4:4" x14ac:dyDescent="0.25">
      <c r="D112">
        <f t="shared" ca="1" si="2"/>
        <v>57.709136272034719</v>
      </c>
    </row>
    <row r="113" spans="4:4" x14ac:dyDescent="0.25">
      <c r="D113">
        <f t="shared" ca="1" si="2"/>
        <v>58.348607538679438</v>
      </c>
    </row>
    <row r="114" spans="4:4" x14ac:dyDescent="0.25">
      <c r="D114">
        <f t="shared" ca="1" si="2"/>
        <v>58.778880903787886</v>
      </c>
    </row>
    <row r="115" spans="4:4" x14ac:dyDescent="0.25">
      <c r="D115">
        <f t="shared" ca="1" si="2"/>
        <v>59.093647449224214</v>
      </c>
    </row>
    <row r="116" spans="4:4" x14ac:dyDescent="0.25">
      <c r="D116">
        <f t="shared" ca="1" si="2"/>
        <v>59.295956557363539</v>
      </c>
    </row>
    <row r="117" spans="4:4" x14ac:dyDescent="0.25">
      <c r="D117">
        <f t="shared" ca="1" si="2"/>
        <v>60.056807304502549</v>
      </c>
    </row>
    <row r="118" spans="4:4" x14ac:dyDescent="0.25">
      <c r="D118">
        <f t="shared" ca="1" si="2"/>
        <v>60.648807171325075</v>
      </c>
    </row>
    <row r="119" spans="4:4" x14ac:dyDescent="0.25">
      <c r="D119">
        <f t="shared" ca="1" si="2"/>
        <v>60.723938048935949</v>
      </c>
    </row>
    <row r="120" spans="4:4" x14ac:dyDescent="0.25">
      <c r="D120">
        <f t="shared" ca="1" si="2"/>
        <v>60.842174120130011</v>
      </c>
    </row>
    <row r="121" spans="4:4" x14ac:dyDescent="0.25">
      <c r="D121">
        <f t="shared" ca="1" si="2"/>
        <v>61.201485148964707</v>
      </c>
    </row>
    <row r="122" spans="4:4" x14ac:dyDescent="0.25">
      <c r="D122">
        <f t="shared" ca="1" si="2"/>
        <v>61.498282719030797</v>
      </c>
    </row>
    <row r="123" spans="4:4" x14ac:dyDescent="0.25">
      <c r="D123">
        <f t="shared" ca="1" si="2"/>
        <v>62.14155333495777</v>
      </c>
    </row>
    <row r="124" spans="4:4" x14ac:dyDescent="0.25">
      <c r="D124">
        <f t="shared" ca="1" si="2"/>
        <v>63.139875713489459</v>
      </c>
    </row>
    <row r="125" spans="4:4" x14ac:dyDescent="0.25">
      <c r="D125">
        <f t="shared" ca="1" si="2"/>
        <v>63.68788929865223</v>
      </c>
    </row>
    <row r="126" spans="4:4" x14ac:dyDescent="0.25">
      <c r="D126">
        <f t="shared" ca="1" si="2"/>
        <v>64.145374943400824</v>
      </c>
    </row>
    <row r="127" spans="4:4" x14ac:dyDescent="0.25">
      <c r="D127">
        <f t="shared" ca="1" si="2"/>
        <v>65.035595863471897</v>
      </c>
    </row>
    <row r="128" spans="4:4" x14ac:dyDescent="0.25">
      <c r="D128">
        <f t="shared" ca="1" si="2"/>
        <v>65.285764382505832</v>
      </c>
    </row>
    <row r="129" spans="4:4" x14ac:dyDescent="0.25">
      <c r="D129">
        <f t="shared" ca="1" si="2"/>
        <v>65.521707552823628</v>
      </c>
    </row>
    <row r="130" spans="4:4" x14ac:dyDescent="0.25">
      <c r="D130">
        <f t="shared" ca="1" si="2"/>
        <v>66.256307925216049</v>
      </c>
    </row>
    <row r="131" spans="4:4" x14ac:dyDescent="0.25">
      <c r="D131">
        <f t="shared" ref="D131:D194" ca="1" si="3">+IF(D130&lt;100,D130+RAND(),"FIN")</f>
        <v>66.558276272073655</v>
      </c>
    </row>
    <row r="132" spans="4:4" x14ac:dyDescent="0.25">
      <c r="D132">
        <f t="shared" ca="1" si="3"/>
        <v>67.163508429483343</v>
      </c>
    </row>
    <row r="133" spans="4:4" x14ac:dyDescent="0.25">
      <c r="D133">
        <f t="shared" ca="1" si="3"/>
        <v>67.517616780528869</v>
      </c>
    </row>
    <row r="134" spans="4:4" x14ac:dyDescent="0.25">
      <c r="D134">
        <f t="shared" ca="1" si="3"/>
        <v>67.599917242508809</v>
      </c>
    </row>
    <row r="135" spans="4:4" x14ac:dyDescent="0.25">
      <c r="D135">
        <f t="shared" ca="1" si="3"/>
        <v>68.00168859739918</v>
      </c>
    </row>
    <row r="136" spans="4:4" x14ac:dyDescent="0.25">
      <c r="D136">
        <f t="shared" ca="1" si="3"/>
        <v>68.592822287320601</v>
      </c>
    </row>
    <row r="137" spans="4:4" x14ac:dyDescent="0.25">
      <c r="D137">
        <f t="shared" ca="1" si="3"/>
        <v>69.15050239792545</v>
      </c>
    </row>
    <row r="138" spans="4:4" x14ac:dyDescent="0.25">
      <c r="D138">
        <f t="shared" ca="1" si="3"/>
        <v>69.653161668880614</v>
      </c>
    </row>
    <row r="139" spans="4:4" x14ac:dyDescent="0.25">
      <c r="D139">
        <f t="shared" ca="1" si="3"/>
        <v>70.516974475460714</v>
      </c>
    </row>
    <row r="140" spans="4:4" x14ac:dyDescent="0.25">
      <c r="D140">
        <f t="shared" ca="1" si="3"/>
        <v>70.548395611203219</v>
      </c>
    </row>
    <row r="141" spans="4:4" x14ac:dyDescent="0.25">
      <c r="D141">
        <f t="shared" ca="1" si="3"/>
        <v>70.615177958385985</v>
      </c>
    </row>
    <row r="142" spans="4:4" x14ac:dyDescent="0.25">
      <c r="D142">
        <f t="shared" ca="1" si="3"/>
        <v>71.512790099928154</v>
      </c>
    </row>
    <row r="143" spans="4:4" x14ac:dyDescent="0.25">
      <c r="D143">
        <f t="shared" ca="1" si="3"/>
        <v>71.772983396270206</v>
      </c>
    </row>
    <row r="144" spans="4:4" x14ac:dyDescent="0.25">
      <c r="D144">
        <f t="shared" ca="1" si="3"/>
        <v>72.668480459463382</v>
      </c>
    </row>
    <row r="145" spans="4:4" x14ac:dyDescent="0.25">
      <c r="D145">
        <f t="shared" ca="1" si="3"/>
        <v>72.907989732801582</v>
      </c>
    </row>
    <row r="146" spans="4:4" x14ac:dyDescent="0.25">
      <c r="D146">
        <f t="shared" ca="1" si="3"/>
        <v>73.520539578350608</v>
      </c>
    </row>
    <row r="147" spans="4:4" x14ac:dyDescent="0.25">
      <c r="D147">
        <f t="shared" ca="1" si="3"/>
        <v>73.540951142117009</v>
      </c>
    </row>
    <row r="148" spans="4:4" x14ac:dyDescent="0.25">
      <c r="D148">
        <f t="shared" ca="1" si="3"/>
        <v>74.124883657581478</v>
      </c>
    </row>
    <row r="149" spans="4:4" x14ac:dyDescent="0.25">
      <c r="D149">
        <f t="shared" ca="1" si="3"/>
        <v>74.38795636337197</v>
      </c>
    </row>
    <row r="150" spans="4:4" x14ac:dyDescent="0.25">
      <c r="D150">
        <f t="shared" ca="1" si="3"/>
        <v>74.886044936008275</v>
      </c>
    </row>
    <row r="151" spans="4:4" x14ac:dyDescent="0.25">
      <c r="D151">
        <f t="shared" ca="1" si="3"/>
        <v>74.990251760413642</v>
      </c>
    </row>
    <row r="152" spans="4:4" x14ac:dyDescent="0.25">
      <c r="D152">
        <f t="shared" ca="1" si="3"/>
        <v>75.984094442833921</v>
      </c>
    </row>
    <row r="153" spans="4:4" x14ac:dyDescent="0.25">
      <c r="D153">
        <f t="shared" ca="1" si="3"/>
        <v>76.66878632299894</v>
      </c>
    </row>
    <row r="154" spans="4:4" x14ac:dyDescent="0.25">
      <c r="D154">
        <f t="shared" ca="1" si="3"/>
        <v>77.357878382002085</v>
      </c>
    </row>
    <row r="155" spans="4:4" x14ac:dyDescent="0.25">
      <c r="D155">
        <f t="shared" ca="1" si="3"/>
        <v>77.595808623417639</v>
      </c>
    </row>
    <row r="156" spans="4:4" x14ac:dyDescent="0.25">
      <c r="D156">
        <f t="shared" ca="1" si="3"/>
        <v>78.49985579382556</v>
      </c>
    </row>
    <row r="157" spans="4:4" x14ac:dyDescent="0.25">
      <c r="D157">
        <f t="shared" ca="1" si="3"/>
        <v>79.277351526399642</v>
      </c>
    </row>
    <row r="158" spans="4:4" x14ac:dyDescent="0.25">
      <c r="D158">
        <f t="shared" ca="1" si="3"/>
        <v>79.399525162461359</v>
      </c>
    </row>
    <row r="159" spans="4:4" x14ac:dyDescent="0.25">
      <c r="D159">
        <f t="shared" ca="1" si="3"/>
        <v>79.555309054451968</v>
      </c>
    </row>
    <row r="160" spans="4:4" x14ac:dyDescent="0.25">
      <c r="D160">
        <f t="shared" ca="1" si="3"/>
        <v>80.209144612232791</v>
      </c>
    </row>
    <row r="161" spans="4:4" x14ac:dyDescent="0.25">
      <c r="D161">
        <f t="shared" ca="1" si="3"/>
        <v>80.226879425597275</v>
      </c>
    </row>
    <row r="162" spans="4:4" x14ac:dyDescent="0.25">
      <c r="D162">
        <f t="shared" ca="1" si="3"/>
        <v>80.476373702844896</v>
      </c>
    </row>
    <row r="163" spans="4:4" x14ac:dyDescent="0.25">
      <c r="D163">
        <f t="shared" ca="1" si="3"/>
        <v>80.540519663405362</v>
      </c>
    </row>
    <row r="164" spans="4:4" x14ac:dyDescent="0.25">
      <c r="D164">
        <f t="shared" ca="1" si="3"/>
        <v>81.297216084051158</v>
      </c>
    </row>
    <row r="165" spans="4:4" x14ac:dyDescent="0.25">
      <c r="D165">
        <f t="shared" ca="1" si="3"/>
        <v>81.960422970849947</v>
      </c>
    </row>
    <row r="166" spans="4:4" x14ac:dyDescent="0.25">
      <c r="D166">
        <f t="shared" ca="1" si="3"/>
        <v>82.953481580519494</v>
      </c>
    </row>
    <row r="167" spans="4:4" x14ac:dyDescent="0.25">
      <c r="D167">
        <f t="shared" ca="1" si="3"/>
        <v>83.072716129393172</v>
      </c>
    </row>
    <row r="168" spans="4:4" x14ac:dyDescent="0.25">
      <c r="D168">
        <f t="shared" ca="1" si="3"/>
        <v>83.204926139259186</v>
      </c>
    </row>
    <row r="169" spans="4:4" x14ac:dyDescent="0.25">
      <c r="D169">
        <f t="shared" ca="1" si="3"/>
        <v>83.745815749958126</v>
      </c>
    </row>
    <row r="170" spans="4:4" x14ac:dyDescent="0.25">
      <c r="D170">
        <f t="shared" ca="1" si="3"/>
        <v>83.947622828068546</v>
      </c>
    </row>
    <row r="171" spans="4:4" x14ac:dyDescent="0.25">
      <c r="D171">
        <f t="shared" ca="1" si="3"/>
        <v>83.999078579726614</v>
      </c>
    </row>
    <row r="172" spans="4:4" x14ac:dyDescent="0.25">
      <c r="D172">
        <f t="shared" ca="1" si="3"/>
        <v>84.867438956673183</v>
      </c>
    </row>
    <row r="173" spans="4:4" x14ac:dyDescent="0.25">
      <c r="D173">
        <f t="shared" ca="1" si="3"/>
        <v>84.997318039064538</v>
      </c>
    </row>
    <row r="174" spans="4:4" x14ac:dyDescent="0.25">
      <c r="D174">
        <f t="shared" ca="1" si="3"/>
        <v>85.318047747993859</v>
      </c>
    </row>
    <row r="175" spans="4:4" x14ac:dyDescent="0.25">
      <c r="D175">
        <f t="shared" ca="1" si="3"/>
        <v>85.623303965552793</v>
      </c>
    </row>
    <row r="176" spans="4:4" x14ac:dyDescent="0.25">
      <c r="D176">
        <f t="shared" ca="1" si="3"/>
        <v>86.239394987260781</v>
      </c>
    </row>
    <row r="177" spans="4:4" x14ac:dyDescent="0.25">
      <c r="D177">
        <f t="shared" ca="1" si="3"/>
        <v>86.836087723989152</v>
      </c>
    </row>
    <row r="178" spans="4:4" x14ac:dyDescent="0.25">
      <c r="D178">
        <f t="shared" ca="1" si="3"/>
        <v>86.951924947254923</v>
      </c>
    </row>
    <row r="179" spans="4:4" x14ac:dyDescent="0.25">
      <c r="D179">
        <f t="shared" ca="1" si="3"/>
        <v>87.232868410297456</v>
      </c>
    </row>
    <row r="180" spans="4:4" x14ac:dyDescent="0.25">
      <c r="D180">
        <f t="shared" ca="1" si="3"/>
        <v>87.424544456666837</v>
      </c>
    </row>
    <row r="181" spans="4:4" x14ac:dyDescent="0.25">
      <c r="D181">
        <f t="shared" ca="1" si="3"/>
        <v>87.678131930517608</v>
      </c>
    </row>
    <row r="182" spans="4:4" x14ac:dyDescent="0.25">
      <c r="D182">
        <f t="shared" ca="1" si="3"/>
        <v>87.938304690473814</v>
      </c>
    </row>
    <row r="183" spans="4:4" x14ac:dyDescent="0.25">
      <c r="D183">
        <f t="shared" ca="1" si="3"/>
        <v>88.148102972113094</v>
      </c>
    </row>
    <row r="184" spans="4:4" x14ac:dyDescent="0.25">
      <c r="D184">
        <f t="shared" ca="1" si="3"/>
        <v>88.965687776456008</v>
      </c>
    </row>
    <row r="185" spans="4:4" x14ac:dyDescent="0.25">
      <c r="D185">
        <f t="shared" ca="1" si="3"/>
        <v>89.786014180005949</v>
      </c>
    </row>
    <row r="186" spans="4:4" x14ac:dyDescent="0.25">
      <c r="D186">
        <f t="shared" ca="1" si="3"/>
        <v>89.995878367137692</v>
      </c>
    </row>
    <row r="187" spans="4:4" x14ac:dyDescent="0.25">
      <c r="D187">
        <f t="shared" ca="1" si="3"/>
        <v>90.160622855055706</v>
      </c>
    </row>
    <row r="188" spans="4:4" x14ac:dyDescent="0.25">
      <c r="D188">
        <f t="shared" ca="1" si="3"/>
        <v>90.700640347484395</v>
      </c>
    </row>
    <row r="189" spans="4:4" x14ac:dyDescent="0.25">
      <c r="D189">
        <f t="shared" ca="1" si="3"/>
        <v>91.2285806284995</v>
      </c>
    </row>
    <row r="190" spans="4:4" x14ac:dyDescent="0.25">
      <c r="D190">
        <f t="shared" ca="1" si="3"/>
        <v>91.335599028534901</v>
      </c>
    </row>
    <row r="191" spans="4:4" x14ac:dyDescent="0.25">
      <c r="D191">
        <f t="shared" ca="1" si="3"/>
        <v>91.576815542117401</v>
      </c>
    </row>
    <row r="192" spans="4:4" x14ac:dyDescent="0.25">
      <c r="D192">
        <f t="shared" ca="1" si="3"/>
        <v>92.264850546750253</v>
      </c>
    </row>
    <row r="193" spans="4:4" x14ac:dyDescent="0.25">
      <c r="D193">
        <f t="shared" ca="1" si="3"/>
        <v>93.066072152052342</v>
      </c>
    </row>
    <row r="194" spans="4:4" x14ac:dyDescent="0.25">
      <c r="D194">
        <f t="shared" ca="1" si="3"/>
        <v>93.987912820572902</v>
      </c>
    </row>
    <row r="195" spans="4:4" x14ac:dyDescent="0.25">
      <c r="D195">
        <f t="shared" ref="D195:D197" ca="1" si="4">+IF(D194&lt;100,D194+RAND(),"FIN")</f>
        <v>94.932885755515059</v>
      </c>
    </row>
    <row r="196" spans="4:4" x14ac:dyDescent="0.25">
      <c r="D196">
        <f t="shared" ca="1" si="4"/>
        <v>95.696550207666618</v>
      </c>
    </row>
    <row r="197" spans="4:4" x14ac:dyDescent="0.25">
      <c r="D197">
        <f ca="1">+IF(D196&lt;100,D196+RAND(),"FIN")</f>
        <v>96.4092429700585</v>
      </c>
    </row>
    <row r="198" spans="4:4" x14ac:dyDescent="0.25">
      <c r="D198">
        <f ca="1">+IF(D197&lt;100,D197+RAND(),"FIN")</f>
        <v>97.002948736789094</v>
      </c>
    </row>
    <row r="199" spans="4:4" x14ac:dyDescent="0.25">
      <c r="D199">
        <f ca="1">+IF(D198&lt;100,D198+RAND(),"FIN")</f>
        <v>97.273514558211815</v>
      </c>
    </row>
    <row r="200" spans="4:4" x14ac:dyDescent="0.25">
      <c r="D200">
        <f t="shared" ref="D199:D209" ca="1" si="5">+IF(D199&lt;100,D199+RAND(),"FIN")</f>
        <v>97.333637636227635</v>
      </c>
    </row>
    <row r="201" spans="4:4" x14ac:dyDescent="0.25">
      <c r="D201">
        <f t="shared" ca="1" si="5"/>
        <v>97.843859982019055</v>
      </c>
    </row>
    <row r="202" spans="4:4" x14ac:dyDescent="0.25">
      <c r="D202">
        <f ca="1">+IF(D201&lt;100,D201+RAND(),"FIN")</f>
        <v>98.303565764250862</v>
      </c>
    </row>
    <row r="203" spans="4:4" x14ac:dyDescent="0.25">
      <c r="D203">
        <f t="shared" ca="1" si="5"/>
        <v>99.080766325365857</v>
      </c>
    </row>
    <row r="204" spans="4:4" x14ac:dyDescent="0.25">
      <c r="D204">
        <f t="shared" ca="1" si="5"/>
        <v>99.571856770507821</v>
      </c>
    </row>
    <row r="205" spans="4:4" x14ac:dyDescent="0.25">
      <c r="D205">
        <f t="shared" ca="1" si="5"/>
        <v>99.612183703532835</v>
      </c>
    </row>
    <row r="206" spans="4:4" x14ac:dyDescent="0.25">
      <c r="D206">
        <f t="shared" ca="1" si="5"/>
        <v>99.886832377196967</v>
      </c>
    </row>
    <row r="207" spans="4:4" x14ac:dyDescent="0.25">
      <c r="D207">
        <f t="shared" ca="1" si="5"/>
        <v>99.942672859063848</v>
      </c>
    </row>
    <row r="208" spans="4:4" x14ac:dyDescent="0.25">
      <c r="D208">
        <f t="shared" ca="1" si="5"/>
        <v>100.40535477135278</v>
      </c>
    </row>
    <row r="209" spans="4:4" x14ac:dyDescent="0.25">
      <c r="D209" t="str">
        <f ca="1">+IF(D208&lt;100,D208+RAND(),"FIN")</f>
        <v>FIN</v>
      </c>
    </row>
    <row r="210" spans="4:4" x14ac:dyDescent="0.25">
      <c r="D210" t="str">
        <f ca="1">+IF(D209&lt;100,D209+RAND(),"FIN")</f>
        <v>FIN</v>
      </c>
    </row>
    <row r="211" spans="4:4" x14ac:dyDescent="0.25">
      <c r="D211" t="str">
        <f t="shared" ref="D210:D212" ca="1" si="6">+IF(D210&lt;100,D210+RAND(),"FIN")</f>
        <v>FIN</v>
      </c>
    </row>
    <row r="212" spans="4:4" x14ac:dyDescent="0.25">
      <c r="D212" t="str">
        <f t="shared" ca="1" si="6"/>
        <v>FIN</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dimension ref="C2:G15"/>
  <sheetViews>
    <sheetView workbookViewId="0">
      <selection activeCell="E15" sqref="E15"/>
    </sheetView>
  </sheetViews>
  <sheetFormatPr baseColWidth="10" defaultRowHeight="15" x14ac:dyDescent="0.25"/>
  <cols>
    <col min="3" max="3" width="16.28515625" customWidth="1"/>
    <col min="5" max="5" width="11.85546875" bestFit="1" customWidth="1"/>
    <col min="7" max="7" width="16.85546875" customWidth="1"/>
  </cols>
  <sheetData>
    <row r="2" spans="3:7" x14ac:dyDescent="0.25">
      <c r="C2" t="s">
        <v>55</v>
      </c>
      <c r="D2" t="s">
        <v>56</v>
      </c>
      <c r="E2" t="s">
        <v>57</v>
      </c>
    </row>
    <row r="3" spans="3:7" x14ac:dyDescent="0.25">
      <c r="C3">
        <v>728</v>
      </c>
      <c r="D3">
        <v>1</v>
      </c>
      <c r="E3">
        <f t="array" ref="E3:E13">+C3:C13*D3:D13</f>
        <v>728</v>
      </c>
    </row>
    <row r="4" spans="3:7" x14ac:dyDescent="0.25">
      <c r="C4">
        <v>548</v>
      </c>
      <c r="D4">
        <v>2</v>
      </c>
      <c r="E4">
        <v>1096</v>
      </c>
    </row>
    <row r="5" spans="3:7" x14ac:dyDescent="0.25">
      <c r="C5">
        <v>157</v>
      </c>
      <c r="D5">
        <v>8</v>
      </c>
      <c r="E5">
        <v>1256</v>
      </c>
    </row>
    <row r="6" spans="3:7" x14ac:dyDescent="0.25">
      <c r="C6">
        <v>698</v>
      </c>
      <c r="D6">
        <v>4</v>
      </c>
      <c r="E6">
        <v>2792</v>
      </c>
    </row>
    <row r="7" spans="3:7" x14ac:dyDescent="0.25">
      <c r="C7">
        <v>220</v>
      </c>
      <c r="D7">
        <v>8</v>
      </c>
      <c r="E7">
        <v>1760</v>
      </c>
    </row>
    <row r="8" spans="3:7" x14ac:dyDescent="0.25">
      <c r="C8">
        <v>347</v>
      </c>
      <c r="D8">
        <v>15</v>
      </c>
      <c r="E8">
        <v>5205</v>
      </c>
    </row>
    <row r="9" spans="3:7" x14ac:dyDescent="0.25">
      <c r="C9">
        <v>181</v>
      </c>
      <c r="D9">
        <v>15</v>
      </c>
      <c r="E9">
        <v>2715</v>
      </c>
    </row>
    <row r="10" spans="3:7" x14ac:dyDescent="0.25">
      <c r="C10">
        <v>108</v>
      </c>
      <c r="D10">
        <v>54</v>
      </c>
      <c r="E10">
        <v>5832</v>
      </c>
    </row>
    <row r="11" spans="3:7" x14ac:dyDescent="0.25">
      <c r="C11">
        <v>178</v>
      </c>
      <c r="D11">
        <v>8</v>
      </c>
      <c r="E11">
        <v>1424</v>
      </c>
    </row>
    <row r="12" spans="3:7" x14ac:dyDescent="0.25">
      <c r="C12">
        <v>540</v>
      </c>
      <c r="D12">
        <v>7</v>
      </c>
      <c r="E12">
        <v>3780</v>
      </c>
    </row>
    <row r="13" spans="3:7" x14ac:dyDescent="0.25">
      <c r="C13">
        <v>1078</v>
      </c>
      <c r="D13">
        <v>45</v>
      </c>
      <c r="E13">
        <v>48510</v>
      </c>
    </row>
    <row r="15" spans="3:7" x14ac:dyDescent="0.25">
      <c r="E15">
        <f t="array" ref="E15">+SUM(C3:C13*D3:D13)</f>
        <v>75098</v>
      </c>
      <c r="G15" t="str">
        <f t="array" ref="G15">+IF(SUM(C3:C13*D3:D13)&gt;75000,"Es mayor a 75000", "No es mayor a 75000")</f>
        <v>Es mayor a 75000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election activeCell="I19" sqref="I19"/>
    </sheetView>
  </sheetViews>
  <sheetFormatPr baseColWidth="10" defaultRowHeight="15" x14ac:dyDescent="0.25"/>
  <cols>
    <col min="2" max="2" width="23.7109375" customWidth="1"/>
    <col min="4" max="4" width="14.42578125" customWidth="1"/>
  </cols>
  <sheetData>
    <row r="1" spans="1:8" x14ac:dyDescent="0.25">
      <c r="A1" s="30">
        <f t="array" ref="A1:A5">+TRANSPOSE(D1:H1)</f>
        <v>3</v>
      </c>
      <c r="B1" t="str">
        <f>+"{=+TRANSPONER(D1:H1)}"</f>
        <v>{=+TRANSPONER(D1:H1)}</v>
      </c>
      <c r="D1" s="1">
        <v>3</v>
      </c>
      <c r="E1" s="2">
        <v>2</v>
      </c>
      <c r="F1" s="2">
        <v>2</v>
      </c>
      <c r="G1" s="2">
        <v>1</v>
      </c>
      <c r="H1" s="3">
        <v>7</v>
      </c>
    </row>
    <row r="2" spans="1:8" x14ac:dyDescent="0.25">
      <c r="A2" s="31">
        <v>2</v>
      </c>
    </row>
    <row r="3" spans="1:8" x14ac:dyDescent="0.25">
      <c r="A3" s="31">
        <v>2</v>
      </c>
    </row>
    <row r="4" spans="1:8" x14ac:dyDescent="0.25">
      <c r="A4" s="31">
        <v>1</v>
      </c>
    </row>
    <row r="5" spans="1:8" x14ac:dyDescent="0.25">
      <c r="A5" s="32">
        <v>7</v>
      </c>
      <c r="D5" t="s">
        <v>145</v>
      </c>
    </row>
    <row r="9" spans="1:8" x14ac:dyDescent="0.25">
      <c r="D9" t="s">
        <v>144</v>
      </c>
      <c r="E9" t="s">
        <v>146</v>
      </c>
    </row>
    <row r="14" spans="1:8" x14ac:dyDescent="0.25">
      <c r="D14" t="str">
        <f>+"{=+TRANSPONER(A15:B18)}"</f>
        <v>{=+TRANSPONER(A15:B18)}</v>
      </c>
    </row>
    <row r="16" spans="1:8" x14ac:dyDescent="0.25">
      <c r="A16" s="24">
        <v>12</v>
      </c>
      <c r="B16" s="25">
        <v>1</v>
      </c>
      <c r="D16" s="24">
        <f t="array" ref="D16:G17">+TRANSPOSE(A16:B19)</f>
        <v>12</v>
      </c>
      <c r="E16" s="33">
        <v>43</v>
      </c>
      <c r="F16" s="33">
        <v>3</v>
      </c>
      <c r="G16" s="25">
        <v>4</v>
      </c>
    </row>
    <row r="17" spans="1:7" x14ac:dyDescent="0.25">
      <c r="A17" s="28">
        <v>43</v>
      </c>
      <c r="B17" s="29">
        <v>2</v>
      </c>
      <c r="D17" s="26">
        <v>1</v>
      </c>
      <c r="E17" s="34">
        <v>2</v>
      </c>
      <c r="F17" s="34">
        <v>34</v>
      </c>
      <c r="G17" s="27">
        <v>4</v>
      </c>
    </row>
    <row r="18" spans="1:7" x14ac:dyDescent="0.25">
      <c r="A18" s="28">
        <v>3</v>
      </c>
      <c r="B18" s="29">
        <v>34</v>
      </c>
    </row>
    <row r="19" spans="1:7" x14ac:dyDescent="0.25">
      <c r="A19" s="26">
        <v>4</v>
      </c>
      <c r="B19" s="27">
        <v>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8"/>
  <dimension ref="A2:I15"/>
  <sheetViews>
    <sheetView workbookViewId="0">
      <selection activeCell="G15" sqref="G15"/>
    </sheetView>
  </sheetViews>
  <sheetFormatPr baseColWidth="10" defaultRowHeight="15" x14ac:dyDescent="0.25"/>
  <sheetData>
    <row r="2" spans="1:9" x14ac:dyDescent="0.25">
      <c r="A2">
        <v>1</v>
      </c>
      <c r="B2">
        <f>+F4</f>
        <v>7</v>
      </c>
      <c r="D2">
        <v>8</v>
      </c>
      <c r="F2">
        <f>+D2</f>
        <v>8</v>
      </c>
      <c r="G2">
        <v>4</v>
      </c>
    </row>
    <row r="3" spans="1:9" x14ac:dyDescent="0.25">
      <c r="F3">
        <v>5</v>
      </c>
      <c r="G3">
        <v>8</v>
      </c>
    </row>
    <row r="4" spans="1:9" x14ac:dyDescent="0.25">
      <c r="F4">
        <f>+G4</f>
        <v>7</v>
      </c>
      <c r="G4">
        <v>7</v>
      </c>
    </row>
    <row r="5" spans="1:9" x14ac:dyDescent="0.25">
      <c r="F5">
        <v>8</v>
      </c>
      <c r="G5">
        <v>9</v>
      </c>
    </row>
    <row r="9" spans="1:9" ht="17.25" x14ac:dyDescent="0.3">
      <c r="G9" s="5">
        <f>IF(AVERAGE(F2:F5)&gt;50,SUM(G2:G5),0)</f>
        <v>0</v>
      </c>
      <c r="I9" t="s">
        <v>58</v>
      </c>
    </row>
    <row r="12" spans="1:9" x14ac:dyDescent="0.25">
      <c r="G12">
        <f>+F2+F3+(G9/2)+SUM(G2:G3)-F5/G5+B2</f>
        <v>31.111111111111111</v>
      </c>
      <c r="I12" t="s">
        <v>59</v>
      </c>
    </row>
    <row r="15" spans="1:9" x14ac:dyDescent="0.25">
      <c r="I15" t="s">
        <v>60</v>
      </c>
    </row>
  </sheetData>
  <pageMargins left="0.7" right="0.7" top="0.75" bottom="0.75" header="0.3" footer="0.3"/>
  <cellWatches>
    <cellWatch r="G9"/>
    <cellWatch r="D2"/>
  </cellWatche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9"/>
  <dimension ref="A2:I24"/>
  <sheetViews>
    <sheetView workbookViewId="0">
      <selection activeCell="B9" sqref="B9"/>
    </sheetView>
  </sheetViews>
  <sheetFormatPr baseColWidth="10" defaultRowHeight="15" x14ac:dyDescent="0.25"/>
  <cols>
    <col min="2" max="2" width="16" customWidth="1"/>
  </cols>
  <sheetData>
    <row r="2" spans="1:4" x14ac:dyDescent="0.25">
      <c r="B2" t="s">
        <v>68</v>
      </c>
    </row>
    <row r="3" spans="1:4" x14ac:dyDescent="0.25">
      <c r="A3" t="s">
        <v>61</v>
      </c>
      <c r="B3">
        <v>0.97854770294153903</v>
      </c>
      <c r="D3">
        <f>+SUM(precios)</f>
        <v>3.6200447468122925</v>
      </c>
    </row>
    <row r="4" spans="1:4" x14ac:dyDescent="0.25">
      <c r="A4" t="s">
        <v>62</v>
      </c>
      <c r="B4">
        <v>0.19399165405218566</v>
      </c>
    </row>
    <row r="5" spans="1:4" x14ac:dyDescent="0.25">
      <c r="A5" t="s">
        <v>63</v>
      </c>
      <c r="B5">
        <v>0.97570866361976738</v>
      </c>
    </row>
    <row r="6" spans="1:4" x14ac:dyDescent="0.25">
      <c r="A6" t="s">
        <v>64</v>
      </c>
      <c r="B6">
        <v>0.19208606483675739</v>
      </c>
    </row>
    <row r="7" spans="1:4" x14ac:dyDescent="0.25">
      <c r="A7" t="s">
        <v>65</v>
      </c>
      <c r="B7">
        <v>7.9353040744986947E-2</v>
      </c>
    </row>
    <row r="8" spans="1:4" x14ac:dyDescent="0.25">
      <c r="A8" t="s">
        <v>66</v>
      </c>
      <c r="B8">
        <v>0.51438187027328974</v>
      </c>
    </row>
    <row r="9" spans="1:4" x14ac:dyDescent="0.25">
      <c r="A9" t="s">
        <v>67</v>
      </c>
      <c r="B9">
        <v>0.68597575034376657</v>
      </c>
      <c r="D9">
        <f>+Fruta+Gelatina</f>
        <v>1.2003576206170563</v>
      </c>
    </row>
    <row r="17" spans="1:9" x14ac:dyDescent="0.25">
      <c r="B17" t="s">
        <v>147</v>
      </c>
      <c r="C17" t="s">
        <v>148</v>
      </c>
      <c r="D17" t="s">
        <v>149</v>
      </c>
      <c r="E17" t="s">
        <v>150</v>
      </c>
      <c r="H17" s="23" t="s">
        <v>151</v>
      </c>
      <c r="I17" s="23" t="s">
        <v>148</v>
      </c>
    </row>
    <row r="18" spans="1:9" x14ac:dyDescent="0.25">
      <c r="A18" t="s">
        <v>61</v>
      </c>
      <c r="B18" s="35">
        <v>0.24918521241871772</v>
      </c>
      <c r="C18" s="35">
        <v>0.24930624625323583</v>
      </c>
      <c r="D18" s="35">
        <v>8.5343418637001123E-2</v>
      </c>
      <c r="E18" s="35">
        <v>0.3480713000124559</v>
      </c>
      <c r="H18" s="23" t="s">
        <v>152</v>
      </c>
      <c r="I18" s="23" t="s">
        <v>66</v>
      </c>
    </row>
    <row r="19" spans="1:9" x14ac:dyDescent="0.25">
      <c r="A19" t="s">
        <v>62</v>
      </c>
      <c r="B19" s="35">
        <v>0.78432316005805769</v>
      </c>
      <c r="C19" s="35">
        <v>0.64313356813897771</v>
      </c>
      <c r="D19" s="35">
        <v>0.81244160663880971</v>
      </c>
      <c r="E19" s="35">
        <v>0.97657783677307453</v>
      </c>
    </row>
    <row r="20" spans="1:9" x14ac:dyDescent="0.25">
      <c r="A20" t="s">
        <v>63</v>
      </c>
      <c r="B20" s="35">
        <v>0.64047486023315725</v>
      </c>
      <c r="C20" s="35">
        <v>0.62759041971315244</v>
      </c>
      <c r="D20" s="35">
        <v>0.45509230854902993</v>
      </c>
      <c r="E20" s="35">
        <v>0.49759953642614674</v>
      </c>
      <c r="I20" s="36">
        <f>+INDEX(datos,MATCH(I18,categorias,1),MATCH(I17,provincias,1))</f>
        <v>0.55463039055535823</v>
      </c>
    </row>
    <row r="21" spans="1:9" x14ac:dyDescent="0.25">
      <c r="A21" t="s">
        <v>64</v>
      </c>
      <c r="B21" s="35">
        <v>0.96338791643885713</v>
      </c>
      <c r="C21" s="35">
        <v>0.46651168059299564</v>
      </c>
      <c r="D21" s="35">
        <v>0.33992020493053954</v>
      </c>
      <c r="E21" s="35">
        <v>0.4227968985249716</v>
      </c>
    </row>
    <row r="22" spans="1:9" x14ac:dyDescent="0.25">
      <c r="A22" t="s">
        <v>65</v>
      </c>
      <c r="B22" s="35">
        <v>0.93601106049582816</v>
      </c>
      <c r="C22" s="35">
        <v>0.23255646654729256</v>
      </c>
      <c r="D22" s="35">
        <v>0.88030394015051594</v>
      </c>
      <c r="E22" s="35">
        <v>0.37014553338310652</v>
      </c>
    </row>
    <row r="23" spans="1:9" x14ac:dyDescent="0.25">
      <c r="A23" t="s">
        <v>66</v>
      </c>
      <c r="B23" s="35">
        <v>0.85220290305855262</v>
      </c>
      <c r="C23" s="35">
        <v>0.55463039055535823</v>
      </c>
      <c r="D23" s="35">
        <v>0.47267604262894691</v>
      </c>
      <c r="E23" s="35">
        <v>0.71473067977821814</v>
      </c>
    </row>
    <row r="24" spans="1:9" x14ac:dyDescent="0.25">
      <c r="A24" t="s">
        <v>67</v>
      </c>
      <c r="B24" s="35">
        <v>0.22597868937248422</v>
      </c>
      <c r="C24" s="35">
        <v>0.5449169007694511</v>
      </c>
      <c r="D24" s="35">
        <v>0.37134013376759201</v>
      </c>
      <c r="E24" s="35">
        <v>0.99323939353405943</v>
      </c>
    </row>
  </sheetData>
  <dataValidations disablePrompts="1" count="2">
    <dataValidation type="list" allowBlank="1" showInputMessage="1" showErrorMessage="1" sqref="I17">
      <formula1>provincias</formula1>
    </dataValidation>
    <dataValidation type="list" allowBlank="1" showInputMessage="1" showErrorMessage="1" sqref="I18">
      <formula1>categorias</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0"/>
  <dimension ref="A1:M14"/>
  <sheetViews>
    <sheetView workbookViewId="0">
      <selection activeCell="G19" sqref="G19"/>
    </sheetView>
  </sheetViews>
  <sheetFormatPr baseColWidth="10" defaultRowHeight="15" x14ac:dyDescent="0.25"/>
  <cols>
    <col min="5" max="5" width="29.5703125" customWidth="1"/>
    <col min="6" max="6" width="11.85546875" bestFit="1" customWidth="1"/>
  </cols>
  <sheetData>
    <row r="1" spans="1:13" x14ac:dyDescent="0.25">
      <c r="A1" t="s">
        <v>69</v>
      </c>
      <c r="B1" t="s">
        <v>70</v>
      </c>
    </row>
    <row r="2" spans="1:13" x14ac:dyDescent="0.25">
      <c r="A2" t="s">
        <v>71</v>
      </c>
      <c r="B2">
        <v>3</v>
      </c>
    </row>
    <row r="3" spans="1:13" x14ac:dyDescent="0.25">
      <c r="A3" t="s">
        <v>72</v>
      </c>
      <c r="B3">
        <v>3</v>
      </c>
      <c r="E3" s="23" t="s">
        <v>75</v>
      </c>
      <c r="F3" s="23">
        <f ca="1">+SUM(ingreso)</f>
        <v>36</v>
      </c>
      <c r="H3" s="37" t="s">
        <v>77</v>
      </c>
      <c r="I3" s="37"/>
      <c r="J3" s="37"/>
      <c r="K3" s="37"/>
      <c r="L3" s="37"/>
      <c r="M3" s="37"/>
    </row>
    <row r="4" spans="1:13" x14ac:dyDescent="0.25">
      <c r="A4" t="s">
        <v>73</v>
      </c>
      <c r="B4">
        <v>20</v>
      </c>
      <c r="H4" s="37"/>
      <c r="I4" s="37"/>
      <c r="J4" s="37"/>
      <c r="K4" s="37"/>
      <c r="L4" s="37"/>
      <c r="M4" s="37"/>
    </row>
    <row r="5" spans="1:13" x14ac:dyDescent="0.25">
      <c r="A5" t="s">
        <v>74</v>
      </c>
      <c r="B5">
        <v>10</v>
      </c>
    </row>
    <row r="8" spans="1:13" ht="15" customHeight="1" x14ac:dyDescent="0.25">
      <c r="E8" s="23" t="s">
        <v>138</v>
      </c>
      <c r="F8" s="23">
        <v>2</v>
      </c>
      <c r="H8" s="37" t="s">
        <v>153</v>
      </c>
      <c r="I8" s="37"/>
      <c r="J8" s="37"/>
      <c r="K8" s="37"/>
      <c r="L8" s="37"/>
      <c r="M8" s="37"/>
    </row>
    <row r="9" spans="1:13" x14ac:dyDescent="0.25">
      <c r="H9" s="37"/>
      <c r="I9" s="37"/>
      <c r="J9" s="37"/>
      <c r="K9" s="37"/>
      <c r="L9" s="37"/>
      <c r="M9" s="37"/>
    </row>
    <row r="10" spans="1:13" x14ac:dyDescent="0.25">
      <c r="H10" s="37"/>
      <c r="I10" s="37"/>
      <c r="J10" s="37"/>
      <c r="K10" s="37"/>
      <c r="L10" s="37"/>
      <c r="M10" s="37"/>
    </row>
    <row r="13" spans="1:13" x14ac:dyDescent="0.25">
      <c r="E13" s="23" t="s">
        <v>154</v>
      </c>
      <c r="F13" s="23">
        <v>35</v>
      </c>
      <c r="H13" s="37" t="s">
        <v>155</v>
      </c>
      <c r="I13" s="37"/>
      <c r="J13" s="37"/>
      <c r="K13" s="37"/>
      <c r="L13" s="37"/>
      <c r="M13" s="37"/>
    </row>
    <row r="14" spans="1:13" x14ac:dyDescent="0.25">
      <c r="H14" s="37"/>
      <c r="I14" s="37"/>
      <c r="J14" s="37"/>
      <c r="K14" s="37"/>
      <c r="L14" s="37"/>
      <c r="M14" s="37"/>
    </row>
  </sheetData>
  <mergeCells count="3">
    <mergeCell ref="H8:M10"/>
    <mergeCell ref="H3:M4"/>
    <mergeCell ref="H13:M14"/>
  </mergeCells>
  <conditionalFormatting sqref="B2:B7">
    <cfRule type="expression" dxfId="2" priority="2">
      <formula>$F$3&gt;100</formula>
    </cfRule>
  </conditionalFormatting>
  <conditionalFormatting sqref="A2:A500">
    <cfRule type="expression" dxfId="1" priority="1">
      <formula>CELL("fila",A1)-1&lt;$F$8</formula>
    </cfRule>
  </conditionalFormatting>
  <dataValidations count="2">
    <dataValidation type="whole" allowBlank="1" showInputMessage="1" showErrorMessage="1" sqref="F8">
      <formula1>1</formula1>
      <formula2>+COUNTA(A:A)-1</formula2>
    </dataValidation>
    <dataValidation type="whole" allowBlank="1" showInputMessage="1" showErrorMessage="1" sqref="F13">
      <formula1>0</formula1>
      <formula2>F3</formula2>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
  <sheetViews>
    <sheetView workbookViewId="0"/>
  </sheetViews>
  <sheetFormatPr baseColWidth="10" defaultRowHeight="15" x14ac:dyDescent="0.25"/>
  <sheetData>
    <row r="5" spans="1:1" x14ac:dyDescent="0.25">
      <c r="A5" t="s">
        <v>167</v>
      </c>
    </row>
  </sheetData>
  <conditionalFormatting sqref="A1:XFD1048576">
    <cfRule type="expression" dxfId="0" priority="1">
      <formula>MOD(ROW(),2)=0</formula>
    </cfRule>
  </conditionalFormatting>
  <pageMargins left="0.7" right="0.7" top="0.75" bottom="0.75" header="0.3" footer="0.3"/>
  <pageSetup paperSize="9" orientation="portrait"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1"/>
  <dimension ref="A2:E51"/>
  <sheetViews>
    <sheetView workbookViewId="0">
      <selection activeCell="B7" sqref="B7"/>
    </sheetView>
  </sheetViews>
  <sheetFormatPr baseColWidth="10" defaultRowHeight="15" x14ac:dyDescent="0.25"/>
  <cols>
    <col min="2" max="2" width="23.28515625" customWidth="1"/>
    <col min="3" max="3" width="25.7109375" customWidth="1"/>
    <col min="5" max="5" width="71.140625" customWidth="1"/>
  </cols>
  <sheetData>
    <row r="2" spans="1:5" x14ac:dyDescent="0.25">
      <c r="C2" s="12" t="s">
        <v>89</v>
      </c>
      <c r="E2" s="16" t="s">
        <v>102</v>
      </c>
    </row>
    <row r="3" spans="1:5" x14ac:dyDescent="0.25">
      <c r="A3" t="s">
        <v>79</v>
      </c>
      <c r="B3" s="11">
        <v>1234567890000</v>
      </c>
      <c r="C3" s="12" t="s">
        <v>84</v>
      </c>
      <c r="E3" s="16" t="s">
        <v>103</v>
      </c>
    </row>
    <row r="4" spans="1:5" x14ac:dyDescent="0.25">
      <c r="A4" t="s">
        <v>80</v>
      </c>
      <c r="B4" s="7">
        <v>1234567890000</v>
      </c>
      <c r="C4" s="12" t="s">
        <v>85</v>
      </c>
      <c r="E4" s="16" t="s">
        <v>104</v>
      </c>
    </row>
    <row r="5" spans="1:5" x14ac:dyDescent="0.25">
      <c r="A5" t="s">
        <v>81</v>
      </c>
      <c r="B5" s="8">
        <v>1234567890000</v>
      </c>
      <c r="C5" s="12" t="s">
        <v>86</v>
      </c>
      <c r="E5" s="16" t="s">
        <v>105</v>
      </c>
    </row>
    <row r="6" spans="1:5" x14ac:dyDescent="0.25">
      <c r="A6" t="s">
        <v>82</v>
      </c>
      <c r="B6" s="9">
        <v>1234567890000</v>
      </c>
      <c r="C6" s="12" t="s">
        <v>87</v>
      </c>
      <c r="E6" s="16" t="s">
        <v>106</v>
      </c>
    </row>
    <row r="7" spans="1:5" x14ac:dyDescent="0.25">
      <c r="A7" t="s">
        <v>83</v>
      </c>
      <c r="B7" s="10">
        <v>1234567890000</v>
      </c>
      <c r="C7" s="12" t="s">
        <v>88</v>
      </c>
      <c r="E7" s="16" t="s">
        <v>107</v>
      </c>
    </row>
    <row r="8" spans="1:5" x14ac:dyDescent="0.25">
      <c r="E8" s="16" t="s">
        <v>108</v>
      </c>
    </row>
    <row r="9" spans="1:5" x14ac:dyDescent="0.25">
      <c r="E9" s="16" t="s">
        <v>109</v>
      </c>
    </row>
    <row r="10" spans="1:5" x14ac:dyDescent="0.25">
      <c r="B10" t="s">
        <v>100</v>
      </c>
      <c r="E10" s="17" t="s">
        <v>110</v>
      </c>
    </row>
    <row r="11" spans="1:5" x14ac:dyDescent="0.25">
      <c r="B11" s="6">
        <v>0.98699999999999999</v>
      </c>
      <c r="C11" t="str">
        <f>+"0.00"</f>
        <v>0.00</v>
      </c>
      <c r="E11" s="17" t="s">
        <v>111</v>
      </c>
    </row>
    <row r="12" spans="1:5" x14ac:dyDescent="0.25">
      <c r="B12" s="14">
        <v>0.98699999999999999</v>
      </c>
      <c r="C12" t="str">
        <f>+"0"</f>
        <v>0</v>
      </c>
      <c r="E12" s="16" t="s">
        <v>112</v>
      </c>
    </row>
    <row r="13" spans="1:5" x14ac:dyDescent="0.25">
      <c r="B13" s="15">
        <v>0.98699999999999999</v>
      </c>
      <c r="C13" t="str">
        <f>+"00.000"</f>
        <v>00.000</v>
      </c>
      <c r="E13" s="16" t="s">
        <v>113</v>
      </c>
    </row>
    <row r="14" spans="1:5" ht="25.5" x14ac:dyDescent="0.25">
      <c r="E14" s="16" t="s">
        <v>114</v>
      </c>
    </row>
    <row r="15" spans="1:5" x14ac:dyDescent="0.25">
      <c r="B15" t="s">
        <v>101</v>
      </c>
      <c r="E15" s="16" t="s">
        <v>115</v>
      </c>
    </row>
    <row r="16" spans="1:5" x14ac:dyDescent="0.25">
      <c r="B16" s="20">
        <v>1.9870000000000001</v>
      </c>
      <c r="C16" t="str">
        <f>+"#.###"</f>
        <v>#.###</v>
      </c>
      <c r="E16" s="16" t="s">
        <v>116</v>
      </c>
    </row>
    <row r="17" spans="2:5" x14ac:dyDescent="0.25">
      <c r="B17" s="21">
        <v>1.9870000000000001</v>
      </c>
      <c r="C17" t="str">
        <f>+"#.##"</f>
        <v>#.##</v>
      </c>
      <c r="E17" s="16" t="s">
        <v>117</v>
      </c>
    </row>
    <row r="18" spans="2:5" x14ac:dyDescent="0.25">
      <c r="B18" s="22">
        <v>1.9870000000000001</v>
      </c>
      <c r="C18" t="str">
        <f>+"#.###00"</f>
        <v>#.###00</v>
      </c>
      <c r="E18" s="18" t="s">
        <v>118</v>
      </c>
    </row>
    <row r="19" spans="2:5" x14ac:dyDescent="0.25">
      <c r="E19" s="19"/>
    </row>
    <row r="20" spans="2:5" x14ac:dyDescent="0.25">
      <c r="E20" s="16" t="s">
        <v>119</v>
      </c>
    </row>
    <row r="21" spans="2:5" x14ac:dyDescent="0.25">
      <c r="E21" s="16" t="s">
        <v>120</v>
      </c>
    </row>
    <row r="22" spans="2:5" x14ac:dyDescent="0.25">
      <c r="E22" s="16" t="s">
        <v>121</v>
      </c>
    </row>
    <row r="23" spans="2:5" x14ac:dyDescent="0.25">
      <c r="E23" s="16" t="s">
        <v>122</v>
      </c>
    </row>
    <row r="24" spans="2:5" x14ac:dyDescent="0.25">
      <c r="E24" s="16" t="s">
        <v>123</v>
      </c>
    </row>
    <row r="25" spans="2:5" x14ac:dyDescent="0.25">
      <c r="E25" s="18" t="s">
        <v>124</v>
      </c>
    </row>
    <row r="26" spans="2:5" ht="25.5" x14ac:dyDescent="0.25">
      <c r="E26" s="18" t="s">
        <v>125</v>
      </c>
    </row>
    <row r="46" spans="5:5" x14ac:dyDescent="0.25">
      <c r="E46" s="19"/>
    </row>
    <row r="47" spans="5:5" ht="25.5" x14ac:dyDescent="0.25">
      <c r="E47" s="18" t="s">
        <v>126</v>
      </c>
    </row>
    <row r="48" spans="5:5" x14ac:dyDescent="0.25">
      <c r="E48" s="19"/>
    </row>
    <row r="49" spans="5:5" ht="25.5" x14ac:dyDescent="0.25">
      <c r="E49" s="18" t="s">
        <v>127</v>
      </c>
    </row>
    <row r="50" spans="5:5" x14ac:dyDescent="0.25">
      <c r="E50" s="19"/>
    </row>
    <row r="51" spans="5:5" ht="25.5" x14ac:dyDescent="0.25">
      <c r="E51" s="18" t="s">
        <v>128</v>
      </c>
    </row>
  </sheetData>
  <pageMargins left="0.7" right="0.7" top="0.75" bottom="0.75"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2"/>
  <dimension ref="C1:F11"/>
  <sheetViews>
    <sheetView workbookViewId="0">
      <selection activeCell="E10" sqref="E10"/>
    </sheetView>
  </sheetViews>
  <sheetFormatPr baseColWidth="10" defaultRowHeight="15" x14ac:dyDescent="0.25"/>
  <cols>
    <col min="3" max="3" width="13" customWidth="1"/>
    <col min="4" max="4" width="27.28515625" customWidth="1"/>
    <col min="5" max="5" width="20.85546875" customWidth="1"/>
    <col min="6" max="6" width="76.140625" customWidth="1"/>
  </cols>
  <sheetData>
    <row r="1" spans="3:6" x14ac:dyDescent="0.25">
      <c r="D1" t="s">
        <v>90</v>
      </c>
      <c r="E1" t="s">
        <v>91</v>
      </c>
      <c r="F1" t="s">
        <v>92</v>
      </c>
    </row>
    <row r="3" spans="3:6" x14ac:dyDescent="0.25">
      <c r="C3" s="12"/>
      <c r="D3" s="12" t="str">
        <f>+"=+CONVERT(B15,""m"",""ft"")"</f>
        <v>=+CONVERT(B15,"m","ft")</v>
      </c>
      <c r="E3" s="12"/>
    </row>
    <row r="4" spans="3:6" x14ac:dyDescent="0.25">
      <c r="C4" s="12">
        <v>2</v>
      </c>
      <c r="D4" s="12">
        <f>+CONVERT(C4,"m","ft")</f>
        <v>6.5616797900262469</v>
      </c>
      <c r="E4" s="12"/>
    </row>
    <row r="5" spans="3:6" x14ac:dyDescent="0.25">
      <c r="C5" s="12" t="s">
        <v>93</v>
      </c>
      <c r="D5" s="12" t="s">
        <v>94</v>
      </c>
      <c r="E5" s="12"/>
    </row>
    <row r="7" spans="3:6" x14ac:dyDescent="0.25">
      <c r="F7" s="13" t="s">
        <v>95</v>
      </c>
    </row>
    <row r="8" spans="3:6" x14ac:dyDescent="0.25">
      <c r="F8" s="13" t="s">
        <v>96</v>
      </c>
    </row>
    <row r="9" spans="3:6" x14ac:dyDescent="0.25">
      <c r="F9" s="13" t="s">
        <v>97</v>
      </c>
    </row>
    <row r="10" spans="3:6" x14ac:dyDescent="0.25">
      <c r="F10" s="13" t="s">
        <v>98</v>
      </c>
    </row>
    <row r="11" spans="3:6" x14ac:dyDescent="0.25">
      <c r="F11" s="13" t="s">
        <v>99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3"/>
  <dimension ref="A1:G25"/>
  <sheetViews>
    <sheetView workbookViewId="0">
      <selection activeCell="B1" sqref="B1:B1048576"/>
    </sheetView>
  </sheetViews>
  <sheetFormatPr baseColWidth="10" defaultRowHeight="15" x14ac:dyDescent="0.25"/>
  <cols>
    <col min="3" max="3" width="14" customWidth="1"/>
  </cols>
  <sheetData>
    <row r="1" spans="1:7" x14ac:dyDescent="0.25">
      <c r="A1" t="s">
        <v>136</v>
      </c>
      <c r="B1" t="s">
        <v>69</v>
      </c>
      <c r="C1" t="s">
        <v>129</v>
      </c>
    </row>
    <row r="2" spans="1:7" x14ac:dyDescent="0.25">
      <c r="A2">
        <v>2015</v>
      </c>
      <c r="B2" t="s">
        <v>71</v>
      </c>
      <c r="C2">
        <v>0.60108395973215545</v>
      </c>
      <c r="F2" t="s">
        <v>137</v>
      </c>
    </row>
    <row r="3" spans="1:7" x14ac:dyDescent="0.25">
      <c r="B3" t="s">
        <v>72</v>
      </c>
      <c r="C3">
        <v>0.46569338089765944</v>
      </c>
      <c r="F3">
        <v>1.6010839597321556</v>
      </c>
      <c r="G3">
        <v>2.4656933808976595</v>
      </c>
    </row>
    <row r="4" spans="1:7" x14ac:dyDescent="0.25">
      <c r="B4" t="s">
        <v>73</v>
      </c>
      <c r="C4">
        <v>0.15242119009008714</v>
      </c>
    </row>
    <row r="5" spans="1:7" x14ac:dyDescent="0.25">
      <c r="B5" t="s">
        <v>74</v>
      </c>
      <c r="C5">
        <v>0.7645411298144893</v>
      </c>
    </row>
    <row r="6" spans="1:7" x14ac:dyDescent="0.25">
      <c r="B6" t="s">
        <v>76</v>
      </c>
      <c r="C6">
        <v>0.96009841785334671</v>
      </c>
    </row>
    <row r="7" spans="1:7" x14ac:dyDescent="0.25">
      <c r="B7" t="s">
        <v>78</v>
      </c>
      <c r="C7">
        <v>3.8194971208389994E-2</v>
      </c>
    </row>
    <row r="8" spans="1:7" x14ac:dyDescent="0.25">
      <c r="B8" t="s">
        <v>130</v>
      </c>
      <c r="C8">
        <v>0.77525779287359198</v>
      </c>
    </row>
    <row r="9" spans="1:7" x14ac:dyDescent="0.25">
      <c r="B9" t="s">
        <v>131</v>
      </c>
      <c r="C9">
        <v>0.75263320993295035</v>
      </c>
    </row>
    <row r="10" spans="1:7" x14ac:dyDescent="0.25">
      <c r="B10" t="s">
        <v>132</v>
      </c>
      <c r="C10">
        <v>0.34943432586406376</v>
      </c>
    </row>
    <row r="11" spans="1:7" x14ac:dyDescent="0.25">
      <c r="B11" t="s">
        <v>133</v>
      </c>
      <c r="C11">
        <v>0.50822853934125645</v>
      </c>
    </row>
    <row r="12" spans="1:7" x14ac:dyDescent="0.25">
      <c r="B12" t="s">
        <v>134</v>
      </c>
      <c r="C12">
        <v>9.8812532818628673E-2</v>
      </c>
    </row>
    <row r="13" spans="1:7" x14ac:dyDescent="0.25">
      <c r="B13" t="s">
        <v>135</v>
      </c>
      <c r="C13">
        <v>0.71675506886900531</v>
      </c>
    </row>
    <row r="14" spans="1:7" x14ac:dyDescent="0.25">
      <c r="A14">
        <v>2016</v>
      </c>
      <c r="B14" t="s">
        <v>71</v>
      </c>
      <c r="C14">
        <v>0.66224532057864749</v>
      </c>
    </row>
    <row r="15" spans="1:7" x14ac:dyDescent="0.25">
      <c r="B15" t="s">
        <v>72</v>
      </c>
      <c r="C15">
        <v>0.16678127221298822</v>
      </c>
    </row>
    <row r="16" spans="1:7" x14ac:dyDescent="0.25">
      <c r="B16" t="s">
        <v>73</v>
      </c>
      <c r="C16">
        <v>0.3875678433951375</v>
      </c>
    </row>
    <row r="17" spans="2:3" x14ac:dyDescent="0.25">
      <c r="B17" t="s">
        <v>74</v>
      </c>
      <c r="C17">
        <v>0.36245326331891126</v>
      </c>
    </row>
    <row r="18" spans="2:3" x14ac:dyDescent="0.25">
      <c r="B18" t="s">
        <v>76</v>
      </c>
      <c r="C18">
        <v>0.55597756533513187</v>
      </c>
    </row>
    <row r="19" spans="2:3" x14ac:dyDescent="0.25">
      <c r="B19" t="s">
        <v>78</v>
      </c>
      <c r="C19">
        <v>0.96454308615135986</v>
      </c>
    </row>
    <row r="20" spans="2:3" x14ac:dyDescent="0.25">
      <c r="B20" t="s">
        <v>130</v>
      </c>
      <c r="C20">
        <v>0.97258257370182177</v>
      </c>
    </row>
    <row r="21" spans="2:3" x14ac:dyDescent="0.25">
      <c r="B21" t="s">
        <v>131</v>
      </c>
      <c r="C21">
        <v>0.90744148521563572</v>
      </c>
    </row>
    <row r="22" spans="2:3" x14ac:dyDescent="0.25">
      <c r="B22" t="s">
        <v>132</v>
      </c>
      <c r="C22">
        <v>0.69161560322639315</v>
      </c>
    </row>
    <row r="23" spans="2:3" x14ac:dyDescent="0.25">
      <c r="B23" t="s">
        <v>133</v>
      </c>
      <c r="C23">
        <v>0.14625251835034159</v>
      </c>
    </row>
    <row r="24" spans="2:3" x14ac:dyDescent="0.25">
      <c r="B24" t="s">
        <v>134</v>
      </c>
      <c r="C24">
        <v>0.9733173133679659</v>
      </c>
    </row>
    <row r="25" spans="2:3" x14ac:dyDescent="0.25">
      <c r="B25" t="s">
        <v>135</v>
      </c>
      <c r="C25">
        <v>0.55774876236952065</v>
      </c>
    </row>
  </sheetData>
  <pageMargins left="0.70866141732283472" right="0.70866141732283472" top="0.74803149606299213" bottom="0.74803149606299213" header="0.31496062992125984" footer="0.31496062992125984"/>
  <pageSetup paperSize="9"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5"/>
  <sheetViews>
    <sheetView workbookViewId="0"/>
  </sheetViews>
  <sheetFormatPr baseColWidth="10" defaultRowHeight="15" x14ac:dyDescent="0.25"/>
  <sheetData>
    <row r="1" spans="1:9" x14ac:dyDescent="0.25">
      <c r="A1" t="s">
        <v>136</v>
      </c>
      <c r="B1" t="s">
        <v>69</v>
      </c>
      <c r="C1" t="s">
        <v>161</v>
      </c>
      <c r="D1" t="s">
        <v>61</v>
      </c>
      <c r="E1" t="s">
        <v>62</v>
      </c>
      <c r="F1" t="s">
        <v>63</v>
      </c>
      <c r="G1" t="s">
        <v>64</v>
      </c>
      <c r="H1" t="s">
        <v>65</v>
      </c>
      <c r="I1" t="s">
        <v>66</v>
      </c>
    </row>
    <row r="2" spans="1:9" x14ac:dyDescent="0.25">
      <c r="A2">
        <v>2014</v>
      </c>
      <c r="B2" t="s">
        <v>71</v>
      </c>
      <c r="C2" s="6" t="s">
        <v>162</v>
      </c>
      <c r="D2" s="6">
        <v>13.72890965365402</v>
      </c>
      <c r="E2" s="6">
        <v>54.17678727289514</v>
      </c>
      <c r="F2" s="6">
        <v>52.35051674822887</v>
      </c>
      <c r="G2" s="6">
        <v>60.583411750688541</v>
      </c>
      <c r="H2" s="6">
        <v>7.3880595929391557</v>
      </c>
      <c r="I2" s="6">
        <v>91.145070708169158</v>
      </c>
    </row>
    <row r="3" spans="1:9" x14ac:dyDescent="0.25">
      <c r="A3">
        <f>+A2</f>
        <v>2014</v>
      </c>
      <c r="B3" t="s">
        <v>72</v>
      </c>
      <c r="C3" s="6" t="s">
        <v>162</v>
      </c>
      <c r="D3" s="6">
        <v>35.760006273598258</v>
      </c>
      <c r="E3" s="6">
        <v>10.880555480373067</v>
      </c>
      <c r="F3" s="6">
        <v>90.562037376874287</v>
      </c>
      <c r="G3" s="6">
        <v>9.93748967453174</v>
      </c>
      <c r="H3" s="6">
        <v>21.337982548890889</v>
      </c>
      <c r="I3" s="6">
        <v>27.7252351784966</v>
      </c>
    </row>
    <row r="4" spans="1:9" x14ac:dyDescent="0.25">
      <c r="A4">
        <f t="shared" ref="A4:A13" si="0">+A3</f>
        <v>2014</v>
      </c>
      <c r="B4" t="s">
        <v>73</v>
      </c>
      <c r="C4" s="6" t="s">
        <v>162</v>
      </c>
      <c r="D4" s="6">
        <v>92.299100523864411</v>
      </c>
      <c r="E4" s="6">
        <v>53.204019910458392</v>
      </c>
      <c r="F4" s="6">
        <v>36.955993940560674</v>
      </c>
      <c r="G4" s="6">
        <v>49.931804349735728</v>
      </c>
      <c r="H4" s="6">
        <v>51.256738244594466</v>
      </c>
      <c r="I4" s="6">
        <v>74.37839370157711</v>
      </c>
    </row>
    <row r="5" spans="1:9" x14ac:dyDescent="0.25">
      <c r="A5">
        <f t="shared" si="0"/>
        <v>2014</v>
      </c>
      <c r="B5" t="s">
        <v>74</v>
      </c>
      <c r="C5" s="6" t="s">
        <v>162</v>
      </c>
      <c r="D5" s="6">
        <v>94.435566290925095</v>
      </c>
      <c r="E5" s="6">
        <v>48.321907046414736</v>
      </c>
      <c r="F5" s="6">
        <v>98.976738400177652</v>
      </c>
      <c r="G5" s="6">
        <v>72.855340770449914</v>
      </c>
      <c r="H5" s="6">
        <v>34.945837608335374</v>
      </c>
      <c r="I5" s="6">
        <v>82.570403123738075</v>
      </c>
    </row>
    <row r="6" spans="1:9" x14ac:dyDescent="0.25">
      <c r="A6">
        <f t="shared" si="0"/>
        <v>2014</v>
      </c>
      <c r="B6" t="s">
        <v>76</v>
      </c>
      <c r="C6" s="6" t="s">
        <v>162</v>
      </c>
      <c r="D6" s="6">
        <v>92.055225450509241</v>
      </c>
      <c r="E6" s="6">
        <v>34.236733266014632</v>
      </c>
      <c r="F6" s="6">
        <v>57.974657842784715</v>
      </c>
      <c r="G6" s="6">
        <v>81.629933859326883</v>
      </c>
      <c r="H6" s="6">
        <v>48.899931767222462</v>
      </c>
      <c r="I6" s="6">
        <v>56.501198298695833</v>
      </c>
    </row>
    <row r="7" spans="1:9" x14ac:dyDescent="0.25">
      <c r="A7">
        <f t="shared" si="0"/>
        <v>2014</v>
      </c>
      <c r="B7" t="s">
        <v>78</v>
      </c>
      <c r="C7" s="6" t="s">
        <v>162</v>
      </c>
      <c r="D7" s="6">
        <v>70.885784963808192</v>
      </c>
      <c r="E7" s="6">
        <v>69.44222473676453</v>
      </c>
      <c r="F7" s="6">
        <v>76.631625820939718</v>
      </c>
      <c r="G7" s="6">
        <v>60.229374343999339</v>
      </c>
      <c r="H7" s="6">
        <v>44.591244234321017</v>
      </c>
      <c r="I7" s="6">
        <v>30.257698529835906</v>
      </c>
    </row>
    <row r="8" spans="1:9" x14ac:dyDescent="0.25">
      <c r="A8">
        <f t="shared" si="0"/>
        <v>2014</v>
      </c>
      <c r="B8" t="s">
        <v>130</v>
      </c>
      <c r="C8" s="6" t="s">
        <v>162</v>
      </c>
      <c r="D8" s="6">
        <v>31.03287615220065</v>
      </c>
      <c r="E8" s="6">
        <v>9.4099965995826818</v>
      </c>
      <c r="F8" s="6">
        <v>78.92392881590834</v>
      </c>
      <c r="G8" s="6">
        <v>95.018054493394885</v>
      </c>
      <c r="H8" s="6">
        <v>86.436480795793443</v>
      </c>
      <c r="I8" s="6">
        <v>94.926022228136318</v>
      </c>
    </row>
    <row r="9" spans="1:9" x14ac:dyDescent="0.25">
      <c r="A9">
        <f t="shared" si="0"/>
        <v>2014</v>
      </c>
      <c r="B9" t="s">
        <v>131</v>
      </c>
      <c r="C9" s="6" t="s">
        <v>162</v>
      </c>
      <c r="D9" s="6">
        <v>67.261539557671412</v>
      </c>
      <c r="E9" s="6">
        <v>95.236740050076008</v>
      </c>
      <c r="F9" s="6">
        <v>9.4489545353020681</v>
      </c>
      <c r="G9" s="6">
        <v>61.157015100504623</v>
      </c>
      <c r="H9" s="6">
        <v>8.4492506632580788</v>
      </c>
      <c r="I9" s="6">
        <v>69.581370423352723</v>
      </c>
    </row>
    <row r="10" spans="1:9" x14ac:dyDescent="0.25">
      <c r="A10">
        <f t="shared" si="0"/>
        <v>2014</v>
      </c>
      <c r="B10" t="s">
        <v>132</v>
      </c>
      <c r="C10" s="6" t="s">
        <v>162</v>
      </c>
      <c r="D10" s="6">
        <v>36.854728965971816</v>
      </c>
      <c r="E10" s="6">
        <v>34.581721597179751</v>
      </c>
      <c r="F10" s="6">
        <v>49.824306335931148</v>
      </c>
      <c r="G10" s="6">
        <v>50.972480859362626</v>
      </c>
      <c r="H10" s="6">
        <v>64.497045760133858</v>
      </c>
      <c r="I10" s="6">
        <v>7.767002889493857</v>
      </c>
    </row>
    <row r="11" spans="1:9" x14ac:dyDescent="0.25">
      <c r="A11">
        <f t="shared" si="0"/>
        <v>2014</v>
      </c>
      <c r="B11" t="s">
        <v>133</v>
      </c>
      <c r="C11" s="6" t="s">
        <v>162</v>
      </c>
      <c r="D11" s="6">
        <v>56.244982230938092</v>
      </c>
      <c r="E11" s="6">
        <v>14.923430566222429</v>
      </c>
      <c r="F11" s="6">
        <v>54.566643138048455</v>
      </c>
      <c r="G11" s="6">
        <v>73.296256130772576</v>
      </c>
      <c r="H11" s="6">
        <v>79.355494412092781</v>
      </c>
      <c r="I11" s="6">
        <v>54.198331867684587</v>
      </c>
    </row>
    <row r="12" spans="1:9" x14ac:dyDescent="0.25">
      <c r="A12">
        <f t="shared" si="0"/>
        <v>2014</v>
      </c>
      <c r="B12" t="s">
        <v>134</v>
      </c>
      <c r="C12" s="6" t="s">
        <v>162</v>
      </c>
      <c r="D12" s="6">
        <v>84.88125184473725</v>
      </c>
      <c r="E12" s="6">
        <v>11.213407829057441</v>
      </c>
      <c r="F12" s="6">
        <v>69.540057530836833</v>
      </c>
      <c r="G12" s="6">
        <v>43.006446927269359</v>
      </c>
      <c r="H12" s="6">
        <v>12.71433620329595</v>
      </c>
      <c r="I12" s="6">
        <v>35.925300476949488</v>
      </c>
    </row>
    <row r="13" spans="1:9" x14ac:dyDescent="0.25">
      <c r="A13">
        <f t="shared" si="0"/>
        <v>2014</v>
      </c>
      <c r="B13" t="s">
        <v>135</v>
      </c>
      <c r="C13" s="6" t="s">
        <v>162</v>
      </c>
      <c r="D13" s="6">
        <v>4.8931295190950959</v>
      </c>
      <c r="E13" s="6">
        <v>40.862180823574448</v>
      </c>
      <c r="F13" s="6">
        <v>94.987168046394558</v>
      </c>
      <c r="G13" s="6">
        <v>2.836738137228989</v>
      </c>
      <c r="H13" s="6">
        <v>93.176262359146406</v>
      </c>
      <c r="I13" s="6">
        <v>96.349487483099395</v>
      </c>
    </row>
    <row r="14" spans="1:9" x14ac:dyDescent="0.25">
      <c r="A14">
        <v>2015</v>
      </c>
      <c r="B14" t="s">
        <v>71</v>
      </c>
      <c r="C14" s="6" t="s">
        <v>162</v>
      </c>
      <c r="D14" s="6">
        <v>56.163982487059251</v>
      </c>
      <c r="E14" s="6">
        <v>85.856442749486234</v>
      </c>
      <c r="F14" s="6">
        <v>29.460125066319964</v>
      </c>
      <c r="G14" s="6">
        <v>88.957412187006369</v>
      </c>
      <c r="H14" s="6">
        <v>7.7988612103691786</v>
      </c>
      <c r="I14" s="6">
        <v>50.746748970809854</v>
      </c>
    </row>
    <row r="15" spans="1:9" x14ac:dyDescent="0.25">
      <c r="A15">
        <f t="shared" ref="A15:A25" si="1">+A14</f>
        <v>2015</v>
      </c>
      <c r="B15" t="s">
        <v>72</v>
      </c>
      <c r="C15" s="6" t="s">
        <v>162</v>
      </c>
      <c r="D15" s="6">
        <v>27.31459308864882</v>
      </c>
      <c r="E15" s="6">
        <v>66.978585343515775</v>
      </c>
      <c r="F15" s="6">
        <v>28.146177385555117</v>
      </c>
      <c r="G15" s="6">
        <v>19.669070832494096</v>
      </c>
      <c r="H15" s="6">
        <v>10.133712168670762</v>
      </c>
      <c r="I15" s="6">
        <v>43.663378206521244</v>
      </c>
    </row>
    <row r="16" spans="1:9" x14ac:dyDescent="0.25">
      <c r="A16">
        <f t="shared" si="1"/>
        <v>2015</v>
      </c>
      <c r="B16" t="s">
        <v>73</v>
      </c>
      <c r="C16" s="6" t="s">
        <v>162</v>
      </c>
      <c r="D16" s="6">
        <v>64.951607316564662</v>
      </c>
      <c r="E16" s="6">
        <v>82.422137667642787</v>
      </c>
      <c r="F16" s="6">
        <v>29.610219416749196</v>
      </c>
      <c r="G16" s="6">
        <v>76.686755400549075</v>
      </c>
      <c r="H16" s="6">
        <v>52.875610346027976</v>
      </c>
      <c r="I16" s="6">
        <v>10.777761018142517</v>
      </c>
    </row>
    <row r="17" spans="1:9" x14ac:dyDescent="0.25">
      <c r="A17">
        <f t="shared" si="1"/>
        <v>2015</v>
      </c>
      <c r="B17" t="s">
        <v>74</v>
      </c>
      <c r="C17" s="6" t="s">
        <v>162</v>
      </c>
      <c r="D17" s="6">
        <v>22.168539972048496</v>
      </c>
      <c r="E17" s="6">
        <v>54.244484968772021</v>
      </c>
      <c r="F17" s="6">
        <v>0.50587861617507057</v>
      </c>
      <c r="G17" s="6">
        <v>37.373433531085944</v>
      </c>
      <c r="H17" s="6">
        <v>22.582910546829481</v>
      </c>
      <c r="I17" s="6">
        <v>93.827714361498266</v>
      </c>
    </row>
    <row r="18" spans="1:9" x14ac:dyDescent="0.25">
      <c r="A18">
        <f t="shared" si="1"/>
        <v>2015</v>
      </c>
      <c r="B18" t="s">
        <v>76</v>
      </c>
      <c r="C18" s="6" t="s">
        <v>162</v>
      </c>
      <c r="D18" s="6">
        <v>50.698772392728863</v>
      </c>
      <c r="E18" s="6">
        <v>77.507368822244302</v>
      </c>
      <c r="F18" s="6">
        <v>76.168810737684197</v>
      </c>
      <c r="G18" s="6">
        <v>2.4905991942594019</v>
      </c>
      <c r="H18" s="6">
        <v>58.720458671191892</v>
      </c>
      <c r="I18" s="6">
        <v>40.437166029086946</v>
      </c>
    </row>
    <row r="19" spans="1:9" x14ac:dyDescent="0.25">
      <c r="A19">
        <f t="shared" si="1"/>
        <v>2015</v>
      </c>
      <c r="B19" t="s">
        <v>78</v>
      </c>
      <c r="C19" s="6" t="s">
        <v>162</v>
      </c>
      <c r="D19" s="6">
        <v>74.199321711115985</v>
      </c>
      <c r="E19" s="6">
        <v>8.2675588300987428</v>
      </c>
      <c r="F19" s="6">
        <v>61.073379222078529</v>
      </c>
      <c r="G19" s="6">
        <v>91.587659361168008</v>
      </c>
      <c r="H19" s="6">
        <v>35.746265366094953</v>
      </c>
      <c r="I19" s="6">
        <v>31.107606389048815</v>
      </c>
    </row>
    <row r="20" spans="1:9" x14ac:dyDescent="0.25">
      <c r="A20">
        <f t="shared" si="1"/>
        <v>2015</v>
      </c>
      <c r="B20" t="s">
        <v>130</v>
      </c>
      <c r="C20" s="6" t="s">
        <v>162</v>
      </c>
      <c r="D20" s="6">
        <v>92.581833479961034</v>
      </c>
      <c r="E20" s="6">
        <v>45.336269352126855</v>
      </c>
      <c r="F20" s="6">
        <v>86.319318221342982</v>
      </c>
      <c r="G20" s="6">
        <v>45.999974016959456</v>
      </c>
      <c r="H20" s="6">
        <v>76.968696067970441</v>
      </c>
      <c r="I20" s="6">
        <v>48.810570382639305</v>
      </c>
    </row>
    <row r="21" spans="1:9" x14ac:dyDescent="0.25">
      <c r="A21">
        <f t="shared" si="1"/>
        <v>2015</v>
      </c>
      <c r="B21" t="s">
        <v>131</v>
      </c>
      <c r="C21" s="6" t="s">
        <v>162</v>
      </c>
      <c r="D21" s="6">
        <v>52.563152490447884</v>
      </c>
      <c r="E21" s="6">
        <v>59.786751896051136</v>
      </c>
      <c r="F21" s="6">
        <v>21.679965456545769</v>
      </c>
      <c r="G21" s="6">
        <v>35.446743578830109</v>
      </c>
      <c r="H21" s="6">
        <v>26.967744861582698</v>
      </c>
      <c r="I21" s="6">
        <v>62.49495144936941</v>
      </c>
    </row>
    <row r="22" spans="1:9" x14ac:dyDescent="0.25">
      <c r="A22">
        <f t="shared" si="1"/>
        <v>2015</v>
      </c>
      <c r="B22" t="s">
        <v>132</v>
      </c>
      <c r="C22" s="6" t="s">
        <v>162</v>
      </c>
      <c r="D22" s="6">
        <v>95.164160223216825</v>
      </c>
      <c r="E22" s="6">
        <v>23.648943849117131</v>
      </c>
      <c r="F22" s="6">
        <v>67.597208601295094</v>
      </c>
      <c r="G22" s="6">
        <v>80.516786719523196</v>
      </c>
      <c r="H22" s="6">
        <v>74.96786181124078</v>
      </c>
      <c r="I22" s="6">
        <v>57.911545405514055</v>
      </c>
    </row>
    <row r="23" spans="1:9" x14ac:dyDescent="0.25">
      <c r="A23">
        <f t="shared" si="1"/>
        <v>2015</v>
      </c>
      <c r="B23" t="s">
        <v>133</v>
      </c>
      <c r="C23" s="6" t="s">
        <v>162</v>
      </c>
      <c r="D23" s="6">
        <v>73.98062985052799</v>
      </c>
      <c r="E23" s="6">
        <v>35.037820003415767</v>
      </c>
      <c r="F23" s="6">
        <v>13.863816022642194</v>
      </c>
      <c r="G23" s="6">
        <v>58.110781827663693</v>
      </c>
      <c r="H23" s="6">
        <v>89.209039161527087</v>
      </c>
      <c r="I23" s="6">
        <v>64.206499696385094</v>
      </c>
    </row>
    <row r="24" spans="1:9" x14ac:dyDescent="0.25">
      <c r="A24">
        <f t="shared" si="1"/>
        <v>2015</v>
      </c>
      <c r="B24" t="s">
        <v>134</v>
      </c>
      <c r="C24" s="6" t="s">
        <v>162</v>
      </c>
      <c r="D24" s="6">
        <v>50.576206546717948</v>
      </c>
      <c r="E24" s="6">
        <v>62.661632698988804</v>
      </c>
      <c r="F24" s="6">
        <v>24.832735093515414</v>
      </c>
      <c r="G24" s="6">
        <v>21.733006639148467</v>
      </c>
      <c r="H24" s="6">
        <v>46.206402712104378</v>
      </c>
      <c r="I24" s="6">
        <v>27.299207764845569</v>
      </c>
    </row>
    <row r="25" spans="1:9" x14ac:dyDescent="0.25">
      <c r="A25">
        <f t="shared" si="1"/>
        <v>2015</v>
      </c>
      <c r="B25" t="s">
        <v>135</v>
      </c>
      <c r="C25" s="6" t="s">
        <v>162</v>
      </c>
      <c r="D25" s="6">
        <v>79.413347501413128</v>
      </c>
      <c r="E25" s="6">
        <v>98.860052952465878</v>
      </c>
      <c r="F25" s="6">
        <v>58.962392877581749</v>
      </c>
      <c r="G25" s="6">
        <v>97.299682941283848</v>
      </c>
      <c r="H25" s="6">
        <v>67.45123616815809</v>
      </c>
      <c r="I25" s="6">
        <v>91.790330903917507</v>
      </c>
    </row>
    <row r="26" spans="1:9" x14ac:dyDescent="0.25">
      <c r="A26">
        <v>2016</v>
      </c>
      <c r="B26" t="s">
        <v>71</v>
      </c>
      <c r="C26" s="6" t="s">
        <v>162</v>
      </c>
      <c r="D26" s="6">
        <v>54.95463178314057</v>
      </c>
      <c r="E26" s="6">
        <v>28.649515049122044</v>
      </c>
      <c r="F26" s="6">
        <v>94.730544323003386</v>
      </c>
      <c r="G26" s="6">
        <v>54.317330713434927</v>
      </c>
      <c r="H26" s="6">
        <v>30.690855529905448</v>
      </c>
      <c r="I26" s="6">
        <v>80.863779252197261</v>
      </c>
    </row>
    <row r="27" spans="1:9" x14ac:dyDescent="0.25">
      <c r="A27">
        <f t="shared" ref="A27:A61" si="2">+A26</f>
        <v>2016</v>
      </c>
      <c r="B27" t="s">
        <v>72</v>
      </c>
      <c r="C27" s="6" t="s">
        <v>162</v>
      </c>
      <c r="D27" s="6">
        <v>30.086067902010207</v>
      </c>
      <c r="E27" s="6">
        <v>36.187172640598817</v>
      </c>
      <c r="F27" s="6">
        <v>6.7916240273511397</v>
      </c>
      <c r="G27" s="6">
        <v>44.833544783387445</v>
      </c>
      <c r="H27" s="6">
        <v>15.828024518468586</v>
      </c>
      <c r="I27" s="6">
        <v>19.604116488487865</v>
      </c>
    </row>
    <row r="28" spans="1:9" x14ac:dyDescent="0.25">
      <c r="A28">
        <f t="shared" si="2"/>
        <v>2016</v>
      </c>
      <c r="B28" t="s">
        <v>73</v>
      </c>
      <c r="C28" s="6" t="s">
        <v>162</v>
      </c>
      <c r="D28" s="6">
        <v>70.90147496787803</v>
      </c>
      <c r="E28" s="6">
        <v>71.919852145910951</v>
      </c>
      <c r="F28" s="6">
        <v>47.899206897158422</v>
      </c>
      <c r="G28" s="6">
        <v>52.208903321295708</v>
      </c>
      <c r="H28" s="6">
        <v>41.749476641238857</v>
      </c>
      <c r="I28" s="6">
        <v>54.927298883544125</v>
      </c>
    </row>
    <row r="29" spans="1:9" x14ac:dyDescent="0.25">
      <c r="A29">
        <f t="shared" si="2"/>
        <v>2016</v>
      </c>
      <c r="B29" t="s">
        <v>74</v>
      </c>
      <c r="C29" s="6" t="s">
        <v>162</v>
      </c>
      <c r="D29" s="6">
        <v>19.521501474033009</v>
      </c>
      <c r="E29" s="6">
        <v>24.698522702121661</v>
      </c>
      <c r="F29" s="6">
        <v>1.5224328915854901</v>
      </c>
      <c r="G29" s="6">
        <v>44.926784164606779</v>
      </c>
      <c r="H29" s="6">
        <v>55.713621300505764</v>
      </c>
      <c r="I29" s="6">
        <v>76.053511619633696</v>
      </c>
    </row>
    <row r="30" spans="1:9" x14ac:dyDescent="0.25">
      <c r="A30">
        <f t="shared" si="2"/>
        <v>2016</v>
      </c>
      <c r="B30" t="s">
        <v>76</v>
      </c>
      <c r="C30" s="6" t="s">
        <v>162</v>
      </c>
      <c r="D30" s="6">
        <v>67.789139148568935</v>
      </c>
      <c r="E30" s="6">
        <v>40.390606052084387</v>
      </c>
      <c r="F30" s="6">
        <v>48.327601836479992</v>
      </c>
      <c r="G30" s="6">
        <v>79.275757723406372</v>
      </c>
      <c r="H30" s="6">
        <v>46.758451441288173</v>
      </c>
      <c r="I30" s="6">
        <v>60.561313445394497</v>
      </c>
    </row>
    <row r="31" spans="1:9" x14ac:dyDescent="0.25">
      <c r="A31">
        <f t="shared" si="2"/>
        <v>2016</v>
      </c>
      <c r="B31" t="s">
        <v>78</v>
      </c>
      <c r="C31" s="6" t="s">
        <v>162</v>
      </c>
      <c r="D31" s="6">
        <v>70.760204206090691</v>
      </c>
      <c r="E31" s="6">
        <v>92.392707535266567</v>
      </c>
      <c r="F31" s="6">
        <v>82.098444405479256</v>
      </c>
      <c r="G31" s="6">
        <v>63.509607875000498</v>
      </c>
      <c r="H31" s="6">
        <v>65.699913136626307</v>
      </c>
      <c r="I31" s="6">
        <v>62.130205501894274</v>
      </c>
    </row>
    <row r="32" spans="1:9" x14ac:dyDescent="0.25">
      <c r="A32">
        <f t="shared" si="2"/>
        <v>2016</v>
      </c>
      <c r="B32" t="s">
        <v>130</v>
      </c>
      <c r="C32" s="6" t="s">
        <v>162</v>
      </c>
      <c r="D32" s="6">
        <v>52.912441540288789</v>
      </c>
      <c r="E32" s="6">
        <v>18.672025661544676</v>
      </c>
      <c r="F32" s="6">
        <v>99.945086014184596</v>
      </c>
      <c r="G32" s="6">
        <v>36.129635571967711</v>
      </c>
      <c r="H32" s="6">
        <v>51.217714126273741</v>
      </c>
      <c r="I32" s="6">
        <v>71.64171089730722</v>
      </c>
    </row>
    <row r="33" spans="1:9" x14ac:dyDescent="0.25">
      <c r="A33">
        <f t="shared" si="2"/>
        <v>2016</v>
      </c>
      <c r="B33" t="s">
        <v>131</v>
      </c>
      <c r="C33" s="6" t="s">
        <v>162</v>
      </c>
      <c r="D33" s="6">
        <v>9.9895959005858579</v>
      </c>
      <c r="E33" s="6">
        <v>75.717288773395865</v>
      </c>
      <c r="F33" s="6">
        <v>79.812502961331177</v>
      </c>
      <c r="G33" s="6">
        <v>37.08994760499619</v>
      </c>
      <c r="H33" s="6">
        <v>17.591539896270881</v>
      </c>
      <c r="I33" s="6">
        <v>65.444624756689763</v>
      </c>
    </row>
    <row r="34" spans="1:9" x14ac:dyDescent="0.25">
      <c r="A34">
        <f t="shared" si="2"/>
        <v>2016</v>
      </c>
      <c r="B34" t="s">
        <v>132</v>
      </c>
      <c r="C34" s="6" t="s">
        <v>162</v>
      </c>
      <c r="D34" s="6">
        <v>11.770077886007002</v>
      </c>
      <c r="E34" s="6">
        <v>98.744357961815126</v>
      </c>
      <c r="F34" s="6">
        <v>4.2786513793869663</v>
      </c>
      <c r="G34" s="6">
        <v>42.586526281013747</v>
      </c>
      <c r="H34" s="6">
        <v>68.844143035969822</v>
      </c>
      <c r="I34" s="6">
        <v>92.415038861425984</v>
      </c>
    </row>
    <row r="35" spans="1:9" x14ac:dyDescent="0.25">
      <c r="A35">
        <f t="shared" si="2"/>
        <v>2016</v>
      </c>
      <c r="B35" t="s">
        <v>133</v>
      </c>
      <c r="C35" s="6" t="s">
        <v>162</v>
      </c>
      <c r="D35" s="6">
        <v>47.298140556664734</v>
      </c>
      <c r="E35" s="6">
        <v>12.571657335368357</v>
      </c>
      <c r="F35" s="6">
        <v>48.113240226384733</v>
      </c>
      <c r="G35" s="6">
        <v>88.307322913228774</v>
      </c>
      <c r="H35" s="6">
        <v>95.38752763366405</v>
      </c>
      <c r="I35" s="6">
        <v>94.325616392103413</v>
      </c>
    </row>
    <row r="36" spans="1:9" x14ac:dyDescent="0.25">
      <c r="A36">
        <f t="shared" si="2"/>
        <v>2016</v>
      </c>
      <c r="B36" t="s">
        <v>134</v>
      </c>
      <c r="C36" s="6" t="s">
        <v>162</v>
      </c>
      <c r="D36" s="6">
        <v>46.05762439055934</v>
      </c>
      <c r="E36" s="6">
        <v>19.545919240224485</v>
      </c>
      <c r="F36" s="6">
        <v>55.835724916010243</v>
      </c>
      <c r="G36" s="6">
        <v>39.525934433383128</v>
      </c>
      <c r="H36" s="6">
        <v>90.774056442217059</v>
      </c>
      <c r="I36" s="6">
        <v>78.23105955819247</v>
      </c>
    </row>
    <row r="37" spans="1:9" x14ac:dyDescent="0.25">
      <c r="A37">
        <f t="shared" si="2"/>
        <v>2016</v>
      </c>
      <c r="B37" t="s">
        <v>135</v>
      </c>
      <c r="C37" s="6" t="s">
        <v>162</v>
      </c>
      <c r="D37" s="6">
        <v>33.125422363936693</v>
      </c>
      <c r="E37" s="6">
        <v>79.167420140394839</v>
      </c>
      <c r="F37" s="6">
        <v>11.040500440712853</v>
      </c>
      <c r="G37" s="6">
        <v>37.706651386063548</v>
      </c>
      <c r="H37" s="6">
        <v>65.381023834944983</v>
      </c>
      <c r="I37" s="6">
        <v>72.584337110300012</v>
      </c>
    </row>
    <row r="38" spans="1:9" x14ac:dyDescent="0.25">
      <c r="A38">
        <v>2014</v>
      </c>
      <c r="B38" t="s">
        <v>71</v>
      </c>
      <c r="C38" s="6" t="s">
        <v>163</v>
      </c>
      <c r="D38" s="6">
        <v>4.4013940173164068</v>
      </c>
      <c r="E38" s="6">
        <v>13.691039602975996</v>
      </c>
      <c r="F38" s="6">
        <v>46.617843438341069</v>
      </c>
      <c r="G38" s="6">
        <v>41.401265374685003</v>
      </c>
      <c r="H38" s="6">
        <v>31.067721524237058</v>
      </c>
      <c r="I38" s="6">
        <v>6.0098546070959324</v>
      </c>
    </row>
    <row r="39" spans="1:9" x14ac:dyDescent="0.25">
      <c r="A39">
        <f>+A38</f>
        <v>2014</v>
      </c>
      <c r="B39" t="s">
        <v>72</v>
      </c>
      <c r="C39" s="6" t="s">
        <v>163</v>
      </c>
      <c r="D39" s="6">
        <v>26.858350159059352</v>
      </c>
      <c r="E39" s="6">
        <v>21.396545323423332</v>
      </c>
      <c r="F39" s="6">
        <v>3.2848776187450413</v>
      </c>
      <c r="G39" s="6">
        <v>65.247637291741256</v>
      </c>
      <c r="H39" s="6">
        <v>5.5998959227203216</v>
      </c>
      <c r="I39" s="6">
        <v>31.100034531007658</v>
      </c>
    </row>
    <row r="40" spans="1:9" x14ac:dyDescent="0.25">
      <c r="A40">
        <f t="shared" ref="A40:A49" si="3">+A39</f>
        <v>2014</v>
      </c>
      <c r="B40" t="s">
        <v>73</v>
      </c>
      <c r="C40" s="6" t="s">
        <v>163</v>
      </c>
      <c r="D40" s="6">
        <v>66.989459566243752</v>
      </c>
      <c r="E40" s="6">
        <v>15.317773125522594</v>
      </c>
      <c r="F40" s="6">
        <v>80.4953874747318</v>
      </c>
      <c r="G40" s="6">
        <v>57.078746066907456</v>
      </c>
      <c r="H40" s="6">
        <v>99.838143899357064</v>
      </c>
      <c r="I40" s="6">
        <v>24.968891323602481</v>
      </c>
    </row>
    <row r="41" spans="1:9" x14ac:dyDescent="0.25">
      <c r="A41">
        <f t="shared" si="3"/>
        <v>2014</v>
      </c>
      <c r="B41" t="s">
        <v>74</v>
      </c>
      <c r="C41" s="6" t="s">
        <v>163</v>
      </c>
      <c r="D41" s="6">
        <v>85.82629704192999</v>
      </c>
      <c r="E41" s="6">
        <v>88.594879560612839</v>
      </c>
      <c r="F41" s="6">
        <v>73.790501390513057</v>
      </c>
      <c r="G41" s="6">
        <v>27.341108904301169</v>
      </c>
      <c r="H41" s="6">
        <v>56.929816056489017</v>
      </c>
      <c r="I41" s="6">
        <v>68.43751799380226</v>
      </c>
    </row>
    <row r="42" spans="1:9" x14ac:dyDescent="0.25">
      <c r="A42">
        <f t="shared" si="3"/>
        <v>2014</v>
      </c>
      <c r="B42" t="s">
        <v>76</v>
      </c>
      <c r="C42" s="6" t="s">
        <v>163</v>
      </c>
      <c r="D42" s="6">
        <v>67.584420940077692</v>
      </c>
      <c r="E42" s="6">
        <v>22.492102899138544</v>
      </c>
      <c r="F42" s="6">
        <v>70.46853848927941</v>
      </c>
      <c r="G42" s="6">
        <v>57.240269790290085</v>
      </c>
      <c r="H42" s="6">
        <v>27.456956581244938</v>
      </c>
      <c r="I42" s="6">
        <v>26.314930961610738</v>
      </c>
    </row>
    <row r="43" spans="1:9" x14ac:dyDescent="0.25">
      <c r="A43">
        <f t="shared" si="3"/>
        <v>2014</v>
      </c>
      <c r="B43" t="s">
        <v>78</v>
      </c>
      <c r="C43" s="6" t="s">
        <v>163</v>
      </c>
      <c r="D43" s="6">
        <v>88.366632809875995</v>
      </c>
      <c r="E43" s="6">
        <v>84.799575556611174</v>
      </c>
      <c r="F43" s="6">
        <v>17.735026381939289</v>
      </c>
      <c r="G43" s="6">
        <v>17.452851118917991</v>
      </c>
      <c r="H43" s="6">
        <v>63.999625757063718</v>
      </c>
      <c r="I43" s="6">
        <v>18.201677250072624</v>
      </c>
    </row>
    <row r="44" spans="1:9" x14ac:dyDescent="0.25">
      <c r="A44">
        <f t="shared" si="3"/>
        <v>2014</v>
      </c>
      <c r="B44" t="s">
        <v>130</v>
      </c>
      <c r="C44" s="6" t="s">
        <v>163</v>
      </c>
      <c r="D44" s="6">
        <v>40.741763330813271</v>
      </c>
      <c r="E44" s="6">
        <v>7.353693113638105</v>
      </c>
      <c r="F44" s="6">
        <v>32.825233264322016</v>
      </c>
      <c r="G44" s="6">
        <v>40.737681781536025</v>
      </c>
      <c r="H44" s="6">
        <v>6.4855253524501393</v>
      </c>
      <c r="I44" s="6">
        <v>19.871568971268893</v>
      </c>
    </row>
    <row r="45" spans="1:9" x14ac:dyDescent="0.25">
      <c r="A45">
        <f t="shared" si="3"/>
        <v>2014</v>
      </c>
      <c r="B45" t="s">
        <v>131</v>
      </c>
      <c r="C45" s="6" t="s">
        <v>163</v>
      </c>
      <c r="D45" s="6">
        <v>70.659552037434025</v>
      </c>
      <c r="E45" s="6">
        <v>82.158253681121749</v>
      </c>
      <c r="F45" s="6">
        <v>85.280285167655762</v>
      </c>
      <c r="G45" s="6">
        <v>66.050208417423647</v>
      </c>
      <c r="H45" s="6">
        <v>81.241108231212294</v>
      </c>
      <c r="I45" s="6">
        <v>40.375078865739198</v>
      </c>
    </row>
    <row r="46" spans="1:9" x14ac:dyDescent="0.25">
      <c r="A46">
        <f t="shared" si="3"/>
        <v>2014</v>
      </c>
      <c r="B46" t="s">
        <v>132</v>
      </c>
      <c r="C46" s="6" t="s">
        <v>163</v>
      </c>
      <c r="D46" s="6">
        <v>21.608331893390787</v>
      </c>
      <c r="E46" s="6">
        <v>96.318585505517547</v>
      </c>
      <c r="F46" s="6">
        <v>57.704075441721024</v>
      </c>
      <c r="G46" s="6">
        <v>56.047276843598482</v>
      </c>
      <c r="H46" s="6">
        <v>94.401735285761632</v>
      </c>
      <c r="I46" s="6">
        <v>49.817252267270305</v>
      </c>
    </row>
    <row r="47" spans="1:9" x14ac:dyDescent="0.25">
      <c r="A47">
        <f t="shared" si="3"/>
        <v>2014</v>
      </c>
      <c r="B47" t="s">
        <v>133</v>
      </c>
      <c r="C47" s="6" t="s">
        <v>163</v>
      </c>
      <c r="D47" s="6">
        <v>21.107922608102349</v>
      </c>
      <c r="E47" s="6">
        <v>23.373930881118412</v>
      </c>
      <c r="F47" s="6">
        <v>51.814181645879806</v>
      </c>
      <c r="G47" s="6">
        <v>73.080543457233276</v>
      </c>
      <c r="H47" s="6">
        <v>78.750169467117956</v>
      </c>
      <c r="I47" s="6">
        <v>13.90360652342163</v>
      </c>
    </row>
    <row r="48" spans="1:9" x14ac:dyDescent="0.25">
      <c r="A48">
        <f t="shared" si="3"/>
        <v>2014</v>
      </c>
      <c r="B48" t="s">
        <v>134</v>
      </c>
      <c r="C48" s="6" t="s">
        <v>163</v>
      </c>
      <c r="D48" s="6">
        <v>97.928396435688455</v>
      </c>
      <c r="E48" s="6">
        <v>67.499295004513911</v>
      </c>
      <c r="F48" s="6">
        <v>93.555687073821844</v>
      </c>
      <c r="G48" s="6">
        <v>31.823989757423654</v>
      </c>
      <c r="H48" s="6">
        <v>24.101146185994125</v>
      </c>
      <c r="I48" s="6">
        <v>91.23967169237693</v>
      </c>
    </row>
    <row r="49" spans="1:9" x14ac:dyDescent="0.25">
      <c r="A49">
        <f t="shared" si="3"/>
        <v>2014</v>
      </c>
      <c r="B49" t="s">
        <v>135</v>
      </c>
      <c r="C49" s="6" t="s">
        <v>163</v>
      </c>
      <c r="D49" s="6">
        <v>28.88155955083942</v>
      </c>
      <c r="E49" s="6">
        <v>36.11068304380359</v>
      </c>
      <c r="F49" s="6">
        <v>32.80213464989771</v>
      </c>
      <c r="G49" s="6">
        <v>85.582466607286875</v>
      </c>
      <c r="H49" s="6">
        <v>96.639127670818965</v>
      </c>
      <c r="I49" s="6">
        <v>80.861368427716457</v>
      </c>
    </row>
    <row r="50" spans="1:9" x14ac:dyDescent="0.25">
      <c r="A50">
        <v>2015</v>
      </c>
      <c r="B50" t="s">
        <v>71</v>
      </c>
      <c r="C50" s="6" t="s">
        <v>163</v>
      </c>
      <c r="D50" s="6">
        <v>22.137594069525178</v>
      </c>
      <c r="E50" s="6">
        <v>13.885667853703175</v>
      </c>
      <c r="F50" s="6">
        <v>86.902378274670824</v>
      </c>
      <c r="G50" s="6">
        <v>88.77450141887185</v>
      </c>
      <c r="H50" s="6">
        <v>41.405833947331629</v>
      </c>
      <c r="I50" s="6">
        <v>64.86278504590301</v>
      </c>
    </row>
    <row r="51" spans="1:9" x14ac:dyDescent="0.25">
      <c r="A51">
        <f t="shared" ref="A51:A61" si="4">+A50</f>
        <v>2015</v>
      </c>
      <c r="B51" t="s">
        <v>72</v>
      </c>
      <c r="C51" s="6" t="s">
        <v>163</v>
      </c>
      <c r="D51" s="6">
        <v>64.63069448805328</v>
      </c>
      <c r="E51" s="6">
        <v>86.753121159738541</v>
      </c>
      <c r="F51" s="6">
        <v>90.661479956979392</v>
      </c>
      <c r="G51" s="6">
        <v>99.225234595115126</v>
      </c>
      <c r="H51" s="6">
        <v>85.581197431841531</v>
      </c>
      <c r="I51" s="6">
        <v>17.539804893505039</v>
      </c>
    </row>
    <row r="52" spans="1:9" x14ac:dyDescent="0.25">
      <c r="A52">
        <f t="shared" si="4"/>
        <v>2015</v>
      </c>
      <c r="B52" t="s">
        <v>73</v>
      </c>
      <c r="C52" s="6" t="s">
        <v>163</v>
      </c>
      <c r="D52" s="6">
        <v>59.416689604924422</v>
      </c>
      <c r="E52" s="6">
        <v>83.944275775697491</v>
      </c>
      <c r="F52" s="6">
        <v>92.324403594502343</v>
      </c>
      <c r="G52" s="6">
        <v>17.826510748284154</v>
      </c>
      <c r="H52" s="6">
        <v>41.268091123741257</v>
      </c>
      <c r="I52" s="6">
        <v>38.551127837383113</v>
      </c>
    </row>
    <row r="53" spans="1:9" x14ac:dyDescent="0.25">
      <c r="A53">
        <f t="shared" si="4"/>
        <v>2015</v>
      </c>
      <c r="B53" t="s">
        <v>74</v>
      </c>
      <c r="C53" s="6" t="s">
        <v>163</v>
      </c>
      <c r="D53" s="6">
        <v>67.448148243649513</v>
      </c>
      <c r="E53" s="6">
        <v>59.654333888058908</v>
      </c>
      <c r="F53" s="6">
        <v>72.399746150961207</v>
      </c>
      <c r="G53" s="6">
        <v>39.698568913635199</v>
      </c>
      <c r="H53" s="6">
        <v>6.6337508671292404</v>
      </c>
      <c r="I53" s="6">
        <v>27.778107025872579</v>
      </c>
    </row>
    <row r="54" spans="1:9" x14ac:dyDescent="0.25">
      <c r="A54">
        <f t="shared" si="4"/>
        <v>2015</v>
      </c>
      <c r="B54" t="s">
        <v>76</v>
      </c>
      <c r="C54" s="6" t="s">
        <v>163</v>
      </c>
      <c r="D54" s="6">
        <v>72.502479905492976</v>
      </c>
      <c r="E54" s="6">
        <v>29.233545191087217</v>
      </c>
      <c r="F54" s="6">
        <v>87.59176675555203</v>
      </c>
      <c r="G54" s="6">
        <v>27.423840870075288</v>
      </c>
      <c r="H54" s="6">
        <v>39.048894966719786</v>
      </c>
      <c r="I54" s="6">
        <v>99.966733620179198</v>
      </c>
    </row>
    <row r="55" spans="1:9" x14ac:dyDescent="0.25">
      <c r="A55">
        <f t="shared" si="4"/>
        <v>2015</v>
      </c>
      <c r="B55" t="s">
        <v>78</v>
      </c>
      <c r="C55" s="6" t="s">
        <v>163</v>
      </c>
      <c r="D55" s="6">
        <v>12.291965410977612</v>
      </c>
      <c r="E55" s="6">
        <v>69.739492323224368</v>
      </c>
      <c r="F55" s="6">
        <v>14.840062024939371</v>
      </c>
      <c r="G55" s="6">
        <v>11.509328603019641</v>
      </c>
      <c r="H55" s="6">
        <v>24.566279081454013</v>
      </c>
      <c r="I55" s="6">
        <v>1.7908517281893244</v>
      </c>
    </row>
    <row r="56" spans="1:9" x14ac:dyDescent="0.25">
      <c r="A56">
        <f t="shared" si="4"/>
        <v>2015</v>
      </c>
      <c r="B56" t="s">
        <v>130</v>
      </c>
      <c r="C56" s="6" t="s">
        <v>163</v>
      </c>
      <c r="D56" s="6">
        <v>73.685198404870704</v>
      </c>
      <c r="E56" s="6">
        <v>40.061726478639713</v>
      </c>
      <c r="F56" s="6">
        <v>25.892348140876042</v>
      </c>
      <c r="G56" s="6">
        <v>28.227594507007947</v>
      </c>
      <c r="H56" s="6">
        <v>11.048931034051856</v>
      </c>
      <c r="I56" s="6">
        <v>8.1039295247569356</v>
      </c>
    </row>
    <row r="57" spans="1:9" x14ac:dyDescent="0.25">
      <c r="A57">
        <f t="shared" si="4"/>
        <v>2015</v>
      </c>
      <c r="B57" t="s">
        <v>131</v>
      </c>
      <c r="C57" s="6" t="s">
        <v>163</v>
      </c>
      <c r="D57" s="6">
        <v>31.251483327214768</v>
      </c>
      <c r="E57" s="6">
        <v>21.943845105608371</v>
      </c>
      <c r="F57" s="6">
        <v>66.030931095176214</v>
      </c>
      <c r="G57" s="6">
        <v>97.406741532884595</v>
      </c>
      <c r="H57" s="6">
        <v>85.646833364529869</v>
      </c>
      <c r="I57" s="6">
        <v>37.910647091748849</v>
      </c>
    </row>
    <row r="58" spans="1:9" x14ac:dyDescent="0.25">
      <c r="A58">
        <f t="shared" si="4"/>
        <v>2015</v>
      </c>
      <c r="B58" t="s">
        <v>132</v>
      </c>
      <c r="C58" s="6" t="s">
        <v>163</v>
      </c>
      <c r="D58" s="6">
        <v>78.947232534687444</v>
      </c>
      <c r="E58" s="6">
        <v>17.460122777879427</v>
      </c>
      <c r="F58" s="6">
        <v>47.724652841282719</v>
      </c>
      <c r="G58" s="6">
        <v>95.648145877542802</v>
      </c>
      <c r="H58" s="6">
        <v>32.632987563172641</v>
      </c>
      <c r="I58" s="6">
        <v>13.065956194884931</v>
      </c>
    </row>
    <row r="59" spans="1:9" x14ac:dyDescent="0.25">
      <c r="A59">
        <f t="shared" si="4"/>
        <v>2015</v>
      </c>
      <c r="B59" t="s">
        <v>133</v>
      </c>
      <c r="C59" s="6" t="s">
        <v>163</v>
      </c>
      <c r="D59" s="6">
        <v>93.191239090088288</v>
      </c>
      <c r="E59" s="6">
        <v>43.500253633557286</v>
      </c>
      <c r="F59" s="6">
        <v>39.579295229336651</v>
      </c>
      <c r="G59" s="6">
        <v>54.133152656120622</v>
      </c>
      <c r="H59" s="6">
        <v>37.253962544402476</v>
      </c>
      <c r="I59" s="6">
        <v>78.012836486877319</v>
      </c>
    </row>
    <row r="60" spans="1:9" x14ac:dyDescent="0.25">
      <c r="A60">
        <f t="shared" si="4"/>
        <v>2015</v>
      </c>
      <c r="B60" t="s">
        <v>134</v>
      </c>
      <c r="C60" s="6" t="s">
        <v>163</v>
      </c>
      <c r="D60" s="6">
        <v>2.7252522859179007</v>
      </c>
      <c r="E60" s="6">
        <v>95.223905518588452</v>
      </c>
      <c r="F60" s="6">
        <v>3.4571324412157156</v>
      </c>
      <c r="G60" s="6">
        <v>89.51485786588502</v>
      </c>
      <c r="H60" s="6">
        <v>63.162856824040169</v>
      </c>
      <c r="I60" s="6">
        <v>34.680977317892037</v>
      </c>
    </row>
    <row r="61" spans="1:9" x14ac:dyDescent="0.25">
      <c r="A61">
        <f t="shared" si="4"/>
        <v>2015</v>
      </c>
      <c r="B61" t="s">
        <v>135</v>
      </c>
      <c r="C61" s="6" t="s">
        <v>163</v>
      </c>
      <c r="D61" s="6">
        <v>67.01012944047109</v>
      </c>
      <c r="E61" s="6">
        <v>94.542927149583832</v>
      </c>
      <c r="F61" s="6">
        <v>53.072169205673468</v>
      </c>
      <c r="G61" s="6">
        <v>24.954467263739822</v>
      </c>
      <c r="H61" s="6">
        <v>2.6928660733393617</v>
      </c>
      <c r="I61" s="6">
        <v>92.940666342146756</v>
      </c>
    </row>
    <row r="62" spans="1:9" x14ac:dyDescent="0.25">
      <c r="A62">
        <v>2016</v>
      </c>
      <c r="B62" t="s">
        <v>71</v>
      </c>
      <c r="C62" s="6" t="s">
        <v>163</v>
      </c>
      <c r="D62" s="6">
        <v>36.125894797009003</v>
      </c>
      <c r="E62" s="6">
        <v>71.060392990768833</v>
      </c>
      <c r="F62" s="6">
        <v>15.869520960464456</v>
      </c>
      <c r="G62" s="6">
        <v>45.744278313504907</v>
      </c>
      <c r="H62" s="6">
        <v>28.924869744823155</v>
      </c>
      <c r="I62" s="6">
        <v>10.59866571155087</v>
      </c>
    </row>
    <row r="63" spans="1:9" x14ac:dyDescent="0.25">
      <c r="A63">
        <f t="shared" ref="A63:A73" si="5">+A62</f>
        <v>2016</v>
      </c>
      <c r="B63" t="s">
        <v>72</v>
      </c>
      <c r="C63" s="6" t="s">
        <v>163</v>
      </c>
      <c r="D63" s="6">
        <v>99.8821944983968</v>
      </c>
      <c r="E63" s="6">
        <v>85.307290805153897</v>
      </c>
      <c r="F63" s="6">
        <v>75.507447049283286</v>
      </c>
      <c r="G63" s="6">
        <v>99.433442395900073</v>
      </c>
      <c r="H63" s="6">
        <v>73.102209704943007</v>
      </c>
      <c r="I63" s="6">
        <v>53.659936653493212</v>
      </c>
    </row>
    <row r="64" spans="1:9" x14ac:dyDescent="0.25">
      <c r="A64">
        <f t="shared" si="5"/>
        <v>2016</v>
      </c>
      <c r="B64" t="s">
        <v>73</v>
      </c>
      <c r="C64" s="6" t="s">
        <v>163</v>
      </c>
      <c r="D64" s="6">
        <v>96.817188980960196</v>
      </c>
      <c r="E64" s="6">
        <v>69.961214684707059</v>
      </c>
      <c r="F64" s="6">
        <v>38.990171066530642</v>
      </c>
      <c r="G64" s="6">
        <v>96.665679921563594</v>
      </c>
      <c r="H64" s="6">
        <v>34.075003719349063</v>
      </c>
      <c r="I64" s="6">
        <v>17.186467153550922</v>
      </c>
    </row>
    <row r="65" spans="1:9" x14ac:dyDescent="0.25">
      <c r="A65">
        <f t="shared" si="5"/>
        <v>2016</v>
      </c>
      <c r="B65" t="s">
        <v>74</v>
      </c>
      <c r="C65" s="6" t="s">
        <v>163</v>
      </c>
      <c r="D65" s="6">
        <v>44.762036537854819</v>
      </c>
      <c r="E65" s="6">
        <v>20.821256734089932</v>
      </c>
      <c r="F65" s="6">
        <v>8.0324900181670706</v>
      </c>
      <c r="G65" s="6">
        <v>46.453197928638133</v>
      </c>
      <c r="H65" s="6">
        <v>56.387296667746568</v>
      </c>
      <c r="I65" s="6">
        <v>0.27068753518605382</v>
      </c>
    </row>
    <row r="66" spans="1:9" x14ac:dyDescent="0.25">
      <c r="A66">
        <f t="shared" si="5"/>
        <v>2016</v>
      </c>
      <c r="B66" t="s">
        <v>76</v>
      </c>
      <c r="C66" s="6" t="s">
        <v>163</v>
      </c>
      <c r="D66" s="6">
        <v>86.935441797996234</v>
      </c>
      <c r="E66" s="6">
        <v>89.322962103694934</v>
      </c>
      <c r="F66" s="6">
        <v>40.062295228271829</v>
      </c>
      <c r="G66" s="6">
        <v>98.00749209459903</v>
      </c>
      <c r="H66" s="6">
        <v>73.852017353242303</v>
      </c>
      <c r="I66" s="6">
        <v>61.589012918144292</v>
      </c>
    </row>
    <row r="67" spans="1:9" x14ac:dyDescent="0.25">
      <c r="A67">
        <f t="shared" si="5"/>
        <v>2016</v>
      </c>
      <c r="B67" t="s">
        <v>78</v>
      </c>
      <c r="C67" s="6" t="s">
        <v>163</v>
      </c>
      <c r="D67" s="6">
        <v>93.076929471293241</v>
      </c>
      <c r="E67" s="6">
        <v>81.269191261972608</v>
      </c>
      <c r="F67" s="6">
        <v>50.499480235755769</v>
      </c>
      <c r="G67" s="6">
        <v>30.797405239132047</v>
      </c>
      <c r="H67" s="6">
        <v>90.156090411661864</v>
      </c>
      <c r="I67" s="6">
        <v>43.66098862942146</v>
      </c>
    </row>
    <row r="68" spans="1:9" x14ac:dyDescent="0.25">
      <c r="A68">
        <f t="shared" si="5"/>
        <v>2016</v>
      </c>
      <c r="B68" t="s">
        <v>130</v>
      </c>
      <c r="C68" s="6" t="s">
        <v>163</v>
      </c>
      <c r="D68" s="6">
        <v>55.013687656359053</v>
      </c>
      <c r="E68" s="6">
        <v>21.638766151416078</v>
      </c>
      <c r="F68" s="6">
        <v>18.732932546520797</v>
      </c>
      <c r="G68" s="6">
        <v>18.685906900250281</v>
      </c>
      <c r="H68" s="6">
        <v>67.082278078559526</v>
      </c>
      <c r="I68" s="6">
        <v>39.536616523883673</v>
      </c>
    </row>
    <row r="69" spans="1:9" x14ac:dyDescent="0.25">
      <c r="A69">
        <f t="shared" si="5"/>
        <v>2016</v>
      </c>
      <c r="B69" t="s">
        <v>131</v>
      </c>
      <c r="C69" s="6" t="s">
        <v>163</v>
      </c>
      <c r="D69" s="6">
        <v>18.32627917276578</v>
      </c>
      <c r="E69" s="6">
        <v>20.557620733045489</v>
      </c>
      <c r="F69" s="6">
        <v>29.83351148950295</v>
      </c>
      <c r="G69" s="6">
        <v>86.409960742444511</v>
      </c>
      <c r="H69" s="6">
        <v>59.783277096263362</v>
      </c>
      <c r="I69" s="6">
        <v>39.77971915902566</v>
      </c>
    </row>
    <row r="70" spans="1:9" x14ac:dyDescent="0.25">
      <c r="A70">
        <f t="shared" si="5"/>
        <v>2016</v>
      </c>
      <c r="B70" t="s">
        <v>132</v>
      </c>
      <c r="C70" s="6" t="s">
        <v>163</v>
      </c>
      <c r="D70" s="6">
        <v>9.3764816250498821</v>
      </c>
      <c r="E70" s="6">
        <v>81.717596033550706</v>
      </c>
      <c r="F70" s="6">
        <v>78.075282412753495</v>
      </c>
      <c r="G70" s="6">
        <v>10.724613683281159</v>
      </c>
      <c r="H70" s="6">
        <v>70.190210167898201</v>
      </c>
      <c r="I70" s="6">
        <v>1.7543852624457568E-2</v>
      </c>
    </row>
    <row r="71" spans="1:9" x14ac:dyDescent="0.25">
      <c r="A71">
        <f t="shared" si="5"/>
        <v>2016</v>
      </c>
      <c r="B71" t="s">
        <v>133</v>
      </c>
      <c r="C71" s="6" t="s">
        <v>163</v>
      </c>
      <c r="D71" s="6">
        <v>6.266432344234774</v>
      </c>
      <c r="E71" s="6">
        <v>92.483028882295244</v>
      </c>
      <c r="F71" s="6">
        <v>98.739375333473163</v>
      </c>
      <c r="G71" s="6">
        <v>24.721521209522614</v>
      </c>
      <c r="H71" s="6">
        <v>93.500438160574717</v>
      </c>
      <c r="I71" s="6">
        <v>77.655172364895733</v>
      </c>
    </row>
    <row r="72" spans="1:9" x14ac:dyDescent="0.25">
      <c r="A72">
        <f t="shared" si="5"/>
        <v>2016</v>
      </c>
      <c r="B72" t="s">
        <v>134</v>
      </c>
      <c r="C72" s="6" t="s">
        <v>163</v>
      </c>
      <c r="D72" s="6">
        <v>64.270051311186705</v>
      </c>
      <c r="E72" s="6">
        <v>1.0246988494540421</v>
      </c>
      <c r="F72" s="6">
        <v>37.743386553489785</v>
      </c>
      <c r="G72" s="6">
        <v>97.097464903336913</v>
      </c>
      <c r="H72" s="6">
        <v>23.401301801133979</v>
      </c>
      <c r="I72" s="6">
        <v>50.778485365796143</v>
      </c>
    </row>
    <row r="73" spans="1:9" x14ac:dyDescent="0.25">
      <c r="A73">
        <f t="shared" si="5"/>
        <v>2016</v>
      </c>
      <c r="B73" t="s">
        <v>135</v>
      </c>
      <c r="C73" s="6" t="s">
        <v>163</v>
      </c>
      <c r="D73" s="6">
        <v>74.505573697986634</v>
      </c>
      <c r="E73" s="6">
        <v>72.618801294909801</v>
      </c>
      <c r="F73" s="6">
        <v>3.9151302506178709</v>
      </c>
      <c r="G73" s="6">
        <v>7.5866009996945039</v>
      </c>
      <c r="H73" s="6">
        <v>27.255795864956955</v>
      </c>
      <c r="I73" s="6">
        <v>64.348957665794899</v>
      </c>
    </row>
    <row r="74" spans="1:9" x14ac:dyDescent="0.25">
      <c r="A74">
        <v>2014</v>
      </c>
      <c r="B74" t="s">
        <v>71</v>
      </c>
      <c r="C74" s="6" t="s">
        <v>164</v>
      </c>
      <c r="D74" s="6">
        <v>85.773975580802286</v>
      </c>
      <c r="E74" s="6">
        <v>85.60071741207544</v>
      </c>
      <c r="F74" s="6">
        <v>1.3032710335921682</v>
      </c>
      <c r="G74" s="6">
        <v>35.928477784620647</v>
      </c>
      <c r="H74" s="6">
        <v>84.008970847598547</v>
      </c>
      <c r="I74" s="6">
        <v>15.776719216666379</v>
      </c>
    </row>
    <row r="75" spans="1:9" x14ac:dyDescent="0.25">
      <c r="A75">
        <f>+A74</f>
        <v>2014</v>
      </c>
      <c r="B75" t="s">
        <v>72</v>
      </c>
      <c r="C75" s="6" t="s">
        <v>164</v>
      </c>
      <c r="D75" s="6">
        <v>37.067634547425868</v>
      </c>
      <c r="E75" s="6">
        <v>85.72158833448988</v>
      </c>
      <c r="F75" s="6">
        <v>60.507352042915684</v>
      </c>
      <c r="G75" s="6">
        <v>42.992193082246125</v>
      </c>
      <c r="H75" s="6">
        <v>92.849440199269594</v>
      </c>
      <c r="I75" s="6">
        <v>77.818382435758096</v>
      </c>
    </row>
    <row r="76" spans="1:9" x14ac:dyDescent="0.25">
      <c r="A76">
        <f t="shared" ref="A76:A85" si="6">+A75</f>
        <v>2014</v>
      </c>
      <c r="B76" t="s">
        <v>73</v>
      </c>
      <c r="C76" s="6" t="s">
        <v>164</v>
      </c>
      <c r="D76" s="6">
        <v>2.9372995447779604</v>
      </c>
      <c r="E76" s="6">
        <v>60.426791725386408</v>
      </c>
      <c r="F76" s="6">
        <v>34.91175276627699</v>
      </c>
      <c r="G76" s="6">
        <v>66.006102869738129</v>
      </c>
      <c r="H76" s="6">
        <v>91.269310157994411</v>
      </c>
      <c r="I76" s="6">
        <v>94.830315288014518</v>
      </c>
    </row>
    <row r="77" spans="1:9" x14ac:dyDescent="0.25">
      <c r="A77">
        <f t="shared" si="6"/>
        <v>2014</v>
      </c>
      <c r="B77" t="s">
        <v>74</v>
      </c>
      <c r="C77" s="6" t="s">
        <v>164</v>
      </c>
      <c r="D77" s="6">
        <v>25.538862211266544</v>
      </c>
      <c r="E77" s="6">
        <v>91.029392769664895</v>
      </c>
      <c r="F77" s="6">
        <v>93.856180081368052</v>
      </c>
      <c r="G77" s="6">
        <v>57.980140726745347</v>
      </c>
      <c r="H77" s="6">
        <v>22.18413138466968</v>
      </c>
      <c r="I77" s="6">
        <v>18.058765138113507</v>
      </c>
    </row>
    <row r="78" spans="1:9" x14ac:dyDescent="0.25">
      <c r="A78">
        <f t="shared" si="6"/>
        <v>2014</v>
      </c>
      <c r="B78" t="s">
        <v>76</v>
      </c>
      <c r="C78" s="6" t="s">
        <v>164</v>
      </c>
      <c r="D78" s="6">
        <v>95.152496521540499</v>
      </c>
      <c r="E78" s="6">
        <v>73.283047237077</v>
      </c>
      <c r="F78" s="6">
        <v>10.831616960776124</v>
      </c>
      <c r="G78" s="6">
        <v>63.936379552624878</v>
      </c>
      <c r="H78" s="6">
        <v>10.970239573921736</v>
      </c>
      <c r="I78" s="6">
        <v>28.507667041737005</v>
      </c>
    </row>
    <row r="79" spans="1:9" x14ac:dyDescent="0.25">
      <c r="A79">
        <f t="shared" si="6"/>
        <v>2014</v>
      </c>
      <c r="B79" t="s">
        <v>78</v>
      </c>
      <c r="C79" s="6" t="s">
        <v>164</v>
      </c>
      <c r="D79" s="6">
        <v>94.660465505658948</v>
      </c>
      <c r="E79" s="6">
        <v>73.956572285292268</v>
      </c>
      <c r="F79" s="6">
        <v>30.721303090029572</v>
      </c>
      <c r="G79" s="6">
        <v>53.460654322217174</v>
      </c>
      <c r="H79" s="6">
        <v>67.583489220938702</v>
      </c>
      <c r="I79" s="6">
        <v>0.62541643027024252</v>
      </c>
    </row>
    <row r="80" spans="1:9" x14ac:dyDescent="0.25">
      <c r="A80">
        <f t="shared" si="6"/>
        <v>2014</v>
      </c>
      <c r="B80" t="s">
        <v>130</v>
      </c>
      <c r="C80" s="6" t="s">
        <v>164</v>
      </c>
      <c r="D80" s="6">
        <v>91.469405674196167</v>
      </c>
      <c r="E80" s="6">
        <v>27.032048051398871</v>
      </c>
      <c r="F80" s="6">
        <v>31.57935023474089</v>
      </c>
      <c r="G80" s="6">
        <v>10.51952316772784</v>
      </c>
      <c r="H80" s="6">
        <v>20.531793539423994</v>
      </c>
      <c r="I80" s="6">
        <v>32.232488921027127</v>
      </c>
    </row>
    <row r="81" spans="1:9" x14ac:dyDescent="0.25">
      <c r="A81">
        <f t="shared" si="6"/>
        <v>2014</v>
      </c>
      <c r="B81" t="s">
        <v>131</v>
      </c>
      <c r="C81" s="6" t="s">
        <v>164</v>
      </c>
      <c r="D81" s="6">
        <v>40.161933972361417</v>
      </c>
      <c r="E81" s="6">
        <v>72.744530239414715</v>
      </c>
      <c r="F81" s="6">
        <v>15.639702799245036</v>
      </c>
      <c r="G81" s="6">
        <v>39.62711254934986</v>
      </c>
      <c r="H81" s="6">
        <v>56.403652995383247</v>
      </c>
      <c r="I81" s="6">
        <v>36.394303346184472</v>
      </c>
    </row>
    <row r="82" spans="1:9" x14ac:dyDescent="0.25">
      <c r="A82">
        <f t="shared" si="6"/>
        <v>2014</v>
      </c>
      <c r="B82" t="s">
        <v>132</v>
      </c>
      <c r="C82" s="6" t="s">
        <v>164</v>
      </c>
      <c r="D82" s="6">
        <v>41.629319891282478</v>
      </c>
      <c r="E82" s="6">
        <v>96.506472422318737</v>
      </c>
      <c r="F82" s="6">
        <v>56.096248752746945</v>
      </c>
      <c r="G82" s="6">
        <v>14.680756855207322</v>
      </c>
      <c r="H82" s="6">
        <v>16.347260658686714</v>
      </c>
      <c r="I82" s="6">
        <v>43.779560225595539</v>
      </c>
    </row>
    <row r="83" spans="1:9" x14ac:dyDescent="0.25">
      <c r="A83">
        <f t="shared" si="6"/>
        <v>2014</v>
      </c>
      <c r="B83" t="s">
        <v>133</v>
      </c>
      <c r="C83" s="6" t="s">
        <v>164</v>
      </c>
      <c r="D83" s="6">
        <v>36.868564573948028</v>
      </c>
      <c r="E83" s="6">
        <v>47.972829400545791</v>
      </c>
      <c r="F83" s="6">
        <v>61.336812189958742</v>
      </c>
      <c r="G83" s="6">
        <v>94.565177649182004</v>
      </c>
      <c r="H83" s="6">
        <v>42.182527919884961</v>
      </c>
      <c r="I83" s="6">
        <v>77.347404991273152</v>
      </c>
    </row>
    <row r="84" spans="1:9" x14ac:dyDescent="0.25">
      <c r="A84">
        <f t="shared" si="6"/>
        <v>2014</v>
      </c>
      <c r="B84" t="s">
        <v>134</v>
      </c>
      <c r="C84" s="6" t="s">
        <v>164</v>
      </c>
      <c r="D84" s="6">
        <v>87.161424201241715</v>
      </c>
      <c r="E84" s="6">
        <v>48.214826244063289</v>
      </c>
      <c r="F84" s="6">
        <v>58.646266394908643</v>
      </c>
      <c r="G84" s="6">
        <v>75.035321244783091</v>
      </c>
      <c r="H84" s="6">
        <v>71.371923140901998</v>
      </c>
      <c r="I84" s="6">
        <v>93.998011771474239</v>
      </c>
    </row>
    <row r="85" spans="1:9" x14ac:dyDescent="0.25">
      <c r="A85">
        <f t="shared" si="6"/>
        <v>2014</v>
      </c>
      <c r="B85" t="s">
        <v>135</v>
      </c>
      <c r="C85" s="6" t="s">
        <v>164</v>
      </c>
      <c r="D85" s="6">
        <v>43.901668894312749</v>
      </c>
      <c r="E85" s="6">
        <v>24.199724526568456</v>
      </c>
      <c r="F85" s="6">
        <v>99.317446490539254</v>
      </c>
      <c r="G85" s="6">
        <v>15.26006435407432</v>
      </c>
      <c r="H85" s="6">
        <v>99.960846671812163</v>
      </c>
      <c r="I85" s="6">
        <v>84.966829739333392</v>
      </c>
    </row>
    <row r="86" spans="1:9" x14ac:dyDescent="0.25">
      <c r="A86">
        <v>2015</v>
      </c>
      <c r="B86" t="s">
        <v>71</v>
      </c>
      <c r="C86" s="6" t="s">
        <v>164</v>
      </c>
      <c r="D86" s="6">
        <v>46.637082562427643</v>
      </c>
      <c r="E86" s="6">
        <v>26.740876072229035</v>
      </c>
      <c r="F86" s="6">
        <v>49.303551350382257</v>
      </c>
      <c r="G86" s="6">
        <v>34.561815444550426</v>
      </c>
      <c r="H86" s="6">
        <v>57.497166570753542</v>
      </c>
      <c r="I86" s="6">
        <v>31.753389875601567</v>
      </c>
    </row>
    <row r="87" spans="1:9" x14ac:dyDescent="0.25">
      <c r="A87">
        <f t="shared" ref="A87:A97" si="7">+A86</f>
        <v>2015</v>
      </c>
      <c r="B87" t="s">
        <v>72</v>
      </c>
      <c r="C87" s="6" t="s">
        <v>164</v>
      </c>
      <c r="D87" s="6">
        <v>59.344795717286203</v>
      </c>
      <c r="E87" s="6">
        <v>76.880444473300102</v>
      </c>
      <c r="F87" s="6">
        <v>22.304355977078039</v>
      </c>
      <c r="G87" s="6">
        <v>79.576636170183889</v>
      </c>
      <c r="H87" s="6">
        <v>74.837359346983519</v>
      </c>
      <c r="I87" s="6">
        <v>91.532478774313162</v>
      </c>
    </row>
    <row r="88" spans="1:9" x14ac:dyDescent="0.25">
      <c r="A88">
        <f t="shared" si="7"/>
        <v>2015</v>
      </c>
      <c r="B88" t="s">
        <v>73</v>
      </c>
      <c r="C88" s="6" t="s">
        <v>164</v>
      </c>
      <c r="D88" s="6">
        <v>59.818158882439434</v>
      </c>
      <c r="E88" s="6">
        <v>67.951482391099944</v>
      </c>
      <c r="F88" s="6">
        <v>46.719878184524688</v>
      </c>
      <c r="G88" s="6">
        <v>92.827048327051102</v>
      </c>
      <c r="H88" s="6">
        <v>97.393803083570575</v>
      </c>
      <c r="I88" s="6">
        <v>26.115052054431665</v>
      </c>
    </row>
    <row r="89" spans="1:9" x14ac:dyDescent="0.25">
      <c r="A89">
        <f t="shared" si="7"/>
        <v>2015</v>
      </c>
      <c r="B89" t="s">
        <v>74</v>
      </c>
      <c r="C89" s="6" t="s">
        <v>164</v>
      </c>
      <c r="D89" s="6">
        <v>42.964409409382206</v>
      </c>
      <c r="E89" s="6">
        <v>16.560268612388295</v>
      </c>
      <c r="F89" s="6">
        <v>93.431222536285787</v>
      </c>
      <c r="G89" s="6">
        <v>18.207062718511235</v>
      </c>
      <c r="H89" s="6">
        <v>98.775470755994462</v>
      </c>
      <c r="I89" s="6">
        <v>66.092457163661095</v>
      </c>
    </row>
    <row r="90" spans="1:9" x14ac:dyDescent="0.25">
      <c r="A90">
        <f t="shared" si="7"/>
        <v>2015</v>
      </c>
      <c r="B90" t="s">
        <v>76</v>
      </c>
      <c r="C90" s="6" t="s">
        <v>164</v>
      </c>
      <c r="D90" s="6">
        <v>35.622536476750575</v>
      </c>
      <c r="E90" s="6">
        <v>19.287048422562791</v>
      </c>
      <c r="F90" s="6">
        <v>9.7533527291103645</v>
      </c>
      <c r="G90" s="6">
        <v>29.482981087417315</v>
      </c>
      <c r="H90" s="6">
        <v>29.179701783611613</v>
      </c>
      <c r="I90" s="6">
        <v>88.172931256513792</v>
      </c>
    </row>
    <row r="91" spans="1:9" x14ac:dyDescent="0.25">
      <c r="A91">
        <f t="shared" si="7"/>
        <v>2015</v>
      </c>
      <c r="B91" t="s">
        <v>78</v>
      </c>
      <c r="C91" s="6" t="s">
        <v>164</v>
      </c>
      <c r="D91" s="6">
        <v>32.209675117225132</v>
      </c>
      <c r="E91" s="6">
        <v>60.694342944306214</v>
      </c>
      <c r="F91" s="6">
        <v>70.615765267823178</v>
      </c>
      <c r="G91" s="6">
        <v>4.5926656349252308</v>
      </c>
      <c r="H91" s="6">
        <v>90.466604648062372</v>
      </c>
      <c r="I91" s="6">
        <v>51.311064386962812</v>
      </c>
    </row>
    <row r="92" spans="1:9" x14ac:dyDescent="0.25">
      <c r="A92">
        <f t="shared" si="7"/>
        <v>2015</v>
      </c>
      <c r="B92" t="s">
        <v>130</v>
      </c>
      <c r="C92" s="6" t="s">
        <v>164</v>
      </c>
      <c r="D92" s="6">
        <v>78.438722208015335</v>
      </c>
      <c r="E92" s="6">
        <v>79.26586650694945</v>
      </c>
      <c r="F92" s="6">
        <v>91.515159216851899</v>
      </c>
      <c r="G92" s="6">
        <v>50.239909660779411</v>
      </c>
      <c r="H92" s="6">
        <v>86.723853222616597</v>
      </c>
      <c r="I92" s="6">
        <v>34.381483841233731</v>
      </c>
    </row>
    <row r="93" spans="1:9" x14ac:dyDescent="0.25">
      <c r="A93">
        <f t="shared" si="7"/>
        <v>2015</v>
      </c>
      <c r="B93" t="s">
        <v>131</v>
      </c>
      <c r="C93" s="6" t="s">
        <v>164</v>
      </c>
      <c r="D93" s="6">
        <v>31.819765595914806</v>
      </c>
      <c r="E93" s="6">
        <v>64.363619960714544</v>
      </c>
      <c r="F93" s="6">
        <v>51.283038914714865</v>
      </c>
      <c r="G93" s="6">
        <v>90.999876959916321</v>
      </c>
      <c r="H93" s="6">
        <v>27.5047281807121</v>
      </c>
      <c r="I93" s="6">
        <v>35.074198684075341</v>
      </c>
    </row>
    <row r="94" spans="1:9" x14ac:dyDescent="0.25">
      <c r="A94">
        <f t="shared" si="7"/>
        <v>2015</v>
      </c>
      <c r="B94" t="s">
        <v>132</v>
      </c>
      <c r="C94" s="6" t="s">
        <v>164</v>
      </c>
      <c r="D94" s="6">
        <v>39.663930766889585</v>
      </c>
      <c r="E94" s="6">
        <v>87.690788772563309</v>
      </c>
      <c r="F94" s="6">
        <v>39.803042876544168</v>
      </c>
      <c r="G94" s="6">
        <v>59.11743167641815</v>
      </c>
      <c r="H94" s="6">
        <v>69.314092379014937</v>
      </c>
      <c r="I94" s="6">
        <v>23.354722238261449</v>
      </c>
    </row>
    <row r="95" spans="1:9" x14ac:dyDescent="0.25">
      <c r="A95">
        <f t="shared" si="7"/>
        <v>2015</v>
      </c>
      <c r="B95" t="s">
        <v>133</v>
      </c>
      <c r="C95" s="6" t="s">
        <v>164</v>
      </c>
      <c r="D95" s="6">
        <v>39.737234519761991</v>
      </c>
      <c r="E95" s="6">
        <v>95.674155651968277</v>
      </c>
      <c r="F95" s="6">
        <v>81.347870322503965</v>
      </c>
      <c r="G95" s="6">
        <v>16.905766513757492</v>
      </c>
      <c r="H95" s="6">
        <v>82.68652984165486</v>
      </c>
      <c r="I95" s="6">
        <v>70.559835977640745</v>
      </c>
    </row>
    <row r="96" spans="1:9" x14ac:dyDescent="0.25">
      <c r="A96">
        <f t="shared" si="7"/>
        <v>2015</v>
      </c>
      <c r="B96" t="s">
        <v>134</v>
      </c>
      <c r="C96" s="6" t="s">
        <v>164</v>
      </c>
      <c r="D96" s="6">
        <v>77.550221873545141</v>
      </c>
      <c r="E96" s="6">
        <v>11.955717472688331</v>
      </c>
      <c r="F96" s="6">
        <v>26.590796075493451</v>
      </c>
      <c r="G96" s="6">
        <v>31.107771973363718</v>
      </c>
      <c r="H96" s="6">
        <v>16.728802102357555</v>
      </c>
      <c r="I96" s="6">
        <v>58.454629232843146</v>
      </c>
    </row>
    <row r="97" spans="1:9" x14ac:dyDescent="0.25">
      <c r="A97">
        <f t="shared" si="7"/>
        <v>2015</v>
      </c>
      <c r="B97" t="s">
        <v>135</v>
      </c>
      <c r="C97" s="6" t="s">
        <v>164</v>
      </c>
      <c r="D97" s="6">
        <v>98.007162966700022</v>
      </c>
      <c r="E97" s="6">
        <v>12.121647032229177</v>
      </c>
      <c r="F97" s="6">
        <v>91.808773335341954</v>
      </c>
      <c r="G97" s="6">
        <v>21.822676269786847</v>
      </c>
      <c r="H97" s="6">
        <v>29.807278655583993</v>
      </c>
      <c r="I97" s="6">
        <v>10.042620140966129</v>
      </c>
    </row>
    <row r="98" spans="1:9" x14ac:dyDescent="0.25">
      <c r="A98">
        <v>2016</v>
      </c>
      <c r="B98" t="s">
        <v>71</v>
      </c>
      <c r="C98" s="6" t="s">
        <v>164</v>
      </c>
      <c r="D98" s="6">
        <v>37.844480006708856</v>
      </c>
      <c r="E98" s="6">
        <v>67.887536279327975</v>
      </c>
      <c r="F98" s="6">
        <v>42.65504841592228</v>
      </c>
      <c r="G98" s="6">
        <v>64.972014809108586</v>
      </c>
      <c r="H98" s="6">
        <v>65.685133999055566</v>
      </c>
      <c r="I98" s="6">
        <v>56.135708741005786</v>
      </c>
    </row>
    <row r="99" spans="1:9" x14ac:dyDescent="0.25">
      <c r="A99">
        <f t="shared" ref="A99:A133" si="8">+A98</f>
        <v>2016</v>
      </c>
      <c r="B99" t="s">
        <v>72</v>
      </c>
      <c r="C99" s="6" t="s">
        <v>164</v>
      </c>
      <c r="D99" s="6">
        <v>28.970992617477165</v>
      </c>
      <c r="E99" s="6">
        <v>5.526129821612491</v>
      </c>
      <c r="F99" s="6">
        <v>95.658834611438678</v>
      </c>
      <c r="G99" s="6">
        <v>51.037119713964799</v>
      </c>
      <c r="H99" s="6">
        <v>7.0410614383562331</v>
      </c>
      <c r="I99" s="6">
        <v>73.011587214450827</v>
      </c>
    </row>
    <row r="100" spans="1:9" x14ac:dyDescent="0.25">
      <c r="A100">
        <f t="shared" si="8"/>
        <v>2016</v>
      </c>
      <c r="B100" t="s">
        <v>73</v>
      </c>
      <c r="C100" s="6" t="s">
        <v>164</v>
      </c>
      <c r="D100" s="6">
        <v>88.931121393475891</v>
      </c>
      <c r="E100" s="6">
        <v>14.561320462938699</v>
      </c>
      <c r="F100" s="6">
        <v>3.0960947099733072</v>
      </c>
      <c r="G100" s="6">
        <v>46.895234851823311</v>
      </c>
      <c r="H100" s="6">
        <v>15.540610614073746</v>
      </c>
      <c r="I100" s="6">
        <v>74.951638479257156</v>
      </c>
    </row>
    <row r="101" spans="1:9" x14ac:dyDescent="0.25">
      <c r="A101">
        <f t="shared" si="8"/>
        <v>2016</v>
      </c>
      <c r="B101" t="s">
        <v>74</v>
      </c>
      <c r="C101" s="6" t="s">
        <v>164</v>
      </c>
      <c r="D101" s="6">
        <v>40.204752358291962</v>
      </c>
      <c r="E101" s="6">
        <v>67.618118922276622</v>
      </c>
      <c r="F101" s="6">
        <v>44.947759146270108</v>
      </c>
      <c r="G101" s="6">
        <v>82.500173176597329</v>
      </c>
      <c r="H101" s="6">
        <v>6.522069004577224</v>
      </c>
      <c r="I101" s="6">
        <v>46.522131241742059</v>
      </c>
    </row>
    <row r="102" spans="1:9" x14ac:dyDescent="0.25">
      <c r="A102">
        <f t="shared" si="8"/>
        <v>2016</v>
      </c>
      <c r="B102" t="s">
        <v>76</v>
      </c>
      <c r="C102" s="6" t="s">
        <v>164</v>
      </c>
      <c r="D102" s="6">
        <v>21.383385354311248</v>
      </c>
      <c r="E102" s="6">
        <v>24.572795581674157</v>
      </c>
      <c r="F102" s="6">
        <v>2.9377748449932461</v>
      </c>
      <c r="G102" s="6">
        <v>60.737683621977645</v>
      </c>
      <c r="H102" s="6">
        <v>14.021900764370997</v>
      </c>
      <c r="I102" s="6">
        <v>31.166828947887804</v>
      </c>
    </row>
    <row r="103" spans="1:9" x14ac:dyDescent="0.25">
      <c r="A103">
        <f t="shared" si="8"/>
        <v>2016</v>
      </c>
      <c r="B103" t="s">
        <v>78</v>
      </c>
      <c r="C103" s="6" t="s">
        <v>164</v>
      </c>
      <c r="D103" s="6">
        <v>26.31351510472054</v>
      </c>
      <c r="E103" s="6">
        <v>89.919220279389805</v>
      </c>
      <c r="F103" s="6">
        <v>54.972391935182053</v>
      </c>
      <c r="G103" s="6">
        <v>82.002319098060866</v>
      </c>
      <c r="H103" s="6">
        <v>95.25019099330764</v>
      </c>
      <c r="I103" s="6">
        <v>57.993025612754948</v>
      </c>
    </row>
    <row r="104" spans="1:9" x14ac:dyDescent="0.25">
      <c r="A104">
        <f t="shared" si="8"/>
        <v>2016</v>
      </c>
      <c r="B104" t="s">
        <v>130</v>
      </c>
      <c r="C104" s="6" t="s">
        <v>164</v>
      </c>
      <c r="D104" s="6">
        <v>73.900112955000992</v>
      </c>
      <c r="E104" s="6">
        <v>85.49404037557305</v>
      </c>
      <c r="F104" s="6">
        <v>81.308576146852047</v>
      </c>
      <c r="G104" s="6">
        <v>39.72580471085999</v>
      </c>
      <c r="H104" s="6">
        <v>67.368704704875071</v>
      </c>
      <c r="I104" s="6">
        <v>90.014056383320252</v>
      </c>
    </row>
    <row r="105" spans="1:9" x14ac:dyDescent="0.25">
      <c r="A105">
        <f t="shared" si="8"/>
        <v>2016</v>
      </c>
      <c r="B105" t="s">
        <v>131</v>
      </c>
      <c r="C105" s="6" t="s">
        <v>164</v>
      </c>
      <c r="D105" s="6">
        <v>88.308608972293129</v>
      </c>
      <c r="E105" s="6">
        <v>79.719407292822041</v>
      </c>
      <c r="F105" s="6">
        <v>81.297626411825647</v>
      </c>
      <c r="G105" s="6">
        <v>90.811658848595854</v>
      </c>
      <c r="H105" s="6">
        <v>80.213429220577382</v>
      </c>
      <c r="I105" s="6">
        <v>53.399408821740415</v>
      </c>
    </row>
    <row r="106" spans="1:9" x14ac:dyDescent="0.25">
      <c r="A106">
        <f t="shared" si="8"/>
        <v>2016</v>
      </c>
      <c r="B106" t="s">
        <v>132</v>
      </c>
      <c r="C106" s="6" t="s">
        <v>164</v>
      </c>
      <c r="D106" s="6">
        <v>44.095797310870779</v>
      </c>
      <c r="E106" s="6">
        <v>63.738212932386482</v>
      </c>
      <c r="F106" s="6">
        <v>5.6590520157311142</v>
      </c>
      <c r="G106" s="6">
        <v>83.551476679370069</v>
      </c>
      <c r="H106" s="6">
        <v>33.12246057900856</v>
      </c>
      <c r="I106" s="6">
        <v>67.294558784337596</v>
      </c>
    </row>
    <row r="107" spans="1:9" x14ac:dyDescent="0.25">
      <c r="A107">
        <f t="shared" si="8"/>
        <v>2016</v>
      </c>
      <c r="B107" t="s">
        <v>133</v>
      </c>
      <c r="C107" s="6" t="s">
        <v>164</v>
      </c>
      <c r="D107" s="6">
        <v>90.694276442873246</v>
      </c>
      <c r="E107" s="6">
        <v>52.219459447014756</v>
      </c>
      <c r="F107" s="6">
        <v>51.905079479125661</v>
      </c>
      <c r="G107" s="6">
        <v>74.918739827816395</v>
      </c>
      <c r="H107" s="6">
        <v>69.722866307893668</v>
      </c>
      <c r="I107" s="6">
        <v>68.695487227276118</v>
      </c>
    </row>
    <row r="108" spans="1:9" x14ac:dyDescent="0.25">
      <c r="A108">
        <f t="shared" si="8"/>
        <v>2016</v>
      </c>
      <c r="B108" t="s">
        <v>134</v>
      </c>
      <c r="C108" s="6" t="s">
        <v>164</v>
      </c>
      <c r="D108" s="6">
        <v>35.316873604325984</v>
      </c>
      <c r="E108" s="6">
        <v>37.99905340865115</v>
      </c>
      <c r="F108" s="6">
        <v>98.306666543375698</v>
      </c>
      <c r="G108" s="6">
        <v>15.87398453976574</v>
      </c>
      <c r="H108" s="6">
        <v>44.068955535415022</v>
      </c>
      <c r="I108" s="6">
        <v>74.627299590927564</v>
      </c>
    </row>
    <row r="109" spans="1:9" x14ac:dyDescent="0.25">
      <c r="A109">
        <f t="shared" si="8"/>
        <v>2016</v>
      </c>
      <c r="B109" t="s">
        <v>135</v>
      </c>
      <c r="C109" s="6" t="s">
        <v>164</v>
      </c>
      <c r="D109" s="6">
        <v>20.178659223135099</v>
      </c>
      <c r="E109" s="6">
        <v>17.22731257329847</v>
      </c>
      <c r="F109" s="6">
        <v>71.401389273265011</v>
      </c>
      <c r="G109" s="6">
        <v>51.172454663179565</v>
      </c>
      <c r="H109" s="6">
        <v>32.808273570618908</v>
      </c>
      <c r="I109" s="6">
        <v>41.595403562798481</v>
      </c>
    </row>
    <row r="110" spans="1:9" x14ac:dyDescent="0.25">
      <c r="A110">
        <v>2014</v>
      </c>
      <c r="B110" t="s">
        <v>71</v>
      </c>
      <c r="C110" s="6" t="s">
        <v>165</v>
      </c>
      <c r="D110" s="6">
        <v>61.163742185845791</v>
      </c>
      <c r="E110" s="6">
        <v>6.4052287467617042</v>
      </c>
      <c r="F110" s="6">
        <v>70.353165400677483</v>
      </c>
      <c r="G110" s="6">
        <v>36.16634961897266</v>
      </c>
      <c r="H110" s="6">
        <v>85.742946854563513</v>
      </c>
      <c r="I110" s="6">
        <v>49.621405105719752</v>
      </c>
    </row>
    <row r="111" spans="1:9" x14ac:dyDescent="0.25">
      <c r="A111">
        <f>+A110</f>
        <v>2014</v>
      </c>
      <c r="B111" t="s">
        <v>72</v>
      </c>
      <c r="C111" s="6" t="s">
        <v>165</v>
      </c>
      <c r="D111" s="6">
        <v>56.932425974530389</v>
      </c>
      <c r="E111" s="6">
        <v>37.693354531524434</v>
      </c>
      <c r="F111" s="6">
        <v>5.3415119474673478</v>
      </c>
      <c r="G111" s="6">
        <v>70.524129669453799</v>
      </c>
      <c r="H111" s="6">
        <v>47.384560233227432</v>
      </c>
      <c r="I111" s="6">
        <v>73.722322062734108</v>
      </c>
    </row>
    <row r="112" spans="1:9" x14ac:dyDescent="0.25">
      <c r="A112">
        <f t="shared" ref="A112:A121" si="9">+A111</f>
        <v>2014</v>
      </c>
      <c r="B112" t="s">
        <v>73</v>
      </c>
      <c r="C112" s="6" t="s">
        <v>165</v>
      </c>
      <c r="D112" s="6">
        <v>72.311166977453453</v>
      </c>
      <c r="E112" s="6">
        <v>76.672794005278817</v>
      </c>
      <c r="F112" s="6">
        <v>84.970388540078844</v>
      </c>
      <c r="G112" s="6">
        <v>88.877622237712572</v>
      </c>
      <c r="H112" s="6">
        <v>45.793400521770778</v>
      </c>
      <c r="I112" s="6">
        <v>55.173873063246027</v>
      </c>
    </row>
    <row r="113" spans="1:9" x14ac:dyDescent="0.25">
      <c r="A113">
        <f t="shared" si="9"/>
        <v>2014</v>
      </c>
      <c r="B113" t="s">
        <v>74</v>
      </c>
      <c r="C113" s="6" t="s">
        <v>165</v>
      </c>
      <c r="D113" s="6">
        <v>24.644214219288628</v>
      </c>
      <c r="E113" s="6">
        <v>74.610397446907612</v>
      </c>
      <c r="F113" s="6">
        <v>12.300640808775087</v>
      </c>
      <c r="G113" s="6">
        <v>25.007132793044939</v>
      </c>
      <c r="H113" s="6">
        <v>66.884875057338661</v>
      </c>
      <c r="I113" s="6">
        <v>19.088200421517541</v>
      </c>
    </row>
    <row r="114" spans="1:9" x14ac:dyDescent="0.25">
      <c r="A114">
        <f t="shared" si="9"/>
        <v>2014</v>
      </c>
      <c r="B114" t="s">
        <v>76</v>
      </c>
      <c r="C114" s="6" t="s">
        <v>165</v>
      </c>
      <c r="D114" s="6">
        <v>71.693964815336827</v>
      </c>
      <c r="E114" s="6">
        <v>78.355182093279197</v>
      </c>
      <c r="F114" s="6">
        <v>42.065783787035429</v>
      </c>
      <c r="G114" s="6">
        <v>93.635941024448613</v>
      </c>
      <c r="H114" s="6">
        <v>99.030031863455264</v>
      </c>
      <c r="I114" s="6">
        <v>86.751426912754951</v>
      </c>
    </row>
    <row r="115" spans="1:9" x14ac:dyDescent="0.25">
      <c r="A115">
        <f t="shared" si="9"/>
        <v>2014</v>
      </c>
      <c r="B115" t="s">
        <v>78</v>
      </c>
      <c r="C115" s="6" t="s">
        <v>165</v>
      </c>
      <c r="D115" s="6">
        <v>26.486772277806214</v>
      </c>
      <c r="E115" s="6">
        <v>55.552676190844409</v>
      </c>
      <c r="F115" s="6">
        <v>57.582621009712234</v>
      </c>
      <c r="G115" s="6">
        <v>81.741466723428715</v>
      </c>
      <c r="H115" s="6">
        <v>86.249928123534943</v>
      </c>
      <c r="I115" s="6">
        <v>59.737891370682618</v>
      </c>
    </row>
    <row r="116" spans="1:9" x14ac:dyDescent="0.25">
      <c r="A116">
        <f t="shared" si="9"/>
        <v>2014</v>
      </c>
      <c r="B116" t="s">
        <v>130</v>
      </c>
      <c r="C116" s="6" t="s">
        <v>165</v>
      </c>
      <c r="D116" s="6">
        <v>83.671438816718492</v>
      </c>
      <c r="E116" s="6">
        <v>32.397548639468191</v>
      </c>
      <c r="F116" s="6">
        <v>3.1986755624800023</v>
      </c>
      <c r="G116" s="6">
        <v>13.666230968640969</v>
      </c>
      <c r="H116" s="6">
        <v>50.998149585327177</v>
      </c>
      <c r="I116" s="6">
        <v>53.8013795682336</v>
      </c>
    </row>
    <row r="117" spans="1:9" x14ac:dyDescent="0.25">
      <c r="A117">
        <f t="shared" si="9"/>
        <v>2014</v>
      </c>
      <c r="B117" t="s">
        <v>131</v>
      </c>
      <c r="C117" s="6" t="s">
        <v>165</v>
      </c>
      <c r="D117" s="6">
        <v>42.897239283394143</v>
      </c>
      <c r="E117" s="6">
        <v>45.117653494171371</v>
      </c>
      <c r="F117" s="6">
        <v>86.099731365137828</v>
      </c>
      <c r="G117" s="6">
        <v>93.058587898990879</v>
      </c>
      <c r="H117" s="6">
        <v>27.382908172849096</v>
      </c>
      <c r="I117" s="6">
        <v>21.329073514568051</v>
      </c>
    </row>
    <row r="118" spans="1:9" x14ac:dyDescent="0.25">
      <c r="A118">
        <f t="shared" si="9"/>
        <v>2014</v>
      </c>
      <c r="B118" t="s">
        <v>132</v>
      </c>
      <c r="C118" s="6" t="s">
        <v>165</v>
      </c>
      <c r="D118" s="6">
        <v>93.313689095464142</v>
      </c>
      <c r="E118" s="6">
        <v>68.363181419069448</v>
      </c>
      <c r="F118" s="6">
        <v>9.0339731004851487E-2</v>
      </c>
      <c r="G118" s="6">
        <v>47.225180672122505</v>
      </c>
      <c r="H118" s="6">
        <v>99.979899408673489</v>
      </c>
      <c r="I118" s="6">
        <v>1.6433089056887562</v>
      </c>
    </row>
    <row r="119" spans="1:9" x14ac:dyDescent="0.25">
      <c r="A119">
        <f t="shared" si="9"/>
        <v>2014</v>
      </c>
      <c r="B119" t="s">
        <v>133</v>
      </c>
      <c r="C119" s="6" t="s">
        <v>165</v>
      </c>
      <c r="D119" s="6">
        <v>34.74173450771675</v>
      </c>
      <c r="E119" s="6">
        <v>94.930466076170404</v>
      </c>
      <c r="F119" s="6">
        <v>50.89958987090332</v>
      </c>
      <c r="G119" s="6">
        <v>15.452450176466581</v>
      </c>
      <c r="H119" s="6">
        <v>39.003652368416731</v>
      </c>
      <c r="I119" s="6">
        <v>82.639588753211427</v>
      </c>
    </row>
    <row r="120" spans="1:9" x14ac:dyDescent="0.25">
      <c r="A120">
        <f t="shared" si="9"/>
        <v>2014</v>
      </c>
      <c r="B120" t="s">
        <v>134</v>
      </c>
      <c r="C120" s="6" t="s">
        <v>165</v>
      </c>
      <c r="D120" s="6">
        <v>95.582612461223633</v>
      </c>
      <c r="E120" s="6">
        <v>49.23451217028412</v>
      </c>
      <c r="F120" s="6">
        <v>57.520152624134681</v>
      </c>
      <c r="G120" s="6">
        <v>27.369012347867873</v>
      </c>
      <c r="H120" s="6">
        <v>53.55386813689492</v>
      </c>
      <c r="I120" s="6">
        <v>18.944664262153577</v>
      </c>
    </row>
    <row r="121" spans="1:9" x14ac:dyDescent="0.25">
      <c r="A121">
        <f t="shared" si="9"/>
        <v>2014</v>
      </c>
      <c r="B121" t="s">
        <v>135</v>
      </c>
      <c r="C121" s="6" t="s">
        <v>165</v>
      </c>
      <c r="D121" s="6">
        <v>1.4338027891642846</v>
      </c>
      <c r="E121" s="6">
        <v>80.541089020954644</v>
      </c>
      <c r="F121" s="6">
        <v>90.358955691050951</v>
      </c>
      <c r="G121" s="6">
        <v>19.661147139678459</v>
      </c>
      <c r="H121" s="6">
        <v>52.776460365391856</v>
      </c>
      <c r="I121" s="6">
        <v>23.638433933471369</v>
      </c>
    </row>
    <row r="122" spans="1:9" x14ac:dyDescent="0.25">
      <c r="A122">
        <v>2015</v>
      </c>
      <c r="B122" t="s">
        <v>71</v>
      </c>
      <c r="C122" s="6" t="s">
        <v>165</v>
      </c>
      <c r="D122" s="6">
        <v>48.900807252888598</v>
      </c>
      <c r="E122" s="6">
        <v>65.219317507426084</v>
      </c>
      <c r="F122" s="6">
        <v>68.079754192291858</v>
      </c>
      <c r="G122" s="6">
        <v>68.396592611793196</v>
      </c>
      <c r="H122" s="6">
        <v>23.910011035248381</v>
      </c>
      <c r="I122" s="6">
        <v>92.62928667046009</v>
      </c>
    </row>
    <row r="123" spans="1:9" x14ac:dyDescent="0.25">
      <c r="A123">
        <f t="shared" ref="A123:A133" si="10">+A122</f>
        <v>2015</v>
      </c>
      <c r="B123" t="s">
        <v>72</v>
      </c>
      <c r="C123" s="6" t="s">
        <v>165</v>
      </c>
      <c r="D123" s="6">
        <v>96.812868931087564</v>
      </c>
      <c r="E123" s="6">
        <v>33.660556681210466</v>
      </c>
      <c r="F123" s="6">
        <v>20.95133278554211</v>
      </c>
      <c r="G123" s="6">
        <v>62.269041390874101</v>
      </c>
      <c r="H123" s="6">
        <v>6.9315780858761888</v>
      </c>
      <c r="I123" s="6">
        <v>32.574972236320697</v>
      </c>
    </row>
    <row r="124" spans="1:9" x14ac:dyDescent="0.25">
      <c r="A124">
        <f t="shared" si="10"/>
        <v>2015</v>
      </c>
      <c r="B124" t="s">
        <v>73</v>
      </c>
      <c r="C124" s="6" t="s">
        <v>165</v>
      </c>
      <c r="D124" s="6">
        <v>5.3632767706579543E-2</v>
      </c>
      <c r="E124" s="6">
        <v>23.830254512095895</v>
      </c>
      <c r="F124" s="6">
        <v>57.683183958176201</v>
      </c>
      <c r="G124" s="6">
        <v>22.250366309968005</v>
      </c>
      <c r="H124" s="6">
        <v>16.239826593777707</v>
      </c>
      <c r="I124" s="6">
        <v>93.062679500954715</v>
      </c>
    </row>
    <row r="125" spans="1:9" x14ac:dyDescent="0.25">
      <c r="A125">
        <f t="shared" si="10"/>
        <v>2015</v>
      </c>
      <c r="B125" t="s">
        <v>74</v>
      </c>
      <c r="C125" s="6" t="s">
        <v>165</v>
      </c>
      <c r="D125" s="6">
        <v>12.307770568928522</v>
      </c>
      <c r="E125" s="6">
        <v>27.866555428491168</v>
      </c>
      <c r="F125" s="6">
        <v>95.975336473548651</v>
      </c>
      <c r="G125" s="6">
        <v>54.56346783756635</v>
      </c>
      <c r="H125" s="6">
        <v>8.4453362586904177</v>
      </c>
      <c r="I125" s="6">
        <v>71.975222039876314</v>
      </c>
    </row>
    <row r="126" spans="1:9" x14ac:dyDescent="0.25">
      <c r="A126">
        <f t="shared" si="10"/>
        <v>2015</v>
      </c>
      <c r="B126" t="s">
        <v>76</v>
      </c>
      <c r="C126" s="6" t="s">
        <v>165</v>
      </c>
      <c r="D126" s="6">
        <v>51.727511619216983</v>
      </c>
      <c r="E126" s="6">
        <v>91.768198402425043</v>
      </c>
      <c r="F126" s="6">
        <v>46.408903360570022</v>
      </c>
      <c r="G126" s="6">
        <v>18.678278072716992</v>
      </c>
      <c r="H126" s="6">
        <v>78.109091006045972</v>
      </c>
      <c r="I126" s="6">
        <v>53.5352041179599</v>
      </c>
    </row>
    <row r="127" spans="1:9" x14ac:dyDescent="0.25">
      <c r="A127">
        <f t="shared" si="10"/>
        <v>2015</v>
      </c>
      <c r="B127" t="s">
        <v>78</v>
      </c>
      <c r="C127" s="6" t="s">
        <v>165</v>
      </c>
      <c r="D127" s="6">
        <v>2.3725795344401668</v>
      </c>
      <c r="E127" s="6">
        <v>18.024022804323558</v>
      </c>
      <c r="F127" s="6">
        <v>73.764622418944143</v>
      </c>
      <c r="G127" s="6">
        <v>10.503173165114843</v>
      </c>
      <c r="H127" s="6">
        <v>47.09279300865682</v>
      </c>
      <c r="I127" s="6">
        <v>66.974440386369977</v>
      </c>
    </row>
    <row r="128" spans="1:9" x14ac:dyDescent="0.25">
      <c r="A128">
        <f t="shared" si="10"/>
        <v>2015</v>
      </c>
      <c r="B128" t="s">
        <v>130</v>
      </c>
      <c r="C128" s="6" t="s">
        <v>165</v>
      </c>
      <c r="D128" s="6">
        <v>98.355575857183581</v>
      </c>
      <c r="E128" s="6">
        <v>79.437882186822605</v>
      </c>
      <c r="F128" s="6">
        <v>5.7067283367250088</v>
      </c>
      <c r="G128" s="6">
        <v>65.31343794365894</v>
      </c>
      <c r="H128" s="6">
        <v>85.876049644532628</v>
      </c>
      <c r="I128" s="6">
        <v>67.358217712508122</v>
      </c>
    </row>
    <row r="129" spans="1:9" x14ac:dyDescent="0.25">
      <c r="A129">
        <f t="shared" si="10"/>
        <v>2015</v>
      </c>
      <c r="B129" t="s">
        <v>131</v>
      </c>
      <c r="C129" s="6" t="s">
        <v>165</v>
      </c>
      <c r="D129" s="6">
        <v>58.167181127282554</v>
      </c>
      <c r="E129" s="6">
        <v>46.215539406924918</v>
      </c>
      <c r="F129" s="6">
        <v>10.043898298759402</v>
      </c>
      <c r="G129" s="6">
        <v>90.019285523143623</v>
      </c>
      <c r="H129" s="6">
        <v>76.692621367392178</v>
      </c>
      <c r="I129" s="6">
        <v>18.160383188820173</v>
      </c>
    </row>
    <row r="130" spans="1:9" x14ac:dyDescent="0.25">
      <c r="A130">
        <f t="shared" si="10"/>
        <v>2015</v>
      </c>
      <c r="B130" t="s">
        <v>132</v>
      </c>
      <c r="C130" s="6" t="s">
        <v>165</v>
      </c>
      <c r="D130" s="6">
        <v>62.320879002261378</v>
      </c>
      <c r="E130" s="6">
        <v>24.250769093941493</v>
      </c>
      <c r="F130" s="6">
        <v>1.8115638139679757</v>
      </c>
      <c r="G130" s="6">
        <v>54.561777506784601</v>
      </c>
      <c r="H130" s="6">
        <v>87.713647217589838</v>
      </c>
      <c r="I130" s="6">
        <v>55.892154749646771</v>
      </c>
    </row>
    <row r="131" spans="1:9" x14ac:dyDescent="0.25">
      <c r="A131">
        <f t="shared" si="10"/>
        <v>2015</v>
      </c>
      <c r="B131" t="s">
        <v>133</v>
      </c>
      <c r="C131" s="6" t="s">
        <v>165</v>
      </c>
      <c r="D131" s="6">
        <v>96.033726376871726</v>
      </c>
      <c r="E131" s="6">
        <v>53.985597443677676</v>
      </c>
      <c r="F131" s="6">
        <v>66.642707874052959</v>
      </c>
      <c r="G131" s="6">
        <v>77.393343649175819</v>
      </c>
      <c r="H131" s="6">
        <v>10.489853013770645</v>
      </c>
      <c r="I131" s="6">
        <v>72.409888534884203</v>
      </c>
    </row>
    <row r="132" spans="1:9" x14ac:dyDescent="0.25">
      <c r="A132">
        <f t="shared" si="10"/>
        <v>2015</v>
      </c>
      <c r="B132" t="s">
        <v>134</v>
      </c>
      <c r="C132" s="6" t="s">
        <v>165</v>
      </c>
      <c r="D132" s="6">
        <v>67.766204857902196</v>
      </c>
      <c r="E132" s="6">
        <v>85.889451460978336</v>
      </c>
      <c r="F132" s="6">
        <v>49.580066437159957</v>
      </c>
      <c r="G132" s="6">
        <v>99.170817287514851</v>
      </c>
      <c r="H132" s="6">
        <v>76.500418787600168</v>
      </c>
      <c r="I132" s="6">
        <v>3.9824160113242191</v>
      </c>
    </row>
    <row r="133" spans="1:9" x14ac:dyDescent="0.25">
      <c r="A133">
        <f t="shared" si="10"/>
        <v>2015</v>
      </c>
      <c r="B133" t="s">
        <v>135</v>
      </c>
      <c r="C133" s="6" t="s">
        <v>165</v>
      </c>
      <c r="D133" s="6">
        <v>60.482533075754709</v>
      </c>
      <c r="E133" s="6">
        <v>84.870920441656395</v>
      </c>
      <c r="F133" s="6">
        <v>89.023436534059002</v>
      </c>
      <c r="G133" s="6">
        <v>38.206575608586448</v>
      </c>
      <c r="H133" s="6">
        <v>30.216114065889922</v>
      </c>
      <c r="I133" s="6">
        <v>1.690048905944741</v>
      </c>
    </row>
    <row r="134" spans="1:9" x14ac:dyDescent="0.25">
      <c r="A134">
        <v>2016</v>
      </c>
      <c r="B134" t="s">
        <v>71</v>
      </c>
      <c r="C134" s="6" t="s">
        <v>165</v>
      </c>
      <c r="D134" s="6">
        <v>82.980095939009729</v>
      </c>
      <c r="E134" s="6">
        <v>64.831717096162123</v>
      </c>
      <c r="F134" s="6">
        <v>67.571923216948079</v>
      </c>
      <c r="G134" s="6">
        <v>84.868641481911695</v>
      </c>
      <c r="H134" s="6">
        <v>64.70999084334575</v>
      </c>
      <c r="I134" s="6">
        <v>59.895208676058346</v>
      </c>
    </row>
    <row r="135" spans="1:9" x14ac:dyDescent="0.25">
      <c r="A135">
        <f t="shared" ref="A135:A145" si="11">+A134</f>
        <v>2016</v>
      </c>
      <c r="B135" t="s">
        <v>72</v>
      </c>
      <c r="C135" s="6" t="s">
        <v>165</v>
      </c>
      <c r="D135" s="6">
        <v>6.666821025681946</v>
      </c>
      <c r="E135" s="6">
        <v>9.2235062210890071</v>
      </c>
      <c r="F135" s="6">
        <v>74.176445925250846</v>
      </c>
      <c r="G135" s="6">
        <v>95.594344625165093</v>
      </c>
      <c r="H135" s="6">
        <v>38.628902467397417</v>
      </c>
      <c r="I135" s="6">
        <v>57.941576054058032</v>
      </c>
    </row>
    <row r="136" spans="1:9" x14ac:dyDescent="0.25">
      <c r="A136">
        <f t="shared" si="11"/>
        <v>2016</v>
      </c>
      <c r="B136" t="s">
        <v>73</v>
      </c>
      <c r="C136" s="6" t="s">
        <v>165</v>
      </c>
      <c r="D136" s="6">
        <v>94.674943286800186</v>
      </c>
      <c r="E136" s="6">
        <v>94.767750830757507</v>
      </c>
      <c r="F136" s="6">
        <v>27.312085952017316</v>
      </c>
      <c r="G136" s="6">
        <v>17.347203044164271</v>
      </c>
      <c r="H136" s="6">
        <v>6.5026410406645692</v>
      </c>
      <c r="I136" s="6">
        <v>37.202942905287905</v>
      </c>
    </row>
    <row r="137" spans="1:9" x14ac:dyDescent="0.25">
      <c r="A137">
        <f t="shared" si="11"/>
        <v>2016</v>
      </c>
      <c r="B137" t="s">
        <v>74</v>
      </c>
      <c r="C137" s="6" t="s">
        <v>165</v>
      </c>
      <c r="D137" s="6">
        <v>15.546816802912723</v>
      </c>
      <c r="E137" s="6">
        <v>11.616237266080454</v>
      </c>
      <c r="F137" s="6">
        <v>19.252654837877504</v>
      </c>
      <c r="G137" s="6">
        <v>45.690401860383169</v>
      </c>
      <c r="H137" s="6">
        <v>8.9571912277073178</v>
      </c>
      <c r="I137" s="6">
        <v>1.5903662921355033</v>
      </c>
    </row>
    <row r="138" spans="1:9" x14ac:dyDescent="0.25">
      <c r="A138">
        <f t="shared" si="11"/>
        <v>2016</v>
      </c>
      <c r="B138" t="s">
        <v>76</v>
      </c>
      <c r="C138" s="6" t="s">
        <v>165</v>
      </c>
      <c r="D138" s="6">
        <v>49.454034445027517</v>
      </c>
      <c r="E138" s="6">
        <v>91.254921882775349</v>
      </c>
      <c r="F138" s="6">
        <v>56.685472609438769</v>
      </c>
      <c r="G138" s="6">
        <v>3.213383473854392</v>
      </c>
      <c r="H138" s="6">
        <v>47.541642512299042</v>
      </c>
      <c r="I138" s="6">
        <v>83.731053822795403</v>
      </c>
    </row>
    <row r="139" spans="1:9" x14ac:dyDescent="0.25">
      <c r="A139">
        <f t="shared" si="11"/>
        <v>2016</v>
      </c>
      <c r="B139" t="s">
        <v>78</v>
      </c>
      <c r="C139" s="6" t="s">
        <v>165</v>
      </c>
      <c r="D139" s="6">
        <v>35.85910682452198</v>
      </c>
      <c r="E139" s="6">
        <v>15.660400649561378</v>
      </c>
      <c r="F139" s="6">
        <v>37.183768459618427</v>
      </c>
      <c r="G139" s="6">
        <v>40.443250120959753</v>
      </c>
      <c r="H139" s="6">
        <v>4.7782157006181496</v>
      </c>
      <c r="I139" s="6">
        <v>93.867651283854755</v>
      </c>
    </row>
    <row r="140" spans="1:9" x14ac:dyDescent="0.25">
      <c r="A140">
        <f t="shared" si="11"/>
        <v>2016</v>
      </c>
      <c r="B140" t="s">
        <v>130</v>
      </c>
      <c r="C140" s="6" t="s">
        <v>165</v>
      </c>
      <c r="D140" s="6">
        <v>76.080035430165722</v>
      </c>
      <c r="E140" s="6">
        <v>70.357558821508917</v>
      </c>
      <c r="F140" s="6">
        <v>63.529202519874758</v>
      </c>
      <c r="G140" s="6">
        <v>90.454897553431351</v>
      </c>
      <c r="H140" s="6">
        <v>60.179487524344758</v>
      </c>
      <c r="I140" s="6">
        <v>25.344815507334385</v>
      </c>
    </row>
    <row r="141" spans="1:9" x14ac:dyDescent="0.25">
      <c r="A141">
        <f t="shared" si="11"/>
        <v>2016</v>
      </c>
      <c r="B141" t="s">
        <v>131</v>
      </c>
      <c r="C141" s="6" t="s">
        <v>165</v>
      </c>
      <c r="D141" s="6">
        <v>49.246935635772971</v>
      </c>
      <c r="E141" s="6">
        <v>76.159846961335731</v>
      </c>
      <c r="F141" s="6">
        <v>49.9109558347239</v>
      </c>
      <c r="G141" s="6">
        <v>13.357511562357827</v>
      </c>
      <c r="H141" s="6">
        <v>85.992256356100995</v>
      </c>
      <c r="I141" s="6">
        <v>23.786562639427778</v>
      </c>
    </row>
    <row r="142" spans="1:9" x14ac:dyDescent="0.25">
      <c r="A142">
        <f t="shared" si="11"/>
        <v>2016</v>
      </c>
      <c r="B142" t="s">
        <v>132</v>
      </c>
      <c r="C142" s="6" t="s">
        <v>165</v>
      </c>
      <c r="D142" s="6">
        <v>50.875621241253036</v>
      </c>
      <c r="E142" s="6">
        <v>92.0039078690358</v>
      </c>
      <c r="F142" s="6">
        <v>44.008317681598108</v>
      </c>
      <c r="G142" s="6">
        <v>47.096497417221883</v>
      </c>
      <c r="H142" s="6">
        <v>79.574503810093816</v>
      </c>
      <c r="I142" s="6">
        <v>30.618149772593238</v>
      </c>
    </row>
    <row r="143" spans="1:9" x14ac:dyDescent="0.25">
      <c r="A143">
        <f t="shared" si="11"/>
        <v>2016</v>
      </c>
      <c r="B143" t="s">
        <v>133</v>
      </c>
      <c r="C143" s="6" t="s">
        <v>165</v>
      </c>
      <c r="D143" s="6">
        <v>80.070057776658061</v>
      </c>
      <c r="E143" s="6">
        <v>44.91859833057439</v>
      </c>
      <c r="F143" s="6">
        <v>2.2809174341035465</v>
      </c>
      <c r="G143" s="6">
        <v>45.706855166308422</v>
      </c>
      <c r="H143" s="6">
        <v>86.928630303743233</v>
      </c>
      <c r="I143" s="6">
        <v>73.24199583238304</v>
      </c>
    </row>
    <row r="144" spans="1:9" x14ac:dyDescent="0.25">
      <c r="A144">
        <f t="shared" si="11"/>
        <v>2016</v>
      </c>
      <c r="B144" t="s">
        <v>134</v>
      </c>
      <c r="C144" s="6" t="s">
        <v>165</v>
      </c>
      <c r="D144" s="6">
        <v>71.573063795486547</v>
      </c>
      <c r="E144" s="6">
        <v>67.284916415161774</v>
      </c>
      <c r="F144" s="6">
        <v>30.242874480105829</v>
      </c>
      <c r="G144" s="6">
        <v>61.2199069395298</v>
      </c>
      <c r="H144" s="6">
        <v>40.00706260017958</v>
      </c>
      <c r="I144" s="6">
        <v>37.302617137548445</v>
      </c>
    </row>
    <row r="145" spans="1:9" x14ac:dyDescent="0.25">
      <c r="A145">
        <f t="shared" si="11"/>
        <v>2016</v>
      </c>
      <c r="B145" t="s">
        <v>135</v>
      </c>
      <c r="C145" s="6" t="s">
        <v>165</v>
      </c>
      <c r="D145" s="6">
        <v>99.736862400481925</v>
      </c>
      <c r="E145" s="6">
        <v>32.603687789948253</v>
      </c>
      <c r="F145" s="6">
        <v>47.729482824996317</v>
      </c>
      <c r="G145" s="6">
        <v>79.9237456655828</v>
      </c>
      <c r="H145" s="6">
        <v>91.841764032082665</v>
      </c>
      <c r="I145" s="6">
        <v>24.892030590772585</v>
      </c>
    </row>
  </sheetData>
  <autoFilter ref="A1:I145"/>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abSelected="1" workbookViewId="0">
      <selection activeCell="B6" sqref="B6"/>
    </sheetView>
  </sheetViews>
  <sheetFormatPr baseColWidth="10" defaultRowHeight="15" x14ac:dyDescent="0.25"/>
  <cols>
    <col min="1" max="1" width="17.5703125" bestFit="1" customWidth="1"/>
    <col min="2" max="3" width="12" bestFit="1" customWidth="1"/>
    <col min="4" max="5" width="18.28515625" customWidth="1"/>
  </cols>
  <sheetData>
    <row r="1" spans="1:3" x14ac:dyDescent="0.25">
      <c r="A1" s="38" t="s">
        <v>161</v>
      </c>
      <c r="B1" t="s">
        <v>166</v>
      </c>
    </row>
    <row r="3" spans="1:3" x14ac:dyDescent="0.25">
      <c r="B3" s="38" t="s">
        <v>159</v>
      </c>
    </row>
    <row r="4" spans="1:3" x14ac:dyDescent="0.25">
      <c r="A4" s="38" t="s">
        <v>156</v>
      </c>
      <c r="B4" t="s">
        <v>158</v>
      </c>
      <c r="C4" t="s">
        <v>160</v>
      </c>
    </row>
    <row r="5" spans="1:3" x14ac:dyDescent="0.25">
      <c r="A5" s="39">
        <v>2014</v>
      </c>
      <c r="B5" s="40">
        <v>2532.6452597443908</v>
      </c>
      <c r="C5" s="40">
        <v>2462.9155472379553</v>
      </c>
    </row>
    <row r="6" spans="1:3" x14ac:dyDescent="0.25">
      <c r="A6" s="39">
        <v>2015</v>
      </c>
      <c r="B6" s="40">
        <v>2438.8447336991035</v>
      </c>
      <c r="C6" s="40">
        <v>2520.9826504257117</v>
      </c>
    </row>
    <row r="7" spans="1:3" x14ac:dyDescent="0.25">
      <c r="A7" s="39">
        <v>2016</v>
      </c>
      <c r="B7" s="40">
        <v>2230.4269787744088</v>
      </c>
      <c r="C7" s="40">
        <v>2651.8608145556432</v>
      </c>
    </row>
    <row r="8" spans="1:3" x14ac:dyDescent="0.25">
      <c r="A8" s="39" t="s">
        <v>157</v>
      </c>
      <c r="B8" s="40">
        <v>7201.9169722179031</v>
      </c>
      <c r="C8" s="40">
        <v>7635.7590122193105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C16" sqref="C16"/>
    </sheetView>
  </sheetViews>
  <sheetFormatPr baseColWidth="10" defaultRowHeight="15" x14ac:dyDescent="0.25"/>
  <cols>
    <col min="1" max="1" width="17.5703125" customWidth="1"/>
    <col min="2" max="2" width="12" customWidth="1"/>
  </cols>
  <sheetData>
    <row r="1" spans="1:2" x14ac:dyDescent="0.25">
      <c r="A1" s="38" t="s">
        <v>136</v>
      </c>
      <c r="B1" s="39">
        <v>2015</v>
      </c>
    </row>
    <row r="3" spans="1:2" x14ac:dyDescent="0.25">
      <c r="A3" s="38" t="s">
        <v>156</v>
      </c>
      <c r="B3" t="s">
        <v>158</v>
      </c>
    </row>
    <row r="4" spans="1:2" x14ac:dyDescent="0.25">
      <c r="A4" s="39" t="s">
        <v>162</v>
      </c>
      <c r="B4" s="40">
        <v>498.22002671748527</v>
      </c>
    </row>
    <row r="5" spans="1:2" x14ac:dyDescent="0.25">
      <c r="A5" s="39" t="s">
        <v>163</v>
      </c>
      <c r="B5" s="40">
        <v>680.47636571116595</v>
      </c>
    </row>
    <row r="6" spans="1:2" x14ac:dyDescent="0.25">
      <c r="A6" s="39" t="s">
        <v>164</v>
      </c>
      <c r="B6" s="40">
        <v>674.47680678665449</v>
      </c>
    </row>
    <row r="7" spans="1:2" x14ac:dyDescent="0.25">
      <c r="A7" s="39" t="s">
        <v>165</v>
      </c>
      <c r="B7" s="40">
        <v>585.67153448379736</v>
      </c>
    </row>
    <row r="8" spans="1:2" x14ac:dyDescent="0.25">
      <c r="A8" s="39" t="s">
        <v>157</v>
      </c>
      <c r="B8" s="40">
        <v>2438.844733699103</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18</vt:i4>
      </vt:variant>
      <vt:variant>
        <vt:lpstr>Rangos con nombre</vt:lpstr>
      </vt:variant>
      <vt:variant>
        <vt:i4>7</vt:i4>
      </vt:variant>
    </vt:vector>
  </HeadingPairs>
  <TitlesOfParts>
    <vt:vector size="25" baseType="lpstr">
      <vt:lpstr>PRODUCTO</vt:lpstr>
      <vt:lpstr>SUMAR.SI</vt:lpstr>
      <vt:lpstr>SUMAR.SI.CONJUNTO</vt:lpstr>
      <vt:lpstr>SUMA.CUADRADOS</vt:lpstr>
      <vt:lpstr>CELDA</vt:lpstr>
      <vt:lpstr>ACUMULADOR</vt:lpstr>
      <vt:lpstr>SUMA VECTORES</vt:lpstr>
      <vt:lpstr>TRANSPONER</vt:lpstr>
      <vt:lpstr>EVALUAR</vt:lpstr>
      <vt:lpstr>NOMBRES</vt:lpstr>
      <vt:lpstr>N</vt:lpstr>
      <vt:lpstr>N2</vt:lpstr>
      <vt:lpstr>FORMATO</vt:lpstr>
      <vt:lpstr>CONVERT</vt:lpstr>
      <vt:lpstr>IR A ESPECIAL</vt:lpstr>
      <vt:lpstr>Datos TD</vt:lpstr>
      <vt:lpstr>TD</vt:lpstr>
      <vt:lpstr>Grafico Dinamico</vt:lpstr>
      <vt:lpstr>'IR A ESPECIAL'!Área_de_impresión</vt:lpstr>
      <vt:lpstr>categorias</vt:lpstr>
      <vt:lpstr>datos</vt:lpstr>
      <vt:lpstr>Fruta</vt:lpstr>
      <vt:lpstr>Gelatina</vt:lpstr>
      <vt:lpstr>precios</vt:lpstr>
      <vt:lpstr>provincias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2016-07-29T15:13:23Z</dcterms:modified>
</cp:coreProperties>
</file>