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ettia\Documents\Python Scripts\"/>
    </mc:Choice>
  </mc:AlternateContent>
  <bookViews>
    <workbookView xWindow="0" yWindow="0" windowWidth="28800" windowHeight="12885"/>
  </bookViews>
  <sheets>
    <sheet name="intake_data" sheetId="3" r:id="rId1"/>
    <sheet name="output_data" sheetId="5" r:id="rId2"/>
    <sheet name="referen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I3" i="3"/>
  <c r="K3" i="3"/>
  <c r="I4" i="3"/>
  <c r="K4" i="3"/>
  <c r="I5" i="3"/>
  <c r="K5" i="3"/>
  <c r="I6" i="3"/>
  <c r="K6" i="3"/>
  <c r="I7" i="3"/>
  <c r="K7" i="3"/>
  <c r="I8" i="3"/>
  <c r="K8" i="3"/>
  <c r="I9" i="3"/>
  <c r="K9" i="3"/>
  <c r="I10" i="3"/>
  <c r="K10" i="3"/>
  <c r="I11" i="3"/>
  <c r="K11" i="3"/>
  <c r="I12" i="3"/>
  <c r="K12" i="3"/>
  <c r="E4" i="5"/>
  <c r="E6" i="5" l="1"/>
  <c r="E5" i="5"/>
  <c r="E3" i="5"/>
  <c r="E2" i="5"/>
  <c r="I2" i="3"/>
  <c r="K2" i="3"/>
</calcChain>
</file>

<file path=xl/sharedStrings.xml><?xml version="1.0" encoding="utf-8"?>
<sst xmlns="http://schemas.openxmlformats.org/spreadsheetml/2006/main" count="77" uniqueCount="26">
  <si>
    <t>CB</t>
  </si>
  <si>
    <t>NY</t>
  </si>
  <si>
    <t>MB</t>
  </si>
  <si>
    <t>DD</t>
  </si>
  <si>
    <t>DG</t>
  </si>
  <si>
    <t>intake_date</t>
  </si>
  <si>
    <t>service_request_date</t>
  </si>
  <si>
    <t>intersite_received_date</t>
  </si>
  <si>
    <t>stone_count</t>
  </si>
  <si>
    <t>tat_target_date</t>
  </si>
  <si>
    <t>current_location</t>
  </si>
  <si>
    <t>intake_location</t>
  </si>
  <si>
    <t>service_cd</t>
  </si>
  <si>
    <t>erd_target_date</t>
  </si>
  <si>
    <t>tat_start_date</t>
  </si>
  <si>
    <t>tat_target_days</t>
  </si>
  <si>
    <t>erd_target_days</t>
  </si>
  <si>
    <t>site_name</t>
  </si>
  <si>
    <t>holiday_date</t>
  </si>
  <si>
    <t>week_end</t>
  </si>
  <si>
    <t>service</t>
  </si>
  <si>
    <t>unit_ratio</t>
  </si>
  <si>
    <t>stone_units</t>
  </si>
  <si>
    <t>production_date</t>
  </si>
  <si>
    <t>output_capacity</t>
  </si>
  <si>
    <t>dd_mix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</si>
</sst>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2" borderId="1" xfId="1"/>
    <xf numFmtId="1" fontId="1" fillId="2" borderId="1" xfId="1" applyNumberFormat="1"/>
    <xf numFmtId="14" fontId="0" fillId="0" borderId="0" xfId="0" applyNumberFormat="1" applyBorder="1"/>
    <xf numFmtId="0" fontId="0" fillId="0" borderId="0" xfId="0" applyBorder="1"/>
    <xf numFmtId="1" fontId="0" fillId="0" borderId="0" xfId="0" applyNumberFormat="1" applyBorder="1"/>
    <xf numFmtId="14" fontId="0" fillId="3" borderId="2" xfId="0" applyNumberFormat="1" applyFont="1" applyFill="1" applyBorder="1"/>
    <xf numFmtId="14" fontId="0" fillId="3" borderId="3" xfId="0" applyNumberFormat="1" applyFont="1" applyFill="1" applyBorder="1"/>
    <xf numFmtId="0" fontId="0" fillId="3" borderId="3" xfId="0" applyFont="1" applyFill="1" applyBorder="1"/>
    <xf numFmtId="1" fontId="0" fillId="3" borderId="3" xfId="0" applyNumberFormat="1" applyFont="1" applyFill="1" applyBorder="1"/>
    <xf numFmtId="14" fontId="0" fillId="0" borderId="2" xfId="0" applyNumberFormat="1" applyFont="1" applyBorder="1"/>
    <xf numFmtId="14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14" fontId="1" fillId="2" borderId="1" xfId="1" applyNumberFormat="1"/>
    <xf numFmtId="9" fontId="0" fillId="0" borderId="0" xfId="0" applyNumberFormat="1"/>
  </cellXfs>
  <cellStyles count="2">
    <cellStyle name="Calculation" xfId="1" builtinId="22"/>
    <cellStyle name="Normal" xfId="0" builtinId="0"/>
  </cellStyles>
  <dxfs count="12">
    <dxf>
      <numFmt numFmtId="19" formatCode="m/d/yyyy"/>
      <border>
        <left style="thin">
          <color rgb="FF7F7F7F"/>
        </left>
      </border>
    </dxf>
    <dxf>
      <numFmt numFmtId="19" formatCode="m/d/yyyy"/>
    </dxf>
    <dxf>
      <numFmt numFmtId="1" formatCode="0"/>
    </dxf>
    <dxf>
      <numFmt numFmtId="13" formatCode="0%"/>
    </dxf>
    <dxf>
      <numFmt numFmtId="19" formatCode="m/d/yyyy"/>
    </dxf>
    <dxf>
      <numFmt numFmtId="1" formatCode="0"/>
      <border outline="0">
        <right style="thin">
          <color rgb="FF7F7F7F"/>
        </right>
      </border>
    </dxf>
    <dxf>
      <numFmt numFmtId="1" formatCode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Inventory_data" displayName="Inventory_data" ref="A1:K12" totalsRowShown="0">
  <autoFilter ref="A1:K12"/>
  <sortState ref="A2:M13">
    <sortCondition ref="J2:J13"/>
    <sortCondition ref="A2:A13"/>
    <sortCondition ref="B2:B13"/>
    <sortCondition ref="K2:K13"/>
    <sortCondition ref="D2:D13"/>
  </sortState>
  <tableColumns count="11">
    <tableColumn id="10" name="tat_start_date" dataDxfId="11"/>
    <tableColumn id="2" name="service_request_date" dataDxfId="8"/>
    <tableColumn id="3" name="intersite_received_date" dataDxfId="10"/>
    <tableColumn id="1" name="intake_date" dataDxfId="9"/>
    <tableColumn id="5" name="service_cd"/>
    <tableColumn id="7" name="intake_location"/>
    <tableColumn id="11" name="current_location"/>
    <tableColumn id="6" name="stone_count" dataDxfId="5"/>
    <tableColumn id="13" name="stone_units" dataDxfId="6" dataCellStyle="Calculation">
      <calculatedColumnFormula>VLOOKUP(Inventory_data[[#This Row],[service_cd]],stone_units[],2,0)*Inventory_data[[#This Row],[stone_count]]</calculatedColumnFormula>
    </tableColumn>
    <tableColumn id="4" name="tat_target_date" dataDxfId="0" dataCellStyle="Calculation">
      <calculatedColumnFormula>WORKDAY.INTL(Inventory_data[[#This Row],[tat_start_date]],VLOOKUP(Inventory_data[[#This Row],[current_location]],tat_target_days[],2,0),VLOOKUP(Inventory_data[[#This Row],[current_location]],weekend[],2,0),holiday[holiday_date])</calculatedColumnFormula>
    </tableColumn>
    <tableColumn id="12" name="erd_target_date" dataDxfId="7" dataCellStyle="Calculation">
      <calculatedColumnFormula>WORKDAY.INTL(Inventory_data[[#This Row],[intake_date]],VLOOKUP(Inventory_data[[#This Row],[intake_location]],erd_target_days[],2,0),VLOOKUP(Inventory_data[[#This Row],[intake_location]],weekend[],2,0),)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E6" totalsRowShown="0">
  <autoFilter ref="A1:E6"/>
  <tableColumns count="5">
    <tableColumn id="1" name="production_date" dataDxfId="4"/>
    <tableColumn id="5" name="current_location" dataDxfId="1"/>
    <tableColumn id="2" name="output_capacity"/>
    <tableColumn id="3" name="dd_mix" dataDxfId="3"/>
    <tableColumn id="4" name="stone_units" dataDxfId="2">
      <calculatedColumnFormula>((Table9[output_capacity]*Table9[dd_mix])*VLOOKUP("DD",stone_units[],2))+((Table9[output_capacity]*(1-Table9[dd_mix]))*VLOOKUP("DG",stone_units[],2))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t_target_days" displayName="tat_target_days" ref="B2:C5" totalsRowShown="0">
  <autoFilter ref="B2:C5"/>
  <tableColumns count="2">
    <tableColumn id="1" name="current_location"/>
    <tableColumn id="2" name="tat_target_day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erd_target_days" displayName="erd_target_days" ref="E2:F5" totalsRowShown="0">
  <autoFilter ref="E2:F5"/>
  <tableColumns count="2">
    <tableColumn id="1" name="intake_location"/>
    <tableColumn id="2" name="erd_target_day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holiday" displayName="holiday" ref="H2:I4" totalsRowShown="0">
  <autoFilter ref="H2:I4"/>
  <tableColumns count="2">
    <tableColumn id="1" name="site_name"/>
    <tableColumn id="2" name="holiday_d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weekend" displayName="weekend" ref="K2:L5" totalsRowShown="0">
  <autoFilter ref="K2:L5"/>
  <tableColumns count="2">
    <tableColumn id="1" name="site_name"/>
    <tableColumn id="2" name="week_en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stone_units" displayName="stone_units" ref="N2:O4" totalsRowShown="0">
  <autoFilter ref="N2:O4"/>
  <tableColumns count="2">
    <tableColumn id="1" name="service"/>
    <tableColumn id="2" name="unit_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15.85546875" bestFit="1" customWidth="1"/>
    <col min="2" max="2" width="22.7109375" bestFit="1" customWidth="1"/>
    <col min="3" max="3" width="25" bestFit="1" customWidth="1"/>
    <col min="4" max="4" width="13.85546875" bestFit="1" customWidth="1"/>
    <col min="5" max="5" width="12.5703125" bestFit="1" customWidth="1"/>
    <col min="6" max="6" width="17.140625" bestFit="1" customWidth="1"/>
    <col min="7" max="7" width="18" bestFit="1" customWidth="1"/>
    <col min="8" max="8" width="14.28515625" bestFit="1" customWidth="1"/>
    <col min="9" max="9" width="13.7109375" bestFit="1" customWidth="1"/>
    <col min="10" max="10" width="17.140625" bestFit="1" customWidth="1"/>
    <col min="11" max="11" width="17.7109375" bestFit="1" customWidth="1"/>
    <col min="12" max="14" width="15.85546875" bestFit="1" customWidth="1"/>
    <col min="15" max="15" width="18.140625" bestFit="1" customWidth="1"/>
    <col min="16" max="16" width="14.140625" customWidth="1"/>
  </cols>
  <sheetData>
    <row r="1" spans="1:11" x14ac:dyDescent="0.25">
      <c r="A1" t="s">
        <v>14</v>
      </c>
      <c r="B1" t="s">
        <v>6</v>
      </c>
      <c r="C1" t="s">
        <v>7</v>
      </c>
      <c r="D1" t="s">
        <v>5</v>
      </c>
      <c r="E1" t="s">
        <v>12</v>
      </c>
      <c r="F1" t="s">
        <v>11</v>
      </c>
      <c r="G1" t="s">
        <v>10</v>
      </c>
      <c r="H1" t="s">
        <v>8</v>
      </c>
      <c r="I1" s="3" t="s">
        <v>22</v>
      </c>
      <c r="J1" s="3" t="s">
        <v>9</v>
      </c>
      <c r="K1" s="3" t="s">
        <v>13</v>
      </c>
    </row>
    <row r="2" spans="1:11" x14ac:dyDescent="0.25">
      <c r="A2" s="12">
        <v>43749</v>
      </c>
      <c r="B2" s="13">
        <v>43745</v>
      </c>
      <c r="C2" s="13">
        <v>43749</v>
      </c>
      <c r="D2" s="13">
        <v>43745</v>
      </c>
      <c r="E2" s="14" t="s">
        <v>3</v>
      </c>
      <c r="F2" s="14" t="s">
        <v>2</v>
      </c>
      <c r="G2" s="14" t="s">
        <v>0</v>
      </c>
      <c r="H2" s="15">
        <v>875</v>
      </c>
      <c r="I2" s="4">
        <f>VLOOKUP(Inventory_data[[#This Row],[service_cd]],stone_units[],2,0)*Inventory_data[[#This Row],[stone_count]]</f>
        <v>437.5</v>
      </c>
      <c r="J2" s="16">
        <f>WORKDAY.INTL(Inventory_data[[#This Row],[tat_start_date]],VLOOKUP(Inventory_data[[#This Row],[current_location]],tat_target_days[],2,0),VLOOKUP(Inventory_data[[#This Row],[current_location]],weekend[],2,0),holiday[holiday_date])</f>
        <v>43753</v>
      </c>
      <c r="K2" s="16">
        <f>WORKDAY.INTL(Inventory_data[[#This Row],[intake_date]],VLOOKUP(Inventory_data[[#This Row],[intake_location]],erd_target_days[],2,0),VLOOKUP(Inventory_data[[#This Row],[intake_location]],weekend[],2,0),)</f>
        <v>43766</v>
      </c>
    </row>
    <row r="3" spans="1:11" x14ac:dyDescent="0.25">
      <c r="A3" s="8">
        <v>43747</v>
      </c>
      <c r="B3" s="9">
        <v>43745</v>
      </c>
      <c r="C3" s="9">
        <v>43747</v>
      </c>
      <c r="D3" s="9">
        <v>43742</v>
      </c>
      <c r="E3" s="10" t="s">
        <v>3</v>
      </c>
      <c r="F3" s="10" t="s">
        <v>2</v>
      </c>
      <c r="G3" s="10" t="s">
        <v>0</v>
      </c>
      <c r="H3" s="11">
        <v>2500</v>
      </c>
      <c r="I3" s="4">
        <f>VLOOKUP(Inventory_data[[#This Row],[service_cd]],stone_units[],2,0)*Inventory_data[[#This Row],[stone_count]]</f>
        <v>1250</v>
      </c>
      <c r="J3" s="16">
        <f>WORKDAY.INTL(Inventory_data[[#This Row],[tat_start_date]],VLOOKUP(Inventory_data[[#This Row],[current_location]],tat_target_days[],2,0),VLOOKUP(Inventory_data[[#This Row],[current_location]],weekend[],2,0),holiday[holiday_date])</f>
        <v>43749</v>
      </c>
      <c r="K3" s="16">
        <f>WORKDAY.INTL(Inventory_data[[#This Row],[intake_date]],VLOOKUP(Inventory_data[[#This Row],[intake_location]],erd_target_days[],2,0),VLOOKUP(Inventory_data[[#This Row],[intake_location]],weekend[],2,0),)</f>
        <v>43763</v>
      </c>
    </row>
    <row r="4" spans="1:11" x14ac:dyDescent="0.25">
      <c r="A4" s="1">
        <v>43746</v>
      </c>
      <c r="B4" s="1">
        <v>43746</v>
      </c>
      <c r="C4" s="1"/>
      <c r="D4" s="1">
        <v>43746</v>
      </c>
      <c r="E4" t="s">
        <v>4</v>
      </c>
      <c r="F4" t="s">
        <v>0</v>
      </c>
      <c r="G4" t="s">
        <v>0</v>
      </c>
      <c r="H4" s="2">
        <v>500</v>
      </c>
      <c r="I4" s="4">
        <f>VLOOKUP(Inventory_data[[#This Row],[service_cd]],stone_units[],2,0)*Inventory_data[[#This Row],[stone_count]]</f>
        <v>500</v>
      </c>
      <c r="J4" s="16">
        <f>WORKDAY.INTL(Inventory_data[[#This Row],[tat_start_date]],VLOOKUP(Inventory_data[[#This Row],[current_location]],tat_target_days[],2,0),VLOOKUP(Inventory_data[[#This Row],[current_location]],weekend[],2,0),holiday[holiday_date])</f>
        <v>43748</v>
      </c>
      <c r="K4" s="16">
        <f>WORKDAY.INTL(Inventory_data[[#This Row],[intake_date]],VLOOKUP(Inventory_data[[#This Row],[intake_location]],erd_target_days[],2,0),VLOOKUP(Inventory_data[[#This Row],[intake_location]],weekend[],2,0),)</f>
        <v>43753</v>
      </c>
    </row>
    <row r="5" spans="1:11" x14ac:dyDescent="0.25">
      <c r="A5" s="1">
        <v>43748</v>
      </c>
      <c r="B5" s="1">
        <v>43748</v>
      </c>
      <c r="C5" s="1"/>
      <c r="D5" s="1">
        <v>43748</v>
      </c>
      <c r="E5" t="s">
        <v>3</v>
      </c>
      <c r="F5" t="s">
        <v>0</v>
      </c>
      <c r="G5" t="s">
        <v>0</v>
      </c>
      <c r="H5" s="2">
        <v>1900</v>
      </c>
      <c r="I5" s="4">
        <f>VLOOKUP(Inventory_data[[#This Row],[service_cd]],stone_units[],2,0)*Inventory_data[[#This Row],[stone_count]]</f>
        <v>950</v>
      </c>
      <c r="J5" s="16">
        <f>WORKDAY.INTL(Inventory_data[[#This Row],[tat_start_date]],VLOOKUP(Inventory_data[[#This Row],[current_location]],tat_target_days[],2,0),VLOOKUP(Inventory_data[[#This Row],[current_location]],weekend[],2,0),holiday[holiday_date])</f>
        <v>43752</v>
      </c>
      <c r="K5" s="16">
        <f>WORKDAY.INTL(Inventory_data[[#This Row],[intake_date]],VLOOKUP(Inventory_data[[#This Row],[intake_location]],erd_target_days[],2,0),VLOOKUP(Inventory_data[[#This Row],[intake_location]],weekend[],2,0),)</f>
        <v>43755</v>
      </c>
    </row>
    <row r="6" spans="1:11" x14ac:dyDescent="0.25">
      <c r="A6" s="1">
        <v>43747</v>
      </c>
      <c r="B6" s="1">
        <v>43747</v>
      </c>
      <c r="C6" s="1">
        <v>43747</v>
      </c>
      <c r="D6" s="1">
        <v>43746</v>
      </c>
      <c r="E6" t="s">
        <v>3</v>
      </c>
      <c r="F6" t="s">
        <v>2</v>
      </c>
      <c r="G6" t="s">
        <v>0</v>
      </c>
      <c r="H6" s="2">
        <v>1000</v>
      </c>
      <c r="I6" s="4">
        <f>VLOOKUP(Inventory_data[[#This Row],[service_cd]],stone_units[],2,0)*Inventory_data[[#This Row],[stone_count]]</f>
        <v>500</v>
      </c>
      <c r="J6" s="16">
        <f>WORKDAY.INTL(Inventory_data[[#This Row],[tat_start_date]],VLOOKUP(Inventory_data[[#This Row],[current_location]],tat_target_days[],2,0),VLOOKUP(Inventory_data[[#This Row],[current_location]],weekend[],2,0),holiday[holiday_date])</f>
        <v>43749</v>
      </c>
      <c r="K6" s="16">
        <f>WORKDAY.INTL(Inventory_data[[#This Row],[intake_date]],VLOOKUP(Inventory_data[[#This Row],[intake_location]],erd_target_days[],2,0),VLOOKUP(Inventory_data[[#This Row],[intake_location]],weekend[],2,0),)</f>
        <v>43767</v>
      </c>
    </row>
    <row r="7" spans="1:11" x14ac:dyDescent="0.25">
      <c r="A7" s="1">
        <v>43746</v>
      </c>
      <c r="B7" s="1">
        <v>43746</v>
      </c>
      <c r="C7" s="1"/>
      <c r="D7" s="1">
        <v>43746</v>
      </c>
      <c r="E7" t="s">
        <v>3</v>
      </c>
      <c r="F7" t="s">
        <v>0</v>
      </c>
      <c r="G7" t="s">
        <v>0</v>
      </c>
      <c r="H7" s="2">
        <v>3000</v>
      </c>
      <c r="I7" s="4">
        <f>VLOOKUP(Inventory_data[[#This Row],[service_cd]],stone_units[],2,0)*Inventory_data[[#This Row],[stone_count]]</f>
        <v>1500</v>
      </c>
      <c r="J7" s="16">
        <f>WORKDAY.INTL(Inventory_data[[#This Row],[tat_start_date]],VLOOKUP(Inventory_data[[#This Row],[current_location]],tat_target_days[],2,0),VLOOKUP(Inventory_data[[#This Row],[current_location]],weekend[],2,0),holiday[holiday_date])</f>
        <v>43748</v>
      </c>
      <c r="K7" s="16">
        <f>WORKDAY.INTL(Inventory_data[[#This Row],[intake_date]],VLOOKUP(Inventory_data[[#This Row],[intake_location]],erd_target_days[],2,0),VLOOKUP(Inventory_data[[#This Row],[intake_location]],weekend[],2,0),)</f>
        <v>43753</v>
      </c>
    </row>
    <row r="8" spans="1:11" x14ac:dyDescent="0.25">
      <c r="A8" s="1">
        <v>43747</v>
      </c>
      <c r="B8" s="1">
        <v>43747</v>
      </c>
      <c r="C8" s="1">
        <v>43747</v>
      </c>
      <c r="D8" s="1">
        <v>43747</v>
      </c>
      <c r="E8" t="s">
        <v>4</v>
      </c>
      <c r="F8" t="s">
        <v>1</v>
      </c>
      <c r="G8" t="s">
        <v>0</v>
      </c>
      <c r="H8" s="2">
        <v>400</v>
      </c>
      <c r="I8" s="4">
        <f>VLOOKUP(Inventory_data[[#This Row],[service_cd]],stone_units[],2,0)*Inventory_data[[#This Row],[stone_count]]</f>
        <v>400</v>
      </c>
      <c r="J8" s="16">
        <f>WORKDAY.INTL(Inventory_data[[#This Row],[tat_start_date]],VLOOKUP(Inventory_data[[#This Row],[current_location]],tat_target_days[],2,0),VLOOKUP(Inventory_data[[#This Row],[current_location]],weekend[],2,0),holiday[holiday_date])</f>
        <v>43749</v>
      </c>
      <c r="K8" s="16">
        <f>WORKDAY.INTL(Inventory_data[[#This Row],[intake_date]],VLOOKUP(Inventory_data[[#This Row],[intake_location]],erd_target_days[],2,0),VLOOKUP(Inventory_data[[#This Row],[intake_location]],weekend[],2,0),)</f>
        <v>43754</v>
      </c>
    </row>
    <row r="9" spans="1:11" x14ac:dyDescent="0.25">
      <c r="A9" s="1">
        <v>43749</v>
      </c>
      <c r="B9" s="1">
        <v>43748</v>
      </c>
      <c r="C9" s="1">
        <v>43749</v>
      </c>
      <c r="D9" s="1">
        <v>43748</v>
      </c>
      <c r="E9" t="s">
        <v>3</v>
      </c>
      <c r="F9" t="s">
        <v>1</v>
      </c>
      <c r="G9" t="s">
        <v>0</v>
      </c>
      <c r="H9" s="2">
        <v>950</v>
      </c>
      <c r="I9" s="4">
        <f>VLOOKUP(Inventory_data[[#This Row],[service_cd]],stone_units[],2,0)*Inventory_data[[#This Row],[stone_count]]</f>
        <v>475</v>
      </c>
      <c r="J9" s="16">
        <f>WORKDAY.INTL(Inventory_data[[#This Row],[tat_start_date]],VLOOKUP(Inventory_data[[#This Row],[current_location]],tat_target_days[],2,0),VLOOKUP(Inventory_data[[#This Row],[current_location]],weekend[],2,0),holiday[holiday_date])</f>
        <v>43753</v>
      </c>
      <c r="K9" s="16">
        <f>WORKDAY.INTL(Inventory_data[[#This Row],[intake_date]],VLOOKUP(Inventory_data[[#This Row],[intake_location]],erd_target_days[],2,0),VLOOKUP(Inventory_data[[#This Row],[intake_location]],weekend[],2,0),)</f>
        <v>43755</v>
      </c>
    </row>
    <row r="10" spans="1:11" x14ac:dyDescent="0.25">
      <c r="A10" s="1">
        <v>43747</v>
      </c>
      <c r="B10" s="1">
        <v>43747</v>
      </c>
      <c r="C10" s="1"/>
      <c r="D10" s="1">
        <v>43747</v>
      </c>
      <c r="E10" t="s">
        <v>3</v>
      </c>
      <c r="F10" t="s">
        <v>0</v>
      </c>
      <c r="G10" t="s">
        <v>0</v>
      </c>
      <c r="H10" s="2">
        <v>1500</v>
      </c>
      <c r="I10" s="4">
        <f>VLOOKUP(Inventory_data[[#This Row],[service_cd]],stone_units[],2,0)*Inventory_data[[#This Row],[stone_count]]</f>
        <v>750</v>
      </c>
      <c r="J10" s="16">
        <f>WORKDAY.INTL(Inventory_data[[#This Row],[tat_start_date]],VLOOKUP(Inventory_data[[#This Row],[current_location]],tat_target_days[],2,0),VLOOKUP(Inventory_data[[#This Row],[current_location]],weekend[],2,0),holiday[holiday_date])</f>
        <v>43749</v>
      </c>
      <c r="K10" s="16">
        <f>WORKDAY.INTL(Inventory_data[[#This Row],[intake_date]],VLOOKUP(Inventory_data[[#This Row],[intake_location]],erd_target_days[],2,0),VLOOKUP(Inventory_data[[#This Row],[intake_location]],weekend[],2,0),)</f>
        <v>43754</v>
      </c>
    </row>
    <row r="11" spans="1:11" x14ac:dyDescent="0.25">
      <c r="A11" s="5">
        <v>43749</v>
      </c>
      <c r="B11" s="1">
        <v>43749</v>
      </c>
      <c r="C11" s="5"/>
      <c r="D11" s="1">
        <v>43749</v>
      </c>
      <c r="E11" s="6" t="s">
        <v>3</v>
      </c>
      <c r="F11" s="6" t="s">
        <v>0</v>
      </c>
      <c r="G11" s="6" t="s">
        <v>0</v>
      </c>
      <c r="H11" s="7">
        <v>2200</v>
      </c>
      <c r="I11" s="4">
        <f>VLOOKUP(Inventory_data[[#This Row],[service_cd]],stone_units[],2,0)*Inventory_data[[#This Row],[stone_count]]</f>
        <v>1100</v>
      </c>
      <c r="J11" s="16">
        <f>WORKDAY.INTL(Inventory_data[[#This Row],[tat_start_date]],VLOOKUP(Inventory_data[[#This Row],[current_location]],tat_target_days[],2,0),VLOOKUP(Inventory_data[[#This Row],[current_location]],weekend[],2,0),holiday[holiday_date])</f>
        <v>43753</v>
      </c>
      <c r="K11" s="16">
        <f>WORKDAY.INTL(Inventory_data[[#This Row],[intake_date]],VLOOKUP(Inventory_data[[#This Row],[intake_location]],erd_target_days[],2,0),VLOOKUP(Inventory_data[[#This Row],[intake_location]],weekend[],2,0),)</f>
        <v>43756</v>
      </c>
    </row>
    <row r="12" spans="1:11" x14ac:dyDescent="0.25">
      <c r="A12" s="1">
        <v>43745</v>
      </c>
      <c r="B12" s="1">
        <v>43745</v>
      </c>
      <c r="C12" s="1"/>
      <c r="D12" s="1">
        <v>43745</v>
      </c>
      <c r="E12" t="s">
        <v>4</v>
      </c>
      <c r="F12" t="s">
        <v>0</v>
      </c>
      <c r="G12" t="s">
        <v>0</v>
      </c>
      <c r="H12" s="2">
        <v>120</v>
      </c>
      <c r="I12" s="4">
        <f>VLOOKUP(Inventory_data[[#This Row],[service_cd]],stone_units[],2,0)*Inventory_data[[#This Row],[stone_count]]</f>
        <v>120</v>
      </c>
      <c r="J12" s="16">
        <f>WORKDAY.INTL(Inventory_data[[#This Row],[tat_start_date]],VLOOKUP(Inventory_data[[#This Row],[current_location]],tat_target_days[],2,0),VLOOKUP(Inventory_data[[#This Row],[current_location]],weekend[],2,0),holiday[holiday_date])</f>
        <v>43747</v>
      </c>
      <c r="K12" s="16">
        <f>WORKDAY.INTL(Inventory_data[[#This Row],[intake_date]],VLOOKUP(Inventory_data[[#This Row],[intake_location]],erd_target_days[],2,0),VLOOKUP(Inventory_data[[#This Row],[intake_location]],weekend[],2,0),)</f>
        <v>43752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8.140625" bestFit="1" customWidth="1"/>
    <col min="2" max="2" width="18" bestFit="1" customWidth="1"/>
    <col min="3" max="3" width="17.5703125" bestFit="1" customWidth="1"/>
    <col min="4" max="4" width="9.85546875" bestFit="1" customWidth="1"/>
    <col min="5" max="5" width="13.7109375" bestFit="1" customWidth="1"/>
  </cols>
  <sheetData>
    <row r="1" spans="1:5" x14ac:dyDescent="0.25">
      <c r="A1" t="s">
        <v>23</v>
      </c>
      <c r="B1" t="s">
        <v>10</v>
      </c>
      <c r="C1" t="s">
        <v>24</v>
      </c>
      <c r="D1" t="s">
        <v>25</v>
      </c>
      <c r="E1" t="s">
        <v>22</v>
      </c>
    </row>
    <row r="2" spans="1:5" x14ac:dyDescent="0.25">
      <c r="A2" s="1">
        <v>43746</v>
      </c>
      <c r="B2" s="1" t="s">
        <v>0</v>
      </c>
      <c r="C2">
        <v>3500</v>
      </c>
      <c r="D2" s="17">
        <v>0.47</v>
      </c>
      <c r="E2" s="2">
        <f>((Table9[output_capacity]*Table9[dd_mix])*VLOOKUP("DD",stone_units[],2))+((Table9[output_capacity]*(1-Table9[dd_mix]))*VLOOKUP("DG",stone_units[],2))</f>
        <v>2677.5</v>
      </c>
    </row>
    <row r="3" spans="1:5" x14ac:dyDescent="0.25">
      <c r="A3" s="1">
        <v>43747</v>
      </c>
      <c r="B3" s="1" t="s">
        <v>0</v>
      </c>
      <c r="C3">
        <v>0</v>
      </c>
      <c r="D3" s="17">
        <v>0.47</v>
      </c>
      <c r="E3" s="2">
        <f>((Table9[output_capacity]*Table9[dd_mix])*VLOOKUP("DD",stone_units[],2))+((Table9[output_capacity]*(1-Table9[dd_mix]))*VLOOKUP("DG",stone_units[],2))</f>
        <v>0</v>
      </c>
    </row>
    <row r="4" spans="1:5" x14ac:dyDescent="0.25">
      <c r="A4" s="1">
        <v>43747</v>
      </c>
      <c r="B4" s="1" t="s">
        <v>0</v>
      </c>
      <c r="C4">
        <v>2500</v>
      </c>
      <c r="D4" s="17">
        <v>0.47</v>
      </c>
      <c r="E4" s="2">
        <f>((Table9[output_capacity]*Table9[dd_mix])*VLOOKUP("DD",stone_units[],2))+((Table9[output_capacity]*(1-Table9[dd_mix]))*VLOOKUP("DG",stone_units[],2))</f>
        <v>1912.5</v>
      </c>
    </row>
    <row r="5" spans="1:5" x14ac:dyDescent="0.25">
      <c r="A5" s="1">
        <v>43748</v>
      </c>
      <c r="B5" s="1" t="s">
        <v>0</v>
      </c>
      <c r="C5">
        <v>3500</v>
      </c>
      <c r="D5" s="17">
        <v>0.47</v>
      </c>
      <c r="E5" s="2">
        <f>((Table9[output_capacity]*Table9[dd_mix])*VLOOKUP("DD",stone_units[],2))+((Table9[output_capacity]*(1-Table9[dd_mix]))*VLOOKUP("DG",stone_units[],2))</f>
        <v>2677.5</v>
      </c>
    </row>
    <row r="6" spans="1:5" x14ac:dyDescent="0.25">
      <c r="A6" s="1">
        <v>43749</v>
      </c>
      <c r="B6" s="1" t="s">
        <v>0</v>
      </c>
      <c r="C6">
        <v>3500</v>
      </c>
      <c r="D6" s="17">
        <v>0.47</v>
      </c>
      <c r="E6" s="2">
        <f>((Table9[output_capacity]*Table9[dd_mix])*VLOOKUP("DD",stone_units[],2))+((Table9[output_capacity]*(1-Table9[dd_mix]))*VLOOKUP("DG",stone_units[],2))</f>
        <v>2677.5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showGridLines="0" workbookViewId="0"/>
  </sheetViews>
  <sheetFormatPr defaultRowHeight="15" x14ac:dyDescent="0.25"/>
  <cols>
    <col min="2" max="2" width="17.7109375" customWidth="1"/>
    <col min="3" max="3" width="16.85546875" customWidth="1"/>
    <col min="5" max="5" width="17.140625" bestFit="1" customWidth="1"/>
    <col min="6" max="6" width="17.7109375" bestFit="1" customWidth="1"/>
    <col min="8" max="8" width="12.42578125" customWidth="1"/>
    <col min="9" max="9" width="14.7109375" customWidth="1"/>
    <col min="11" max="12" width="12.5703125" bestFit="1" customWidth="1"/>
    <col min="14" max="14" width="9.5703125" bestFit="1" customWidth="1"/>
    <col min="15" max="15" width="12" bestFit="1" customWidth="1"/>
  </cols>
  <sheetData>
    <row r="2" spans="2:15" x14ac:dyDescent="0.25">
      <c r="B2" t="s">
        <v>10</v>
      </c>
      <c r="C2" t="s">
        <v>15</v>
      </c>
      <c r="E2" t="s">
        <v>11</v>
      </c>
      <c r="F2" t="s">
        <v>16</v>
      </c>
      <c r="H2" t="s">
        <v>17</v>
      </c>
      <c r="I2" t="s">
        <v>18</v>
      </c>
      <c r="K2" t="s">
        <v>17</v>
      </c>
      <c r="L2" t="s">
        <v>19</v>
      </c>
      <c r="N2" t="s">
        <v>20</v>
      </c>
      <c r="O2" t="s">
        <v>21</v>
      </c>
    </row>
    <row r="3" spans="2:15" x14ac:dyDescent="0.25">
      <c r="B3" t="s">
        <v>0</v>
      </c>
      <c r="C3">
        <v>2</v>
      </c>
      <c r="E3" t="s">
        <v>0</v>
      </c>
      <c r="F3">
        <v>5</v>
      </c>
      <c r="H3" t="s">
        <v>0</v>
      </c>
      <c r="I3" s="1">
        <v>43824</v>
      </c>
      <c r="K3" t="s">
        <v>0</v>
      </c>
      <c r="L3">
        <v>1</v>
      </c>
      <c r="N3" t="s">
        <v>3</v>
      </c>
      <c r="O3">
        <v>0.5</v>
      </c>
    </row>
    <row r="4" spans="2:15" x14ac:dyDescent="0.25">
      <c r="B4" t="s">
        <v>1</v>
      </c>
      <c r="C4">
        <v>2</v>
      </c>
      <c r="E4" t="s">
        <v>1</v>
      </c>
      <c r="F4">
        <v>5</v>
      </c>
      <c r="H4" t="s">
        <v>0</v>
      </c>
      <c r="I4" s="1">
        <v>43825</v>
      </c>
      <c r="K4" t="s">
        <v>1</v>
      </c>
      <c r="L4">
        <v>1</v>
      </c>
      <c r="N4" t="s">
        <v>4</v>
      </c>
      <c r="O4">
        <v>1</v>
      </c>
    </row>
    <row r="5" spans="2:15" x14ac:dyDescent="0.25">
      <c r="B5" t="s">
        <v>2</v>
      </c>
      <c r="C5">
        <v>2</v>
      </c>
      <c r="E5" t="s">
        <v>2</v>
      </c>
      <c r="F5">
        <v>15</v>
      </c>
      <c r="K5" t="s">
        <v>2</v>
      </c>
      <c r="L5">
        <v>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intake_data</vt:lpstr>
      <vt:lpstr>output_data</vt:lpstr>
      <vt:lpstr>reference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Chettiar</dc:creator>
  <cp:lastModifiedBy>Lawrence Chettiar</cp:lastModifiedBy>
  <dcterms:created xsi:type="dcterms:W3CDTF">2019-10-10T22:22:47Z</dcterms:created>
  <dcterms:modified xsi:type="dcterms:W3CDTF">2019-10-18T23:51:06Z</dcterms:modified>
</cp:coreProperties>
</file>