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ettia\Documents\Python Scripts\"/>
    </mc:Choice>
  </mc:AlternateContent>
  <bookViews>
    <workbookView xWindow="0" yWindow="0" windowWidth="28800" windowHeight="12885"/>
  </bookViews>
  <sheets>
    <sheet name="intake_data" sheetId="3" r:id="rId1"/>
    <sheet name="output_data" sheetId="5" r:id="rId2"/>
    <sheet name="min_output" sheetId="6" r:id="rId3"/>
    <sheet name="holiday" sheetId="7" r:id="rId4"/>
    <sheet name="weekmask" sheetId="8" r:id="rId5"/>
    <sheet name="dd_ratio" sheetId="4" r:id="rId6"/>
    <sheet name="tat_target" sheetId="9" r:id="rId7"/>
    <sheet name="erd_target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3" l="1"/>
  <c r="I5" i="3" a="1"/>
  <c r="I5" i="3" s="1"/>
  <c r="J5" i="3" a="1"/>
  <c r="J5" i="3" s="1"/>
  <c r="K5" i="3"/>
  <c r="E7" i="5" l="1"/>
  <c r="E8" i="5"/>
  <c r="E9" i="5"/>
  <c r="E10" i="5"/>
  <c r="F7" i="5"/>
  <c r="F8" i="5"/>
  <c r="F9" i="5"/>
  <c r="F10" i="5"/>
  <c r="H7" i="3"/>
  <c r="H8" i="3"/>
  <c r="H9" i="3"/>
  <c r="H10" i="3"/>
  <c r="H11" i="3"/>
  <c r="H12" i="3"/>
  <c r="H13" i="3"/>
  <c r="H14" i="3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 s="1"/>
  <c r="I13" i="3" a="1"/>
  <c r="I13" i="3" s="1"/>
  <c r="I14" i="3" a="1"/>
  <c r="I14" i="3" s="1"/>
  <c r="J7" i="3" a="1"/>
  <c r="J7" i="3" s="1"/>
  <c r="J8" i="3" a="1"/>
  <c r="J8" i="3" s="1"/>
  <c r="J9" i="3" a="1"/>
  <c r="J9" i="3" s="1"/>
  <c r="J10" i="3" a="1"/>
  <c r="J10" i="3" s="1"/>
  <c r="J11" i="3" a="1"/>
  <c r="J11" i="3" s="1"/>
  <c r="J12" i="3" a="1"/>
  <c r="J12" i="3" s="1"/>
  <c r="J13" i="3" a="1"/>
  <c r="J13" i="3" s="1"/>
  <c r="J14" i="3" a="1"/>
  <c r="J14" i="3" s="1"/>
  <c r="K7" i="3"/>
  <c r="K8" i="3"/>
  <c r="K9" i="3"/>
  <c r="K10" i="3"/>
  <c r="K11" i="3"/>
  <c r="K12" i="3"/>
  <c r="K13" i="3"/>
  <c r="K14" i="3"/>
  <c r="H6" i="3"/>
  <c r="I6" i="3" a="1"/>
  <c r="I6" i="3" s="1"/>
  <c r="J6" i="3" a="1"/>
  <c r="J6" i="3" s="1"/>
  <c r="K6" i="3"/>
  <c r="E7" i="6"/>
  <c r="E6" i="6"/>
  <c r="H3" i="3" l="1"/>
  <c r="I3" i="3" a="1"/>
  <c r="I3" i="3" s="1"/>
  <c r="J3" i="3" a="1"/>
  <c r="J3" i="3" s="1"/>
  <c r="K3" i="3"/>
  <c r="F2" i="5"/>
  <c r="F3" i="5"/>
  <c r="F4" i="5"/>
  <c r="F5" i="5"/>
  <c r="F6" i="5"/>
  <c r="K2" i="3"/>
  <c r="K4" i="3"/>
  <c r="J2" i="3" a="1"/>
  <c r="J2" i="3" s="1"/>
  <c r="J4" i="3" a="1"/>
  <c r="J4" i="3" s="1"/>
  <c r="I2" i="3" a="1"/>
  <c r="I2" i="3" s="1"/>
  <c r="I4" i="3" a="1"/>
  <c r="I4" i="3" s="1"/>
  <c r="E3" i="6" l="1"/>
  <c r="E2" i="5"/>
  <c r="E3" i="5"/>
  <c r="E4" i="5"/>
  <c r="E5" i="5"/>
  <c r="E6" i="5"/>
  <c r="H2" i="3"/>
  <c r="H4" i="3"/>
  <c r="E5" i="6"/>
  <c r="E4" i="6"/>
  <c r="E2" i="6"/>
</calcChain>
</file>

<file path=xl/sharedStrings.xml><?xml version="1.0" encoding="utf-8"?>
<sst xmlns="http://schemas.openxmlformats.org/spreadsheetml/2006/main" count="96" uniqueCount="30">
  <si>
    <t>CB</t>
  </si>
  <si>
    <t>NY</t>
  </si>
  <si>
    <t>MB</t>
  </si>
  <si>
    <t>DD</t>
  </si>
  <si>
    <t>DG</t>
  </si>
  <si>
    <t>intake_date</t>
  </si>
  <si>
    <t>service_request_date</t>
  </si>
  <si>
    <t>stone_count</t>
  </si>
  <si>
    <t>tat_target_date</t>
  </si>
  <si>
    <t>current_location</t>
  </si>
  <si>
    <t>intake_location</t>
  </si>
  <si>
    <t>erd_target_date</t>
  </si>
  <si>
    <t>tat_start_date</t>
  </si>
  <si>
    <t>tat_target_days</t>
  </si>
  <si>
    <t>erd_target_days</t>
  </si>
  <si>
    <t>holiday_date</t>
  </si>
  <si>
    <t>service</t>
  </si>
  <si>
    <t>unit_ratio</t>
  </si>
  <si>
    <t>stone_units</t>
  </si>
  <si>
    <t>production_date</t>
  </si>
  <si>
    <t>output_capacity</t>
  </si>
  <si>
    <t>dd_mix</t>
  </si>
  <si>
    <t>so_to_sc_days</t>
  </si>
  <si>
    <t>min_output</t>
  </si>
  <si>
    <t>location</t>
  </si>
  <si>
    <t>weekmask</t>
  </si>
  <si>
    <t>IS</t>
  </si>
  <si>
    <t>weekend</t>
  </si>
  <si>
    <t>input_index</t>
  </si>
  <si>
    <t>output_index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</si>
</sst>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9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" fillId="2" borderId="1" xfId="1"/>
    <xf numFmtId="1" fontId="1" fillId="2" borderId="1" xfId="1" applyNumberFormat="1"/>
    <xf numFmtId="0" fontId="0" fillId="0" borderId="0" xfId="0" applyBorder="1"/>
    <xf numFmtId="14" fontId="1" fillId="2" borderId="1" xfId="1" applyNumberFormat="1"/>
    <xf numFmtId="9" fontId="0" fillId="0" borderId="0" xfId="0" applyNumberFormat="1"/>
    <xf numFmtId="9" fontId="0" fillId="0" borderId="0" xfId="0" applyNumberFormat="1" applyBorder="1"/>
    <xf numFmtId="0" fontId="1" fillId="2" borderId="2" xfId="1" applyBorder="1"/>
    <xf numFmtId="9" fontId="0" fillId="0" borderId="0" xfId="2" applyFont="1"/>
    <xf numFmtId="0" fontId="0" fillId="0" borderId="0" xfId="0" applyNumberFormat="1"/>
    <xf numFmtId="14" fontId="1" fillId="2" borderId="1" xfId="1" applyNumberFormat="1" applyBorder="1"/>
    <xf numFmtId="14" fontId="1" fillId="2" borderId="2" xfId="1" applyNumberFormat="1" applyBorder="1"/>
    <xf numFmtId="1" fontId="1" fillId="2" borderId="2" xfId="1" applyNumberFormat="1" applyBorder="1"/>
    <xf numFmtId="1" fontId="1" fillId="2" borderId="1" xfId="1" applyNumberFormat="1" applyBorder="1"/>
  </cellXfs>
  <cellStyles count="3">
    <cellStyle name="Calculation" xfId="1" builtinId="22"/>
    <cellStyle name="Normal" xfId="0" builtinId="0"/>
    <cellStyle name="Percent" xfId="2" builtinId="5"/>
  </cellStyles>
  <dxfs count="18">
    <dxf>
      <numFmt numFmtId="1" formatCode="0"/>
      <border outline="0">
        <right style="thin">
          <color rgb="FF7F7F7F"/>
        </right>
      </border>
    </dxf>
    <dxf>
      <numFmt numFmtId="19" formatCode="m/d/yyyy"/>
      <border outline="0">
        <left style="thin">
          <color rgb="FF7F7F7F"/>
        </left>
        <right style="thin">
          <color rgb="FF7F7F7F"/>
        </right>
      </border>
    </dxf>
    <dxf>
      <border outline="0">
        <right style="thin">
          <color rgb="FF7F7F7F"/>
        </right>
      </border>
    </dxf>
    <dxf>
      <numFmt numFmtId="0" formatCode="General"/>
    </dxf>
    <dxf>
      <numFmt numFmtId="0" formatCode="General"/>
    </dxf>
    <dxf>
      <numFmt numFmtId="19" formatCode="m/d/yyyy"/>
    </dxf>
    <dxf>
      <numFmt numFmtId="13" formatCode="0%"/>
    </dxf>
    <dxf>
      <numFmt numFmtId="1" formatCode="0"/>
    </dxf>
    <dxf>
      <numFmt numFmtId="1" formatCode="0"/>
    </dxf>
    <dxf>
      <numFmt numFmtId="13" formatCode="0%"/>
    </dxf>
    <dxf>
      <numFmt numFmtId="19" formatCode="m/d/yyyy"/>
    </dxf>
    <dxf>
      <numFmt numFmtId="19" formatCode="m/d/yyyy"/>
    </dxf>
    <dxf>
      <numFmt numFmtId="1" formatCode="0"/>
      <border>
        <left style="thin">
          <color rgb="FF7F7F7F"/>
        </left>
      </border>
    </dxf>
    <dxf>
      <numFmt numFmtId="19" formatCode="m/d/yyyy"/>
      <border outline="0">
        <left style="thin">
          <color rgb="FF7F7F7F"/>
        </left>
        <right style="thin">
          <color rgb="FF7F7F7F"/>
        </right>
      </border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intake_data" displayName="intake_data" ref="A1:K14" totalsRowShown="0">
  <autoFilter ref="A1:K14"/>
  <sortState ref="A2:J11">
    <sortCondition descending="1" ref="I2:I11"/>
    <sortCondition ref="C2:C11"/>
    <sortCondition ref="D2:D11"/>
    <sortCondition ref="J2:J11"/>
    <sortCondition ref="E2:E11"/>
  </sortState>
  <tableColumns count="11">
    <tableColumn id="11" name="current_location" dataDxfId="17"/>
    <tableColumn id="7" name="intake_location"/>
    <tableColumn id="10" name="tat_start_date" dataDxfId="16"/>
    <tableColumn id="2" name="service_request_date" dataDxfId="15"/>
    <tableColumn id="1" name="intake_date" dataDxfId="14"/>
    <tableColumn id="6" name="stone_count"/>
    <tableColumn id="8" name="dd_mix" dataDxfId="2" dataCellStyle="Percent"/>
    <tableColumn id="13" name="stone_units" dataDxfId="0" dataCellStyle="Calculation">
      <calculatedColumnFormula>((intake_data[[#This Row],[stone_count]]*intake_data[[#This Row],[dd_mix]])*VLOOKUP("DD",stone_units[],2))+((intake_data[[#This Row],[stone_count]]*(1-intake_data[[#This Row],[dd_mix]]))*VLOOKUP("DG",stone_units[],2))</calculatedColumnFormula>
    </tableColumn>
    <tableColumn id="4" name="tat_target_date" dataDxfId="1" dataCellStyle="Calculation">
      <calculatedColumnFormula array="1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calculatedColumnFormula>
    </tableColumn>
    <tableColumn id="12" name="erd_target_date" dataDxfId="13" dataCellStyle="Calculation">
      <calculatedColumnFormula array="1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calculatedColumnFormula>
    </tableColumn>
    <tableColumn id="3" name="input_index" dataDxfId="12" dataCellStyle="Calculation">
      <calculatedColumnFormula>ROW()-2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output_data" displayName="output_data" ref="A1:F10" totalsRowShown="0">
  <autoFilter ref="A1:F10"/>
  <tableColumns count="6">
    <tableColumn id="5" name="current_location" dataDxfId="11"/>
    <tableColumn id="1" name="production_date" dataDxfId="10"/>
    <tableColumn id="2" name="output_capacity"/>
    <tableColumn id="3" name="dd_mix" dataDxfId="9"/>
    <tableColumn id="4" name="stone_units" dataDxfId="8" dataCellStyle="Calculation">
      <calculatedColumnFormula>((output_data[[#This Row],[output_capacity]]*output_data[[#This Row],[dd_mix]])*VLOOKUP("DD",stone_units[],2))+((output_data[[#This Row],[output_capacity]]*(1-output_data[[#This Row],[dd_mix]]))*VLOOKUP("DG",stone_units[],2))</calculatedColumnFormula>
    </tableColumn>
    <tableColumn id="6" name="output_index" dataDxfId="7" dataCellStyle="Calculation">
      <calculatedColumnFormula>ROW()-2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min_output" displayName="min_output" ref="A1:E7" totalsRowShown="0">
  <autoFilter ref="A1:E7"/>
  <tableColumns count="5">
    <tableColumn id="1" name="current_location"/>
    <tableColumn id="2" name="so_to_sc_days"/>
    <tableColumn id="3" name="min_output"/>
    <tableColumn id="4" name="dd_mix" dataDxfId="6"/>
    <tableColumn id="5" name="stone_units" dataCellStyle="Calculation">
      <calculatedColumnFormula>((min_output[[#This Row],[min_output]]*min_output[[#This Row],[dd_mix]])*VLOOKUP("DD",stone_units[],2))+((min_output[[#This Row],[min_output]]*(1-min_output[[#This Row],[dd_mix]]))*VLOOKUP("DG",stone_units[],2))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holiday" displayName="holiday" ref="A1:B11" totalsRowShown="0">
  <autoFilter ref="A1:B11"/>
  <tableColumns count="2">
    <tableColumn id="1" name="location"/>
    <tableColumn id="2" name="holiday_date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weekmask" displayName="weekmask" ref="A1:C5" totalsRowShown="0">
  <autoFilter ref="A1:C5"/>
  <tableColumns count="3">
    <tableColumn id="1" name="location"/>
    <tableColumn id="2" name="weekmask" dataDxfId="4"/>
    <tableColumn id="4" name="weekend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stone_units" displayName="stone_units" ref="A1:B3" totalsRowShown="0">
  <autoFilter ref="A1:B3"/>
  <tableColumns count="2">
    <tableColumn id="1" name="service"/>
    <tableColumn id="2" name="unit_rati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t_target_days" displayName="tat_target_days" ref="A1:B4" totalsRowShown="0">
  <autoFilter ref="A1:B4"/>
  <tableColumns count="2">
    <tableColumn id="1" name="current_location"/>
    <tableColumn id="2" name="tat_target_day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erd_target_days" displayName="erd_target_days" ref="A1:B4" totalsRowShown="0">
  <autoFilter ref="A1:B4"/>
  <tableColumns count="2">
    <tableColumn id="1" name="intake_location"/>
    <tableColumn id="2" name="erd_target_day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D2" sqref="D2"/>
    </sheetView>
  </sheetViews>
  <sheetFormatPr defaultRowHeight="15" x14ac:dyDescent="0.25"/>
  <cols>
    <col min="1" max="1" width="17.28515625" bestFit="1" customWidth="1"/>
    <col min="2" max="2" width="16.28515625" bestFit="1" customWidth="1"/>
    <col min="3" max="3" width="15.140625" bestFit="1" customWidth="1"/>
    <col min="4" max="4" width="21.28515625" bestFit="1" customWidth="1"/>
    <col min="5" max="5" width="13.28515625" bestFit="1" customWidth="1"/>
    <col min="6" max="6" width="13.7109375" bestFit="1" customWidth="1"/>
    <col min="7" max="7" width="9.42578125" bestFit="1" customWidth="1"/>
    <col min="8" max="8" width="13" bestFit="1" customWidth="1"/>
    <col min="9" max="9" width="16.42578125" bestFit="1" customWidth="1"/>
    <col min="10" max="10" width="16.85546875" bestFit="1" customWidth="1"/>
    <col min="11" max="11" width="14.28515625" customWidth="1"/>
    <col min="14" max="14" width="10.7109375" bestFit="1" customWidth="1"/>
  </cols>
  <sheetData>
    <row r="1" spans="1:11" x14ac:dyDescent="0.25">
      <c r="A1" t="s">
        <v>9</v>
      </c>
      <c r="B1" t="s">
        <v>10</v>
      </c>
      <c r="C1" t="s">
        <v>12</v>
      </c>
      <c r="D1" t="s">
        <v>6</v>
      </c>
      <c r="E1" t="s">
        <v>5</v>
      </c>
      <c r="F1" t="s">
        <v>7</v>
      </c>
      <c r="G1" t="s">
        <v>21</v>
      </c>
      <c r="H1" s="2" t="s">
        <v>18</v>
      </c>
      <c r="I1" s="2" t="s">
        <v>8</v>
      </c>
      <c r="J1" s="2" t="s">
        <v>11</v>
      </c>
      <c r="K1" s="2" t="s">
        <v>28</v>
      </c>
    </row>
    <row r="2" spans="1:11" x14ac:dyDescent="0.25">
      <c r="A2" t="s">
        <v>2</v>
      </c>
      <c r="B2" t="s">
        <v>2</v>
      </c>
      <c r="C2" s="1">
        <v>43754</v>
      </c>
      <c r="D2" s="1">
        <v>43754</v>
      </c>
      <c r="E2" s="1">
        <v>43754</v>
      </c>
      <c r="F2">
        <v>1558</v>
      </c>
      <c r="G2" s="9">
        <v>0.77</v>
      </c>
      <c r="H2" s="3">
        <f>((intake_data[[#This Row],[stone_count]]*intake_data[[#This Row],[dd_mix]])*VLOOKUP("DD",stone_units[],2))+((intake_data[[#This Row],[stone_count]]*(1-intake_data[[#This Row],[dd_mix]]))*VLOOKUP("DG",stone_units[],2))</f>
        <v>958.17000000000007</v>
      </c>
      <c r="I2" s="5">
        <f t="array" ref="I2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43756</v>
      </c>
      <c r="J2" s="5">
        <f t="array" ref="J2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43762</v>
      </c>
      <c r="K2" s="14">
        <f t="shared" ref="K2:K4" si="0">ROW()-2</f>
        <v>0</v>
      </c>
    </row>
    <row r="3" spans="1:11" x14ac:dyDescent="0.25">
      <c r="A3" t="s">
        <v>2</v>
      </c>
      <c r="B3" t="s">
        <v>2</v>
      </c>
      <c r="C3" s="1">
        <v>43755</v>
      </c>
      <c r="D3" s="1">
        <v>43755</v>
      </c>
      <c r="E3" s="1">
        <v>43755</v>
      </c>
      <c r="F3">
        <v>7940</v>
      </c>
      <c r="G3" s="9">
        <v>0.77</v>
      </c>
      <c r="H3" s="3">
        <f>((intake_data[[#This Row],[stone_count]]*intake_data[[#This Row],[dd_mix]])*VLOOKUP("DD",stone_units[],2))+((intake_data[[#This Row],[stone_count]]*(1-intake_data[[#This Row],[dd_mix]]))*VLOOKUP("DG",stone_units[],2))</f>
        <v>4883.1000000000004</v>
      </c>
      <c r="I3" s="5">
        <f t="array" ref="I3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43760</v>
      </c>
      <c r="J3" s="5">
        <f t="array" ref="J3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43763</v>
      </c>
      <c r="K3" s="14">
        <f>ROW()-2</f>
        <v>1</v>
      </c>
    </row>
    <row r="4" spans="1:11" x14ac:dyDescent="0.25">
      <c r="A4" t="s">
        <v>2</v>
      </c>
      <c r="B4" t="s">
        <v>2</v>
      </c>
      <c r="C4" s="1">
        <v>43756</v>
      </c>
      <c r="D4" s="1">
        <v>43756</v>
      </c>
      <c r="E4" s="1">
        <v>43756</v>
      </c>
      <c r="F4">
        <v>8867</v>
      </c>
      <c r="G4" s="9">
        <v>0.77</v>
      </c>
      <c r="H4" s="3">
        <f>((intake_data[[#This Row],[stone_count]]*intake_data[[#This Row],[dd_mix]])*VLOOKUP("DD",stone_units[],2))+((intake_data[[#This Row],[stone_count]]*(1-intake_data[[#This Row],[dd_mix]]))*VLOOKUP("DG",stone_units[],2))</f>
        <v>5453.2049999999999</v>
      </c>
      <c r="I4" s="5">
        <f t="array" ref="I4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43761</v>
      </c>
      <c r="J4" s="5">
        <f t="array" ref="J4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43773</v>
      </c>
      <c r="K4" s="14">
        <f t="shared" si="0"/>
        <v>2</v>
      </c>
    </row>
    <row r="5" spans="1:11" x14ac:dyDescent="0.25">
      <c r="A5" t="s">
        <v>2</v>
      </c>
      <c r="B5" t="s">
        <v>2</v>
      </c>
      <c r="C5" s="1">
        <v>43757</v>
      </c>
      <c r="D5" s="1">
        <v>43757</v>
      </c>
      <c r="E5" s="1">
        <v>43757</v>
      </c>
      <c r="F5">
        <v>4788</v>
      </c>
      <c r="G5" s="9">
        <v>0.77</v>
      </c>
      <c r="H5" s="3">
        <f>((intake_data[[#This Row],[stone_count]]*intake_data[[#This Row],[dd_mix]])*VLOOKUP("DD",stone_units[],2))+((intake_data[[#This Row],[stone_count]]*(1-intake_data[[#This Row],[dd_mix]]))*VLOOKUP("DG",stone_units[],2))</f>
        <v>2944.62</v>
      </c>
      <c r="I5" s="5">
        <f t="array" ref="I5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43761</v>
      </c>
      <c r="J5" s="5">
        <f t="array" ref="J5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43773</v>
      </c>
      <c r="K5" s="13">
        <f>ROW()-2</f>
        <v>3</v>
      </c>
    </row>
    <row r="6" spans="1:11" x14ac:dyDescent="0.25">
      <c r="A6" t="s">
        <v>2</v>
      </c>
      <c r="B6" t="s">
        <v>2</v>
      </c>
      <c r="C6" s="1">
        <v>43760</v>
      </c>
      <c r="D6" s="1">
        <v>43760</v>
      </c>
      <c r="E6" s="1">
        <v>43760</v>
      </c>
      <c r="F6">
        <v>13472</v>
      </c>
      <c r="G6" s="9">
        <v>0.77</v>
      </c>
      <c r="H6" s="13">
        <f>((intake_data[[#This Row],[stone_count]]*intake_data[[#This Row],[dd_mix]])*VLOOKUP("DD",stone_units[],2))+((intake_data[[#This Row],[stone_count]]*(1-intake_data[[#This Row],[dd_mix]]))*VLOOKUP("DG",stone_units[],2))</f>
        <v>8285.2800000000007</v>
      </c>
      <c r="I6" s="12">
        <f t="array" ref="I6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43762</v>
      </c>
      <c r="J6" s="12">
        <f t="array" ref="J6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43774</v>
      </c>
      <c r="K6" s="13">
        <f>ROW()-2</f>
        <v>4</v>
      </c>
    </row>
    <row r="7" spans="1:11" x14ac:dyDescent="0.25">
      <c r="A7" t="s">
        <v>2</v>
      </c>
      <c r="B7" t="s">
        <v>2</v>
      </c>
      <c r="C7" s="1">
        <v>43761</v>
      </c>
      <c r="D7" s="1">
        <v>43761</v>
      </c>
      <c r="E7" s="1">
        <v>43761</v>
      </c>
      <c r="F7">
        <v>8311</v>
      </c>
      <c r="G7" s="9">
        <v>0.77</v>
      </c>
      <c r="H7" s="14">
        <f>((intake_data[[#This Row],[stone_count]]*intake_data[[#This Row],[dd_mix]])*VLOOKUP("DD",stone_units[],2))+((intake_data[[#This Row],[stone_count]]*(1-intake_data[[#This Row],[dd_mix]]))*VLOOKUP("DG",stone_units[],2))</f>
        <v>5111.2649999999994</v>
      </c>
      <c r="I7" s="11">
        <f t="array" ref="I7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43763</v>
      </c>
      <c r="J7" s="11">
        <f t="array" ref="J7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43775</v>
      </c>
      <c r="K7" s="14">
        <f t="shared" ref="K7:K14" si="1">ROW()-2</f>
        <v>5</v>
      </c>
    </row>
    <row r="8" spans="1:11" x14ac:dyDescent="0.25">
      <c r="A8" t="s">
        <v>2</v>
      </c>
      <c r="B8" t="s">
        <v>2</v>
      </c>
      <c r="C8" s="1">
        <v>43762</v>
      </c>
      <c r="D8" s="1">
        <v>43762</v>
      </c>
      <c r="E8" s="1">
        <v>43762</v>
      </c>
      <c r="F8">
        <v>6958</v>
      </c>
      <c r="G8" s="9">
        <v>0.77</v>
      </c>
      <c r="H8" s="14">
        <f>((intake_data[[#This Row],[stone_count]]*intake_data[[#This Row],[dd_mix]])*VLOOKUP("DD",stone_units[],2))+((intake_data[[#This Row],[stone_count]]*(1-intake_data[[#This Row],[dd_mix]]))*VLOOKUP("DG",stone_units[],2))</f>
        <v>4279.17</v>
      </c>
      <c r="I8" s="11">
        <f t="array" ref="I8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43773</v>
      </c>
      <c r="J8" s="11">
        <f t="array" ref="J8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43776</v>
      </c>
      <c r="K8" s="14">
        <f t="shared" si="1"/>
        <v>6</v>
      </c>
    </row>
    <row r="9" spans="1:11" x14ac:dyDescent="0.25">
      <c r="A9" t="s">
        <v>2</v>
      </c>
      <c r="B9" t="s">
        <v>2</v>
      </c>
      <c r="C9" s="1">
        <v>43763</v>
      </c>
      <c r="D9" s="1">
        <v>43763</v>
      </c>
      <c r="E9" s="1">
        <v>43763</v>
      </c>
      <c r="F9">
        <v>12311</v>
      </c>
      <c r="G9" s="9">
        <v>0.77</v>
      </c>
      <c r="H9" s="14">
        <f>((intake_data[[#This Row],[stone_count]]*intake_data[[#This Row],[dd_mix]])*VLOOKUP("DD",stone_units[],2))+((intake_data[[#This Row],[stone_count]]*(1-intake_data[[#This Row],[dd_mix]]))*VLOOKUP("DG",stone_units[],2))</f>
        <v>7571.2649999999994</v>
      </c>
      <c r="I9" s="11">
        <f t="array" ref="I9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43774</v>
      </c>
      <c r="J9" s="11">
        <f t="array" ref="J9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43777</v>
      </c>
      <c r="K9" s="14">
        <f t="shared" si="1"/>
        <v>7</v>
      </c>
    </row>
    <row r="10" spans="1:11" x14ac:dyDescent="0.25">
      <c r="A10" t="s">
        <v>2</v>
      </c>
      <c r="B10" t="s">
        <v>2</v>
      </c>
      <c r="C10" s="1">
        <v>43773</v>
      </c>
      <c r="D10" s="1">
        <v>43773</v>
      </c>
      <c r="E10" s="1">
        <v>43773</v>
      </c>
      <c r="F10">
        <v>3000</v>
      </c>
      <c r="G10" s="9">
        <v>0.77</v>
      </c>
      <c r="H10" s="14">
        <f>((intake_data[[#This Row],[stone_count]]*intake_data[[#This Row],[dd_mix]])*VLOOKUP("DD",stone_units[],2))+((intake_data[[#This Row],[stone_count]]*(1-intake_data[[#This Row],[dd_mix]]))*VLOOKUP("DG",stone_units[],2))</f>
        <v>1845</v>
      </c>
      <c r="I10" s="11">
        <f t="array" ref="I10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43775</v>
      </c>
      <c r="J10" s="11">
        <f t="array" ref="J10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43780</v>
      </c>
      <c r="K10" s="14">
        <f t="shared" si="1"/>
        <v>8</v>
      </c>
    </row>
    <row r="11" spans="1:11" x14ac:dyDescent="0.25">
      <c r="A11" t="s">
        <v>2</v>
      </c>
      <c r="B11" t="s">
        <v>2</v>
      </c>
      <c r="C11" s="1">
        <v>43774</v>
      </c>
      <c r="D11" s="1">
        <v>43774</v>
      </c>
      <c r="E11" s="1">
        <v>43774</v>
      </c>
      <c r="F11">
        <v>3000</v>
      </c>
      <c r="G11" s="9">
        <v>0.77</v>
      </c>
      <c r="H11" s="14">
        <f>((intake_data[[#This Row],[stone_count]]*intake_data[[#This Row],[dd_mix]])*VLOOKUP("DD",stone_units[],2))+((intake_data[[#This Row],[stone_count]]*(1-intake_data[[#This Row],[dd_mix]]))*VLOOKUP("DG",stone_units[],2))</f>
        <v>1845</v>
      </c>
      <c r="I11" s="11">
        <f t="array" ref="I11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43776</v>
      </c>
      <c r="J11" s="11">
        <f t="array" ref="J11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43781</v>
      </c>
      <c r="K11" s="14">
        <f t="shared" si="1"/>
        <v>9</v>
      </c>
    </row>
    <row r="12" spans="1:11" x14ac:dyDescent="0.25">
      <c r="A12" t="s">
        <v>2</v>
      </c>
      <c r="B12" t="s">
        <v>2</v>
      </c>
      <c r="C12" s="1">
        <v>43775</v>
      </c>
      <c r="D12" s="1">
        <v>43775</v>
      </c>
      <c r="E12" s="1">
        <v>43775</v>
      </c>
      <c r="F12">
        <v>3000</v>
      </c>
      <c r="G12" s="9">
        <v>0.77</v>
      </c>
      <c r="H12" s="14">
        <f>((intake_data[[#This Row],[stone_count]]*intake_data[[#This Row],[dd_mix]])*VLOOKUP("DD",stone_units[],2))+((intake_data[[#This Row],[stone_count]]*(1-intake_data[[#This Row],[dd_mix]]))*VLOOKUP("DG",stone_units[],2))</f>
        <v>1845</v>
      </c>
      <c r="I12" s="11">
        <f t="array" ref="I12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43777</v>
      </c>
      <c r="J12" s="11">
        <f t="array" ref="J12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43782</v>
      </c>
      <c r="K12" s="14">
        <f t="shared" si="1"/>
        <v>10</v>
      </c>
    </row>
    <row r="13" spans="1:11" x14ac:dyDescent="0.25">
      <c r="A13" t="s">
        <v>2</v>
      </c>
      <c r="B13" t="s">
        <v>2</v>
      </c>
      <c r="C13" s="1">
        <v>43776</v>
      </c>
      <c r="D13" s="1">
        <v>43776</v>
      </c>
      <c r="E13" s="1">
        <v>43776</v>
      </c>
      <c r="F13">
        <v>3000</v>
      </c>
      <c r="G13" s="9">
        <v>0.77</v>
      </c>
      <c r="H13" s="14">
        <f>((intake_data[[#This Row],[stone_count]]*intake_data[[#This Row],[dd_mix]])*VLOOKUP("DD",stone_units[],2))+((intake_data[[#This Row],[stone_count]]*(1-intake_data[[#This Row],[dd_mix]]))*VLOOKUP("DG",stone_units[],2))</f>
        <v>1845</v>
      </c>
      <c r="I13" s="11">
        <f t="array" ref="I13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43780</v>
      </c>
      <c r="J13" s="11">
        <f t="array" ref="J13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43783</v>
      </c>
      <c r="K13" s="14">
        <f t="shared" si="1"/>
        <v>11</v>
      </c>
    </row>
    <row r="14" spans="1:11" x14ac:dyDescent="0.25">
      <c r="A14" t="s">
        <v>2</v>
      </c>
      <c r="B14" t="s">
        <v>2</v>
      </c>
      <c r="C14" s="1">
        <v>43777</v>
      </c>
      <c r="D14" s="1">
        <v>43777</v>
      </c>
      <c r="E14" s="1">
        <v>43777</v>
      </c>
      <c r="F14">
        <v>3000</v>
      </c>
      <c r="G14" s="9">
        <v>0.77</v>
      </c>
      <c r="H14" s="14">
        <f>((intake_data[[#This Row],[stone_count]]*intake_data[[#This Row],[dd_mix]])*VLOOKUP("DD",stone_units[],2))+((intake_data[[#This Row],[stone_count]]*(1-intake_data[[#This Row],[dd_mix]]))*VLOOKUP("DG",stone_units[],2))</f>
        <v>1845</v>
      </c>
      <c r="I14" s="11">
        <f t="array" ref="I14">WORKDAY.INTL(intake_data[[#This Row],[tat_start_date]],VLOOKUP(intake_data[[#This Row],[current_location]],tat_target_days[],2,0),VLOOKUP(intake_data[[#This Row],[current_location]],weekmask[],3,0),((holiday[location]=intake_data[[#This Row],[current_location]])*(holiday[holiday_date])))</f>
        <v>43781</v>
      </c>
      <c r="J14" s="11">
        <f t="array" ref="J14">WORKDAY.INTL(intake_data[[#This Row],[intake_date]],VLOOKUP(intake_data[[#This Row],[intake_location]],erd_target_days[],2,0),VLOOKUP(intake_data[[#This Row],[intake_location]],weekmask[],3,0),((holiday[location]=intake_data[[#This Row],[intake_location]])*(holiday[holiday_date])))</f>
        <v>43784</v>
      </c>
      <c r="K14" s="14">
        <f t="shared" si="1"/>
        <v>12</v>
      </c>
    </row>
    <row r="21" spans="14:14" x14ac:dyDescent="0.25">
      <c r="N21" s="1"/>
    </row>
    <row r="22" spans="14:14" x14ac:dyDescent="0.25">
      <c r="N22" s="1"/>
    </row>
    <row r="23" spans="14:14" x14ac:dyDescent="0.25">
      <c r="N23" s="1"/>
    </row>
    <row r="24" spans="14:14" x14ac:dyDescent="0.25">
      <c r="N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1" width="17.28515625" bestFit="1" customWidth="1"/>
    <col min="2" max="2" width="17.42578125" bestFit="1" customWidth="1"/>
    <col min="3" max="3" width="17.140625" bestFit="1" customWidth="1"/>
    <col min="4" max="4" width="9.42578125" bestFit="1" customWidth="1"/>
    <col min="5" max="5" width="13" bestFit="1" customWidth="1"/>
  </cols>
  <sheetData>
    <row r="1" spans="1:6" x14ac:dyDescent="0.25">
      <c r="A1" t="s">
        <v>9</v>
      </c>
      <c r="B1" t="s">
        <v>19</v>
      </c>
      <c r="C1" t="s">
        <v>20</v>
      </c>
      <c r="D1" t="s">
        <v>21</v>
      </c>
      <c r="E1" s="2" t="s">
        <v>18</v>
      </c>
      <c r="F1" s="2" t="s">
        <v>29</v>
      </c>
    </row>
    <row r="2" spans="1:6" x14ac:dyDescent="0.25">
      <c r="A2" s="1" t="s">
        <v>2</v>
      </c>
      <c r="B2" s="1">
        <v>43760</v>
      </c>
      <c r="C2">
        <v>10500</v>
      </c>
      <c r="D2" s="6">
        <v>0.77</v>
      </c>
      <c r="E2" s="3">
        <f>((output_data[[#This Row],[output_capacity]]*output_data[[#This Row],[dd_mix]])*VLOOKUP("DD",stone_units[],2))+((output_data[[#This Row],[output_capacity]]*(1-output_data[[#This Row],[dd_mix]]))*VLOOKUP("DG",stone_units[],2))</f>
        <v>6457.5</v>
      </c>
      <c r="F2" s="3">
        <f t="shared" ref="F2:F6" si="0">ROW()-2</f>
        <v>0</v>
      </c>
    </row>
    <row r="3" spans="1:6" x14ac:dyDescent="0.25">
      <c r="A3" s="1" t="s">
        <v>2</v>
      </c>
      <c r="B3" s="1">
        <v>43761</v>
      </c>
      <c r="C3">
        <v>10500</v>
      </c>
      <c r="D3" s="6">
        <v>0.77</v>
      </c>
      <c r="E3" s="3">
        <f>((output_data[[#This Row],[output_capacity]]*output_data[[#This Row],[dd_mix]])*VLOOKUP("DD",stone_units[],2))+((output_data[[#This Row],[output_capacity]]*(1-output_data[[#This Row],[dd_mix]]))*VLOOKUP("DG",stone_units[],2))</f>
        <v>6457.5</v>
      </c>
      <c r="F3" s="3">
        <f t="shared" si="0"/>
        <v>1</v>
      </c>
    </row>
    <row r="4" spans="1:6" x14ac:dyDescent="0.25">
      <c r="A4" s="1" t="s">
        <v>2</v>
      </c>
      <c r="B4" s="1">
        <v>43762</v>
      </c>
      <c r="C4">
        <v>10500</v>
      </c>
      <c r="D4" s="6">
        <v>0.77</v>
      </c>
      <c r="E4" s="3">
        <f>((output_data[[#This Row],[output_capacity]]*output_data[[#This Row],[dd_mix]])*VLOOKUP("DD",stone_units[],2))+((output_data[[#This Row],[output_capacity]]*(1-output_data[[#This Row],[dd_mix]]))*VLOOKUP("DG",stone_units[],2))</f>
        <v>6457.5</v>
      </c>
      <c r="F4" s="3">
        <f t="shared" si="0"/>
        <v>2</v>
      </c>
    </row>
    <row r="5" spans="1:6" x14ac:dyDescent="0.25">
      <c r="A5" s="1" t="s">
        <v>2</v>
      </c>
      <c r="B5" s="1">
        <v>43763</v>
      </c>
      <c r="C5">
        <v>10500</v>
      </c>
      <c r="D5" s="6">
        <v>0.77</v>
      </c>
      <c r="E5" s="3">
        <f>((output_data[[#This Row],[output_capacity]]*output_data[[#This Row],[dd_mix]])*VLOOKUP("DD",stone_units[],2))+((output_data[[#This Row],[output_capacity]]*(1-output_data[[#This Row],[dd_mix]]))*VLOOKUP("DG",stone_units[],2))</f>
        <v>6457.5</v>
      </c>
      <c r="F5" s="3">
        <f t="shared" si="0"/>
        <v>3</v>
      </c>
    </row>
    <row r="6" spans="1:6" x14ac:dyDescent="0.25">
      <c r="A6" s="1" t="s">
        <v>2</v>
      </c>
      <c r="B6" s="1">
        <v>43773</v>
      </c>
      <c r="C6">
        <v>7875</v>
      </c>
      <c r="D6" s="6">
        <v>0.77</v>
      </c>
      <c r="E6" s="3">
        <f>((output_data[[#This Row],[output_capacity]]*output_data[[#This Row],[dd_mix]])*VLOOKUP("DD",stone_units[],2))+((output_data[[#This Row],[output_capacity]]*(1-output_data[[#This Row],[dd_mix]]))*VLOOKUP("DG",stone_units[],2))</f>
        <v>4843.125</v>
      </c>
      <c r="F6" s="3">
        <f t="shared" si="0"/>
        <v>4</v>
      </c>
    </row>
    <row r="7" spans="1:6" x14ac:dyDescent="0.25">
      <c r="A7" s="1" t="s">
        <v>2</v>
      </c>
      <c r="B7" s="1">
        <v>43774</v>
      </c>
      <c r="C7">
        <v>7875</v>
      </c>
      <c r="D7" s="6">
        <v>0.77</v>
      </c>
      <c r="E7" s="3">
        <f>((output_data[[#This Row],[output_capacity]]*output_data[[#This Row],[dd_mix]])*VLOOKUP("DD",stone_units[],2))+((output_data[[#This Row],[output_capacity]]*(1-output_data[[#This Row],[dd_mix]]))*VLOOKUP("DG",stone_units[],2))</f>
        <v>4843.125</v>
      </c>
      <c r="F7" s="3">
        <f t="shared" ref="F7:F10" si="1">ROW()-2</f>
        <v>5</v>
      </c>
    </row>
    <row r="8" spans="1:6" x14ac:dyDescent="0.25">
      <c r="A8" s="1" t="s">
        <v>2</v>
      </c>
      <c r="B8" s="1">
        <v>43775</v>
      </c>
      <c r="C8">
        <v>7875</v>
      </c>
      <c r="D8" s="6">
        <v>0.77</v>
      </c>
      <c r="E8" s="3">
        <f>((output_data[[#This Row],[output_capacity]]*output_data[[#This Row],[dd_mix]])*VLOOKUP("DD",stone_units[],2))+((output_data[[#This Row],[output_capacity]]*(1-output_data[[#This Row],[dd_mix]]))*VLOOKUP("DG",stone_units[],2))</f>
        <v>4843.125</v>
      </c>
      <c r="F8" s="3">
        <f t="shared" si="1"/>
        <v>6</v>
      </c>
    </row>
    <row r="9" spans="1:6" x14ac:dyDescent="0.25">
      <c r="A9" s="1" t="s">
        <v>2</v>
      </c>
      <c r="B9" s="1">
        <v>43776</v>
      </c>
      <c r="C9">
        <v>7875</v>
      </c>
      <c r="D9" s="6">
        <v>0.77</v>
      </c>
      <c r="E9" s="3">
        <f>((output_data[[#This Row],[output_capacity]]*output_data[[#This Row],[dd_mix]])*VLOOKUP("DD",stone_units[],2))+((output_data[[#This Row],[output_capacity]]*(1-output_data[[#This Row],[dd_mix]]))*VLOOKUP("DG",stone_units[],2))</f>
        <v>4843.125</v>
      </c>
      <c r="F9" s="3">
        <f t="shared" si="1"/>
        <v>7</v>
      </c>
    </row>
    <row r="10" spans="1:6" x14ac:dyDescent="0.25">
      <c r="A10" s="1" t="s">
        <v>2</v>
      </c>
      <c r="B10" s="1">
        <v>43777</v>
      </c>
      <c r="C10">
        <v>7875</v>
      </c>
      <c r="D10" s="6">
        <v>0.77</v>
      </c>
      <c r="E10" s="3">
        <f>((output_data[[#This Row],[output_capacity]]*output_data[[#This Row],[dd_mix]])*VLOOKUP("DD",stone_units[],2))+((output_data[[#This Row],[output_capacity]]*(1-output_data[[#This Row],[dd_mix]]))*VLOOKUP("DG",stone_units[],2))</f>
        <v>4843.125</v>
      </c>
      <c r="F10" s="3">
        <f t="shared" si="1"/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cols>
    <col min="1" max="1" width="17.28515625" bestFit="1" customWidth="1"/>
    <col min="2" max="2" width="15.5703125" bestFit="1" customWidth="1"/>
    <col min="3" max="3" width="13.28515625" bestFit="1" customWidth="1"/>
    <col min="4" max="4" width="9.42578125" bestFit="1" customWidth="1"/>
    <col min="5" max="5" width="13" bestFit="1" customWidth="1"/>
  </cols>
  <sheetData>
    <row r="1" spans="1:5" x14ac:dyDescent="0.25">
      <c r="A1" t="s">
        <v>9</v>
      </c>
      <c r="B1" t="s">
        <v>22</v>
      </c>
      <c r="C1" t="s">
        <v>23</v>
      </c>
      <c r="D1" t="s">
        <v>21</v>
      </c>
      <c r="E1" s="2" t="s">
        <v>18</v>
      </c>
    </row>
    <row r="2" spans="1:5" x14ac:dyDescent="0.25">
      <c r="A2" t="s">
        <v>0</v>
      </c>
      <c r="B2">
        <v>0</v>
      </c>
      <c r="C2">
        <v>0</v>
      </c>
      <c r="D2" s="6">
        <v>0.47</v>
      </c>
      <c r="E2" s="2">
        <f>((min_output[[#This Row],[min_output]]*min_output[[#This Row],[dd_mix]])*VLOOKUP("DD",stone_units[],2))+((min_output[[#This Row],[min_output]]*(1-min_output[[#This Row],[dd_mix]]))*VLOOKUP("DG",stone_units[],2))</f>
        <v>0</v>
      </c>
    </row>
    <row r="3" spans="1:5" x14ac:dyDescent="0.25">
      <c r="A3" t="s">
        <v>0</v>
      </c>
      <c r="B3">
        <v>1</v>
      </c>
      <c r="C3">
        <v>1000</v>
      </c>
      <c r="D3" s="6">
        <v>0.47</v>
      </c>
      <c r="E3" s="2">
        <f>((min_output[[#This Row],[min_output]]*min_output[[#This Row],[dd_mix]])*VLOOKUP("DD",stone_units[],2))+((min_output[[#This Row],[min_output]]*(1-min_output[[#This Row],[dd_mix]]))*VLOOKUP("DG",stone_units[],2))</f>
        <v>765</v>
      </c>
    </row>
    <row r="4" spans="1:5" x14ac:dyDescent="0.25">
      <c r="A4" s="4" t="s">
        <v>2</v>
      </c>
      <c r="B4" s="4">
        <v>0</v>
      </c>
      <c r="C4" s="4">
        <v>0</v>
      </c>
      <c r="D4" s="7">
        <v>0.77</v>
      </c>
      <c r="E4" s="8">
        <f>((min_output[[#This Row],[min_output]]*min_output[[#This Row],[dd_mix]])*VLOOKUP("DD",stone_units[],2))+((min_output[[#This Row],[min_output]]*(1-min_output[[#This Row],[dd_mix]]))*VLOOKUP("DG",stone_units[],2))</f>
        <v>0</v>
      </c>
    </row>
    <row r="5" spans="1:5" x14ac:dyDescent="0.25">
      <c r="A5" s="4" t="s">
        <v>2</v>
      </c>
      <c r="B5" s="4">
        <v>1</v>
      </c>
      <c r="C5" s="4">
        <v>6200</v>
      </c>
      <c r="D5" s="7">
        <v>0.77</v>
      </c>
      <c r="E5" s="8">
        <f>((min_output[[#This Row],[min_output]]*min_output[[#This Row],[dd_mix]])*VLOOKUP("DD",stone_units[],2))+((min_output[[#This Row],[min_output]]*(1-min_output[[#This Row],[dd_mix]]))*VLOOKUP("DG",stone_units[],2))</f>
        <v>3813</v>
      </c>
    </row>
    <row r="6" spans="1:5" x14ac:dyDescent="0.25">
      <c r="A6" s="4" t="s">
        <v>1</v>
      </c>
      <c r="B6" s="4">
        <v>0</v>
      </c>
      <c r="C6" s="4">
        <v>0</v>
      </c>
      <c r="D6" s="7">
        <v>0</v>
      </c>
      <c r="E6" s="8">
        <f>((min_output[[#This Row],[min_output]]*min_output[[#This Row],[dd_mix]])*VLOOKUP("DD",stone_units[],2))+((min_output[[#This Row],[min_output]]*(1-min_output[[#This Row],[dd_mix]]))*VLOOKUP("DG",stone_units[],2))</f>
        <v>0</v>
      </c>
    </row>
    <row r="7" spans="1:5" x14ac:dyDescent="0.25">
      <c r="A7" s="4" t="s">
        <v>1</v>
      </c>
      <c r="B7" s="4">
        <v>1</v>
      </c>
      <c r="C7" s="4">
        <v>500</v>
      </c>
      <c r="D7" s="7">
        <v>0</v>
      </c>
      <c r="E7" s="8">
        <f>((min_output[[#This Row],[min_output]]*min_output[[#This Row],[dd_mix]])*VLOOKUP("DD",stone_units[],2))+((min_output[[#This Row],[min_output]]*(1-min_output[[#This Row],[dd_mix]]))*VLOOKUP("DG",stone_units[],2))</f>
        <v>500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4.7109375" bestFit="1" customWidth="1"/>
    <col min="2" max="2" width="14.28515625" bestFit="1" customWidth="1"/>
  </cols>
  <sheetData>
    <row r="1" spans="1:2" x14ac:dyDescent="0.25">
      <c r="A1" t="s">
        <v>24</v>
      </c>
      <c r="B1" t="s">
        <v>15</v>
      </c>
    </row>
    <row r="2" spans="1:2" x14ac:dyDescent="0.25">
      <c r="A2" t="s">
        <v>0</v>
      </c>
      <c r="B2" s="1">
        <v>43749</v>
      </c>
    </row>
    <row r="3" spans="1:2" x14ac:dyDescent="0.25">
      <c r="A3" t="s">
        <v>0</v>
      </c>
      <c r="B3" s="1">
        <v>43750</v>
      </c>
    </row>
    <row r="4" spans="1:2" x14ac:dyDescent="0.25">
      <c r="A4" t="s">
        <v>2</v>
      </c>
      <c r="B4" s="1">
        <v>43740</v>
      </c>
    </row>
    <row r="5" spans="1:2" x14ac:dyDescent="0.25">
      <c r="A5" t="s">
        <v>2</v>
      </c>
      <c r="B5" s="1">
        <v>43746</v>
      </c>
    </row>
    <row r="6" spans="1:2" x14ac:dyDescent="0.25">
      <c r="A6" t="s">
        <v>2</v>
      </c>
      <c r="B6" s="1">
        <v>43759</v>
      </c>
    </row>
    <row r="7" spans="1:2" x14ac:dyDescent="0.25">
      <c r="A7" t="s">
        <v>2</v>
      </c>
      <c r="B7" s="1">
        <v>43766</v>
      </c>
    </row>
    <row r="8" spans="1:2" x14ac:dyDescent="0.25">
      <c r="A8" t="s">
        <v>2</v>
      </c>
      <c r="B8" s="1">
        <v>43767</v>
      </c>
    </row>
    <row r="9" spans="1:2" x14ac:dyDescent="0.25">
      <c r="A9" t="s">
        <v>2</v>
      </c>
      <c r="B9" s="1">
        <v>43768</v>
      </c>
    </row>
    <row r="10" spans="1:2" x14ac:dyDescent="0.25">
      <c r="A10" t="s">
        <v>2</v>
      </c>
      <c r="B10" s="1">
        <v>43769</v>
      </c>
    </row>
    <row r="11" spans="1:2" x14ac:dyDescent="0.25">
      <c r="A11" t="s">
        <v>2</v>
      </c>
      <c r="B11" s="1">
        <v>43770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10" bestFit="1" customWidth="1"/>
    <col min="2" max="2" width="14.28515625" bestFit="1" customWidth="1"/>
    <col min="3" max="3" width="19.42578125" bestFit="1" customWidth="1"/>
  </cols>
  <sheetData>
    <row r="1" spans="1:3" x14ac:dyDescent="0.25">
      <c r="A1" t="s">
        <v>24</v>
      </c>
      <c r="B1" t="s">
        <v>25</v>
      </c>
      <c r="C1" t="s">
        <v>27</v>
      </c>
    </row>
    <row r="2" spans="1:3" x14ac:dyDescent="0.25">
      <c r="A2" t="s">
        <v>0</v>
      </c>
      <c r="B2" s="10">
        <v>1111100</v>
      </c>
      <c r="C2" s="10">
        <v>1</v>
      </c>
    </row>
    <row r="3" spans="1:3" x14ac:dyDescent="0.25">
      <c r="A3" t="s">
        <v>26</v>
      </c>
      <c r="B3" s="10">
        <v>1111001</v>
      </c>
      <c r="C3" s="10">
        <v>7</v>
      </c>
    </row>
    <row r="4" spans="1:3" x14ac:dyDescent="0.25">
      <c r="A4" t="s">
        <v>2</v>
      </c>
      <c r="B4" s="10">
        <v>1111100</v>
      </c>
      <c r="C4" s="10">
        <v>1</v>
      </c>
    </row>
    <row r="5" spans="1:3" x14ac:dyDescent="0.25">
      <c r="A5" t="s">
        <v>1</v>
      </c>
      <c r="B5" s="10">
        <v>1111100</v>
      </c>
      <c r="C5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/>
  </sheetViews>
  <sheetFormatPr defaultRowHeight="15" x14ac:dyDescent="0.25"/>
  <cols>
    <col min="1" max="1" width="9.5703125" bestFit="1" customWidth="1"/>
    <col min="2" max="2" width="12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3</v>
      </c>
      <c r="B2">
        <v>0.5</v>
      </c>
    </row>
    <row r="3" spans="1:2" x14ac:dyDescent="0.25">
      <c r="A3" t="s">
        <v>4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7.28515625" bestFit="1" customWidth="1"/>
    <col min="2" max="2" width="16.5703125" bestFit="1" customWidth="1"/>
  </cols>
  <sheetData>
    <row r="1" spans="1:2" x14ac:dyDescent="0.25">
      <c r="A1" t="s">
        <v>9</v>
      </c>
      <c r="B1" t="s">
        <v>13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6.28515625" bestFit="1" customWidth="1"/>
    <col min="2" max="2" width="17" bestFit="1" customWidth="1"/>
  </cols>
  <sheetData>
    <row r="1" spans="1:2" x14ac:dyDescent="0.25">
      <c r="A1" t="s">
        <v>10</v>
      </c>
      <c r="B1" t="s">
        <v>14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intake_data</vt:lpstr>
      <vt:lpstr>output_data</vt:lpstr>
      <vt:lpstr>min_output</vt:lpstr>
      <vt:lpstr>holiday</vt:lpstr>
      <vt:lpstr>weekmask</vt:lpstr>
      <vt:lpstr>dd_ratio</vt:lpstr>
      <vt:lpstr>tat_target</vt:lpstr>
      <vt:lpstr>erd_target</vt:lpstr>
    </vt:vector>
  </TitlesOfParts>
  <Company>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Chettiar</dc:creator>
  <cp:lastModifiedBy>Lawrence Chettiar</cp:lastModifiedBy>
  <dcterms:created xsi:type="dcterms:W3CDTF">2019-10-10T22:22:47Z</dcterms:created>
  <dcterms:modified xsi:type="dcterms:W3CDTF">2019-10-21T22:55:19Z</dcterms:modified>
</cp:coreProperties>
</file>