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UOC-2025-2\CAPSTONE\EVALUACIONES\P1\"/>
    </mc:Choice>
  </mc:AlternateContent>
  <bookViews>
    <workbookView xWindow="0" yWindow="0" windowWidth="28800" windowHeight="12435"/>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 i="1" l="1"/>
  <c r="C47" i="1" l="1"/>
  <c r="J56" i="1"/>
  <c r="K56" i="1" s="1"/>
  <c r="H56" i="1"/>
  <c r="I56" i="1" s="1"/>
  <c r="G56" i="1"/>
  <c r="E56" i="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E19" i="1"/>
  <c r="G19" i="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D16" i="1"/>
  <c r="E16" i="1" s="1"/>
  <c r="E18" i="1"/>
  <c r="E22" i="1"/>
  <c r="G20" i="1"/>
  <c r="F21" i="1"/>
  <c r="G21" i="1" s="1"/>
  <c r="C57" i="1" l="1"/>
  <c r="C46" i="1"/>
  <c r="D5" i="1" s="1"/>
  <c r="D21" i="1"/>
  <c r="E21" i="1" s="1"/>
  <c r="H21" i="1"/>
  <c r="I21" i="1" s="1"/>
  <c r="J21" i="1"/>
  <c r="K21" i="1" s="1"/>
  <c r="H22" i="1"/>
  <c r="I22" i="1" s="1"/>
  <c r="J22" i="1"/>
  <c r="K22" i="1" s="1"/>
  <c r="C27" i="1"/>
  <c r="J20" i="1"/>
  <c r="K20" i="1" s="1"/>
  <c r="H20" i="1"/>
  <c r="I20" i="1" s="1"/>
  <c r="E20" i="1"/>
  <c r="J18" i="1"/>
  <c r="K18" i="1" s="1"/>
  <c r="H18" i="1"/>
  <c r="I18" i="1" s="1"/>
  <c r="G18" i="1"/>
  <c r="J16" i="1"/>
  <c r="K16" i="1" s="1"/>
  <c r="H16" i="1"/>
  <c r="I16" i="1" s="1"/>
  <c r="F16" i="1"/>
  <c r="G16" i="1" s="1"/>
  <c r="J15" i="1"/>
  <c r="K15" i="1" s="1"/>
  <c r="H15" i="1"/>
  <c r="I15" i="1" s="1"/>
  <c r="F15" i="1"/>
  <c r="G15" i="1" s="1"/>
  <c r="J13" i="1"/>
  <c r="K13" i="1" s="1"/>
  <c r="H13" i="1"/>
  <c r="I13" i="1" s="1"/>
  <c r="G13" i="1"/>
  <c r="C58" i="1" l="1"/>
  <c r="D6"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<sst xmlns="http://schemas.openxmlformats.org/spreadsheetml/2006/main" count="167" uniqueCount="102">
  <si>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</si>
  <si>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</si>
  <si>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</si>
  <si>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</si>
  <si>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</si>
  <si>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</si>
  <si>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</si>
  <si>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</si>
  <si>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</si>
  <si>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</si>
  <si>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</si>
  <si>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</si>
  <si>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</si>
  <si>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</si>
  <si>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</si>
  <si>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</si>
  <si>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</si>
  <si>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</si>
  <si>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</si>
  <si>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</si>
  <si>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</si>
  <si>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</si>
  <si>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</si>
  <si>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</si>
  <si>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</si>
  <si>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</si>
  <si>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</si>
  <si>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</si>
  <si>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</si>
  <si>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</si>
  <si>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</si>
  <si>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</si>
  <si>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</si>
  <si>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</si>
  <si>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</si>
  <si>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</si>
  <si>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</si>
  <si>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</si>
  <si>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</si>
  <si>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</si>
  <si>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</si>
  <si>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</si>
  <si>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</si>
  <si>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</si>
  <si>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</si>
  <si>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</si>
  <si>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</si>
  <si>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</si>
  <si>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</si>
  <si>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</si>
  <si>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</si>
  <si>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</si>
  <si>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</si>
  <si>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</si>
  <si>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</si>
  <si>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</si>
  <si>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</si>
  <si>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</si>
  <si>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</si>
  <si>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</si>
  <si>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</si>
  <si>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</si>
  <si>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</si>
  <si>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</si>
  <si>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</si>
  <si>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</si>
  <si>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</si>
  <si>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</si>
  <si>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</si>
  <si>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</si>
  <si>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</si>
  <si>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</si>
  <si>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</si>
  <si>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</si>
  <si>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</si>
  <si>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</si>
  <si>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</si>
  <si>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</si>
  <si>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</si>
  <si>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</si>
  <si>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</si>
  <si>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</si>
  <si>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</si>
  <si>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</si>
  <si>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</si>
  <si>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</si>
  <si>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</si>
  <si>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</si>
  <si>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</si>
  <si>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</si>
  <si>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</si>
  <si>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</si>
  <si>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</si>
  <si>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</si>
  <si>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</si>
  <si>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IGNACIO HERNANDEZ</t>
  </si>
  <si>
    <t>CRISTIAN SILVA</t>
  </si>
  <si>
    <t>Ticketera Prime</t>
  </si>
  <si>
    <t>Observaciones</t>
  </si>
  <si>
    <r>
      <t>Un sistema SLA (Acuerdo de Nivel de Servicio) es un </t>
    </r>
    <r>
      <rPr>
        <b/>
        <sz val="11"/>
        <color rgb="FF000000"/>
        <rFont val="Calibri"/>
        <family val="2"/>
      </rPr>
      <t>contrato</t>
    </r>
    <r>
      <rPr>
        <sz val="11"/>
        <color rgb="FF000000"/>
        <rFont val="Calibri"/>
        <family val="2"/>
      </rPr>
      <t> entre un proveedor de servicios y un cliente que define de forma clara y medible las expectativas del servicio, incluyendo la calidad, el tiempo de actividad, el tiempo de respuesta, y las métricas para evaluar el rendimiento y las consecuencias si no se cumplen los niveles acordados</t>
    </r>
  </si>
  <si>
    <t>X</t>
  </si>
  <si>
    <r>
      <rPr>
        <b/>
        <sz val="14"/>
        <color rgb="FFFF0000"/>
        <rFont val="Calibri"/>
        <family val="2"/>
      </rPr>
      <t>Definir en la propuesta referencias de contexto por ejemplo que en la RM existen x cantidad de colegios que están expuestos a la problemática planteada.</t>
    </r>
    <r>
      <rPr>
        <sz val="11"/>
        <color rgb="FF000000"/>
        <rFont val="Calibri"/>
        <family val="2"/>
      </rPr>
      <t xml:space="preserve">
Que en este contexto comenzarán en desarrollar y </t>
    </r>
    <r>
      <rPr>
        <sz val="11"/>
        <color rgb="FFFF0000"/>
        <rFont val="Calibri"/>
        <family val="2"/>
      </rPr>
      <t xml:space="preserve">ofrecer este servicio que en su oportunidad aportará a la comunidad escolar </t>
    </r>
    <r>
      <rPr>
        <sz val="11"/>
        <color rgb="FF000000"/>
        <rFont val="Calibri"/>
        <family val="2"/>
      </rPr>
      <t xml:space="preserve">por un costo de servicio mensual, anual, Se vende?
Buen modelo conceptual de la solución de los principales elementos de la solución
</t>
    </r>
    <r>
      <rPr>
        <b/>
        <sz val="11"/>
        <color rgb="FFFF0000"/>
        <rFont val="Calibri"/>
        <family val="2"/>
      </rPr>
      <t>Incoporar el concepto de atención helpdesk y SLA.</t>
    </r>
    <r>
      <rPr>
        <sz val="11"/>
        <color rgb="FF000000"/>
        <rFont val="Calibri"/>
        <family val="2"/>
      </rPr>
      <t xml:space="preserve">
Buena organización de los equipos.
Buenas épicas e historias de usuarios
Buen despliegue de componentes
Buen roadmap-ok es por semana
Tecnologías ok
</t>
    </r>
    <r>
      <rPr>
        <b/>
        <sz val="11"/>
        <color rgb="FF000000"/>
        <rFont val="Calibri"/>
        <family val="2"/>
      </rPr>
      <t>Modelamiento UML-caso de uso (incorporar CU complementarios)</t>
    </r>
    <r>
      <rPr>
        <sz val="11"/>
        <color rgb="FF000000"/>
        <rFont val="Calibri"/>
        <family val="2"/>
      </rPr>
      <t xml:space="preserve">
BPMN -ok 
</t>
    </r>
    <r>
      <rPr>
        <b/>
        <sz val="12"/>
        <color rgb="FFFF0000"/>
        <rFont val="Calibri"/>
        <family val="2"/>
      </rPr>
      <t>DIAGRAMA Actividad OMITE</t>
    </r>
    <r>
      <rPr>
        <sz val="11"/>
        <color rgb="FF000000"/>
        <rFont val="Calibri"/>
        <family val="2"/>
      </rPr>
      <t xml:space="preserve">
</t>
    </r>
    <r>
      <rPr>
        <b/>
        <sz val="12"/>
        <rFont val="Calibri"/>
        <family val="2"/>
      </rPr>
      <t>Buen roadmap</t>
    </r>
    <r>
      <rPr>
        <sz val="11"/>
        <color rgb="FF000000"/>
        <rFont val="Calibri"/>
        <family val="2"/>
      </rPr>
      <t xml:space="preserve">
</t>
    </r>
    <r>
      <rPr>
        <b/>
        <sz val="14"/>
        <color rgb="FFFF0000"/>
        <rFont val="Calibri"/>
        <family val="2"/>
      </rPr>
      <t>Sin RACI
Sin evidencias front-end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</si>
</sst>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262626"/>
      <name val="Open Sans"/>
    </font>
    <font>
      <sz val="11"/>
      <color rgb="FF000000"/>
      <name val="Calibri"/>
      <family val="2"/>
    </font>
    <font>
      <sz val="11"/>
      <color rgb="FFFF0000"/>
      <name val="Calibri"/>
      <family val="2"/>
    </font>
    <font>
      <b/>
      <sz val="11"/>
      <color rgb="FFFF0000"/>
      <name val="Calibri"/>
      <family val="2"/>
    </font>
    <font>
      <b/>
      <sz val="12"/>
      <color rgb="FFFF0000"/>
      <name val="Calibri"/>
      <family val="2"/>
    </font>
    <font>
      <b/>
      <sz val="14"/>
      <color rgb="FFFF0000"/>
      <name val="Calibri"/>
      <family val="2"/>
    </font>
    <font>
      <b/>
      <sz val="12"/>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9" borderId="33" xfId="0" applyFont="1" applyFill="1" applyBorder="1" applyAlignment="1">
      <alignment wrapText="1"/>
    </xf>
    <xf numFmtId="0" fontId="14" fillId="0" borderId="0" xfId="0" applyFont="1"/>
    <xf numFmtId="0" fontId="14" fillId="0" borderId="0" xfId="0" applyFont="1" applyAlignment="1">
      <alignment horizontal="left" vertical="top"/>
    </xf>
    <xf numFmtId="0" fontId="0" fillId="0" borderId="0" xfId="0" applyAlignment="1">
      <alignment horizontal="left" vertical="top"/>
    </xf>
    <xf numFmtId="0" fontId="14" fillId="0" borderId="0" xfId="0" applyFont="1" applyAlignment="1">
      <alignment horizontal="left" vertical="top" wrapText="1"/>
    </xf>
    <xf numFmtId="0" fontId="0" fillId="3" borderId="2" xfId="0" applyFill="1" applyBorder="1" applyAlignment="1">
      <alignment horizontal="right" vertical="center"/>
    </xf>
    <xf numFmtId="0" fontId="2" fillId="0" borderId="3" xfId="0" applyFont="1" applyBorder="1" applyAlignment="1"/>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applyAlignment="1"/>
    <xf numFmtId="0" fontId="2" fillId="0" borderId="14" xfId="0" applyFont="1" applyBorder="1" applyAlignment="1"/>
    <xf numFmtId="0" fontId="3" fillId="5" borderId="2" xfId="0" applyFont="1" applyFill="1" applyBorder="1" applyAlignment="1">
      <alignment horizontal="center" vertical="center" textRotation="255"/>
    </xf>
    <xf numFmtId="0" fontId="2" fillId="0" borderId="15" xfId="0" applyFont="1" applyBorder="1" applyAlignment="1"/>
    <xf numFmtId="0" fontId="2" fillId="0" borderId="32" xfId="0" applyFont="1" applyBorder="1" applyAlignment="1"/>
    <xf numFmtId="9" fontId="0" fillId="3" borderId="2" xfId="0" applyNumberFormat="1" applyFill="1" applyBorder="1" applyAlignment="1">
      <alignment horizontal="center" vertical="center"/>
    </xf>
    <xf numFmtId="0" fontId="0" fillId="7" borderId="2" xfId="0"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xf numFmtId="0" fontId="14" fillId="0" borderId="0" xfId="0" applyFont="1"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698501</xdr:colOff>
      <xdr:row>63</xdr:row>
      <xdr:rowOff>111125</xdr:rowOff>
    </xdr:from>
    <xdr:to>
      <xdr:col>2</xdr:col>
      <xdr:colOff>598638</xdr:colOff>
      <xdr:row>78</xdr:row>
      <xdr:rowOff>161338</xdr:rowOff>
    </xdr:to>
    <xdr:pic>
      <xdr:nvPicPr>
        <xdr:cNvPr id="2" name="Imagen 1"/>
        <xdr:cNvPicPr>
          <a:picLocks noChangeAspect="1"/>
        </xdr:cNvPicPr>
      </xdr:nvPicPr>
      <xdr:blipFill>
        <a:blip xmlns:r="http://schemas.openxmlformats.org/officeDocument/2006/relationships" r:embed="rId1"/>
        <a:stretch>
          <a:fillRect/>
        </a:stretch>
      </xdr:blipFill>
      <xdr:spPr>
        <a:xfrm>
          <a:off x="698501" y="17319625"/>
          <a:ext cx="5075387" cy="3026776"/>
        </a:xfrm>
        <a:prstGeom prst="rect">
          <a:avLst/>
        </a:prstGeom>
      </xdr:spPr>
    </xdr:pic>
    <xdr:clientData/>
  </xdr:twoCellAnchor>
  <xdr:twoCellAnchor editAs="oneCell">
    <xdr:from>
      <xdr:col>2</xdr:col>
      <xdr:colOff>889000</xdr:colOff>
      <xdr:row>63</xdr:row>
      <xdr:rowOff>157162</xdr:rowOff>
    </xdr:from>
    <xdr:to>
      <xdr:col>8</xdr:col>
      <xdr:colOff>68773</xdr:colOff>
      <xdr:row>75</xdr:row>
      <xdr:rowOff>123238</xdr:rowOff>
    </xdr:to>
    <xdr:pic>
      <xdr:nvPicPr>
        <xdr:cNvPr id="3" name="Imagen 2"/>
        <xdr:cNvPicPr>
          <a:picLocks noChangeAspect="1"/>
        </xdr:cNvPicPr>
      </xdr:nvPicPr>
      <xdr:blipFill>
        <a:blip xmlns:r="http://schemas.openxmlformats.org/officeDocument/2006/relationships" r:embed="rId2"/>
        <a:stretch>
          <a:fillRect/>
        </a:stretch>
      </xdr:blipFill>
      <xdr:spPr>
        <a:xfrm>
          <a:off x="6064250" y="17365662"/>
          <a:ext cx="4308986" cy="23473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A61" zoomScaleNormal="100" workbookViewId="0">
      <selection activeCell="B61" sqref="B61:F61"/>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5" width="11.7109375" customWidth="1"/>
    <col min="6" max="6" width="12.5703125" customWidth="1"/>
    <col min="7"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B2" s="49" t="s">
        <v>97</v>
      </c>
      <c r="C2" s="2">
        <v>0.75</v>
      </c>
      <c r="D2" s="2">
        <v>0.25</v>
      </c>
      <c r="E2" s="68">
        <v>1</v>
      </c>
    </row>
    <row r="3" spans="1:11">
      <c r="B3" s="3" t="s">
        <v>0</v>
      </c>
      <c r="C3" s="4" t="s">
        <v>1</v>
      </c>
      <c r="D3" s="2" t="s">
        <v>2</v>
      </c>
      <c r="E3" s="54"/>
    </row>
    <row r="4" spans="1:11">
      <c r="A4" s="5">
        <v>1</v>
      </c>
      <c r="B4" t="s">
        <v>95</v>
      </c>
      <c r="C4" s="6">
        <f>EVALUACION1!$C$24</f>
        <v>4.8</v>
      </c>
      <c r="D4" s="6">
        <f>$C$35</f>
        <v>7</v>
      </c>
      <c r="E4" s="42">
        <f>C4*C$2+D4*D$2</f>
        <v>5.35</v>
      </c>
      <c r="G4" s="1"/>
    </row>
    <row r="5" spans="1:11" ht="15.75" thickBot="1">
      <c r="A5" s="5">
        <v>2</v>
      </c>
      <c r="B5" t="s">
        <v>96</v>
      </c>
      <c r="C5" s="6">
        <f>EVALUACION1!$C$24</f>
        <v>4.8</v>
      </c>
      <c r="D5" s="6">
        <f>C47</f>
        <v>7</v>
      </c>
      <c r="E5" s="42">
        <f t="shared" ref="E5:E6" si="0">C5*C$2+D5*D$2</f>
        <v>5.35</v>
      </c>
      <c r="G5" s="1"/>
    </row>
    <row r="6" spans="1:11" ht="15.75" thickBot="1">
      <c r="A6" s="5">
        <v>3</v>
      </c>
      <c r="B6" s="48"/>
      <c r="C6" s="6">
        <f>EVALUACION1!$C$24</f>
        <v>4.8</v>
      </c>
      <c r="D6" s="6">
        <f>C58</f>
        <v>7</v>
      </c>
      <c r="E6" s="42">
        <f t="shared" si="0"/>
        <v>5.35</v>
      </c>
      <c r="G6" s="1"/>
    </row>
    <row r="11" spans="1:11" ht="18.75" outlineLevel="1">
      <c r="A11" s="65" t="s">
        <v>3</v>
      </c>
      <c r="B11" s="14"/>
      <c r="C11" s="61" t="s">
        <v>4</v>
      </c>
      <c r="D11" s="62" t="s">
        <v>5</v>
      </c>
      <c r="E11" s="63"/>
      <c r="F11" s="63"/>
      <c r="G11" s="63"/>
      <c r="H11" s="63"/>
      <c r="I11" s="63"/>
      <c r="J11" s="63"/>
      <c r="K11" s="64"/>
    </row>
    <row r="12" spans="1:11" outlineLevel="1">
      <c r="A12" s="66"/>
      <c r="B12" s="24" t="s">
        <v>6</v>
      </c>
      <c r="C12" s="54"/>
      <c r="D12" s="62" t="s">
        <v>7</v>
      </c>
      <c r="E12" s="64"/>
      <c r="F12" s="62" t="s">
        <v>8</v>
      </c>
      <c r="G12" s="64"/>
      <c r="H12" s="62" t="s">
        <v>9</v>
      </c>
      <c r="I12" s="64"/>
      <c r="J12" s="62" t="s">
        <v>10</v>
      </c>
      <c r="K12" s="64"/>
    </row>
    <row r="13" spans="1:11" ht="24" outlineLevel="1">
      <c r="A13" s="67"/>
      <c r="B13" s="34" t="str">
        <f>RUBRICA!A5</f>
        <v>1. Describe brevemente en qué consiste el Proyecto APT, justificando su relevancia para el campo laboral de su carrera.</v>
      </c>
      <c r="C13" s="32" t="s">
        <v>7</v>
      </c>
      <c r="D13" s="16"/>
      <c r="E13" s="16" t="str">
        <f>IF(D13="X",100*0.1,"")</f>
        <v/>
      </c>
      <c r="F13" s="16" t="s">
        <v>100</v>
      </c>
      <c r="G13" s="16">
        <f>IF(F13="X",60*0.1,"")</f>
        <v>6</v>
      </c>
      <c r="H13" s="16" t="str">
        <f t="shared" ref="H13:H16" si="1">IF($C13=ML,"X","")</f>
        <v/>
      </c>
      <c r="I13" s="16" t="str">
        <f>IF(H13="X",30*0.1,"")</f>
        <v/>
      </c>
      <c r="J13" s="16" t="str">
        <f t="shared" ref="J13:J16" si="2">IF($C13=NL,"X","")</f>
        <v/>
      </c>
      <c r="K13" s="16" t="str">
        <f t="shared" ref="K13:K16" si="3">IF($J13="X",0,"")</f>
        <v/>
      </c>
    </row>
    <row r="14" spans="1:11" ht="26.45" customHeight="1" outlineLevel="1">
      <c r="A14" s="67"/>
      <c r="B14" s="34" t="str">
        <f>RUBRICA!A6</f>
        <v>2. Relaciona el Proyecto APT con las competencias del perfil de egreso de su Plan de Estudio.</v>
      </c>
      <c r="C14" s="32" t="s">
        <v>7</v>
      </c>
      <c r="D14" s="16" t="str">
        <f t="shared" ref="D14:D16" si="4">IF($C14=CL,"X","")</f>
        <v>X</v>
      </c>
      <c r="E14" s="16">
        <f t="shared" ref="E14" si="5">IF(D14="X",100*0.05,"")</f>
        <v>5</v>
      </c>
      <c r="F14" s="16" t="str">
        <f t="shared" ref="F14:F16" si="6">IF($C14=L,"X","")</f>
        <v/>
      </c>
      <c r="G14" s="16" t="str">
        <f t="shared" ref="G14" si="7">IF(F14="X",60*0.05,"")</f>
        <v/>
      </c>
      <c r="H14" s="16" t="str">
        <f t="shared" si="1"/>
        <v/>
      </c>
      <c r="I14" s="16" t="str">
        <f t="shared" ref="I14" si="8">IF(H14="X",30*0.05,"")</f>
        <v/>
      </c>
      <c r="J14" s="16" t="str">
        <f t="shared" si="2"/>
        <v/>
      </c>
      <c r="K14" s="16" t="str">
        <f t="shared" si="3"/>
        <v/>
      </c>
    </row>
    <row r="15" spans="1:11" ht="24" outlineLevel="1">
      <c r="A15" s="67"/>
      <c r="B15" s="34" t="str">
        <f>RUBRICA!A8</f>
        <v xml:space="preserve">4.  Argumenta por qué el proyecto es factible de realizarse en el marco de la asignatura. </v>
      </c>
      <c r="C15" s="32" t="s">
        <v>7</v>
      </c>
      <c r="D15" s="16" t="str">
        <f t="shared" si="4"/>
        <v>X</v>
      </c>
      <c r="E15" s="16">
        <f t="shared" ref="E15:E21" si="9">IF(D15="X",100*0.05,"")</f>
        <v>5</v>
      </c>
      <c r="F15" s="16" t="str">
        <f t="shared" si="6"/>
        <v/>
      </c>
      <c r="G15" s="16" t="str">
        <f t="shared" ref="G15:G21" si="10">IF(F15="X",60*0.05,"")</f>
        <v/>
      </c>
      <c r="H15" s="16" t="str">
        <f t="shared" si="1"/>
        <v/>
      </c>
      <c r="I15" s="16" t="str">
        <f t="shared" ref="I15:I21" si="11">IF(H15="X",30*0.05,"")</f>
        <v/>
      </c>
      <c r="J15" s="16" t="str">
        <f t="shared" si="2"/>
        <v/>
      </c>
      <c r="K15" s="16" t="str">
        <f t="shared" si="3"/>
        <v/>
      </c>
    </row>
    <row r="16" spans="1:11" ht="24" outlineLevel="1">
      <c r="A16" s="67"/>
      <c r="B16" s="34" t="str">
        <f>RUBRICA!A9</f>
        <v xml:space="preserve">5. Formula objetivos claros, concisos y coherentes con la disciplina y la situación a abordar. </v>
      </c>
      <c r="C16" s="32" t="s">
        <v>7</v>
      </c>
      <c r="D16" s="16" t="str">
        <f t="shared" si="4"/>
        <v>X</v>
      </c>
      <c r="E16" s="16">
        <f>IF(D16="X",100*0.05,"")</f>
        <v>5</v>
      </c>
      <c r="F16" s="16" t="str">
        <f t="shared" si="6"/>
        <v/>
      </c>
      <c r="G16" s="16" t="str">
        <f>IF(F16="X",60*0.05,"")</f>
        <v/>
      </c>
      <c r="H16" s="16" t="str">
        <f t="shared" si="1"/>
        <v/>
      </c>
      <c r="I16" s="16" t="str">
        <f>IF(H16="X",30*0.05,"")</f>
        <v/>
      </c>
      <c r="J16" s="16" t="str">
        <f t="shared" si="2"/>
        <v/>
      </c>
      <c r="K16" s="16" t="str">
        <f t="shared" si="3"/>
        <v/>
      </c>
    </row>
    <row r="17" spans="1:11" ht="24" outlineLevel="1">
      <c r="A17" s="67"/>
      <c r="B17" s="34" t="str">
        <f>RUBRICA!A10</f>
        <v>6. Propone una metodología de trabajo que permite alcanzar los objetivos propuestos y es pertinente con los requerimientos disciplinares.</v>
      </c>
      <c r="C17" s="32" t="s">
        <v>7</v>
      </c>
      <c r="D17" s="16"/>
      <c r="E17" s="16" t="str">
        <f t="shared" ref="E17" si="12">IF(D17="X",100*0.1,"")</f>
        <v/>
      </c>
      <c r="F17" s="16" t="s">
        <v>100</v>
      </c>
      <c r="G17" s="16">
        <f t="shared" ref="G17" si="13">IF(F17="X",60*0.1,"")</f>
        <v>6</v>
      </c>
      <c r="H17" s="16" t="str">
        <f t="shared" ref="H17:H22" si="14">IF($C17=ML,"X","")</f>
        <v/>
      </c>
      <c r="I17" s="16" t="str">
        <f t="shared" ref="I17" si="15">IF(H17="X",30*0.1,"")</f>
        <v/>
      </c>
      <c r="J17" s="16" t="str">
        <f t="shared" ref="J17:J22" si="16">IF($C17=NL,"X","")</f>
        <v/>
      </c>
      <c r="K17" s="16" t="str">
        <f t="shared" ref="K17:K22" si="17">IF($J17="X",0,"")</f>
        <v/>
      </c>
    </row>
    <row r="18" spans="1:11" ht="24" outlineLevel="1">
      <c r="A18" s="67"/>
      <c r="B18" s="34" t="str">
        <f>RUBRICA!A11</f>
        <v xml:space="preserve">7. Establece un plan de trabajo para su proyecto APT considerando los recursos, duración, facilitadores y obstaculizadores en el desarrollo de las actividades. </v>
      </c>
      <c r="C18" s="32" t="s">
        <v>7</v>
      </c>
      <c r="D18" s="16"/>
      <c r="E18" s="16" t="str">
        <f t="shared" ref="E18" si="18">IF(D18="X",100*0.1,"")</f>
        <v/>
      </c>
      <c r="F18" s="16" t="s">
        <v>100</v>
      </c>
      <c r="G18" s="16">
        <f t="shared" ref="G18" si="19">IF(F18="X",60*0.1,"")</f>
        <v>6</v>
      </c>
      <c r="H18" s="16" t="str">
        <f t="shared" si="14"/>
        <v/>
      </c>
      <c r="I18" s="16" t="str">
        <f t="shared" ref="I18" si="20">IF(H18="X",30*0.1,"")</f>
        <v/>
      </c>
      <c r="J18" s="16" t="str">
        <f t="shared" si="16"/>
        <v/>
      </c>
      <c r="K18" s="16" t="str">
        <f t="shared" si="17"/>
        <v/>
      </c>
    </row>
    <row r="19" spans="1:11" ht="24" outlineLevel="1">
      <c r="A19" s="67"/>
      <c r="B19" s="34" t="str">
        <f>RUBRICA!A12</f>
        <v>8. Determina evidencias, justificando cómo estas dan cuenta del logro de las actividades del Proyecto APT.</v>
      </c>
      <c r="C19" s="32" t="s">
        <v>7</v>
      </c>
      <c r="D19" s="16"/>
      <c r="E19" s="16" t="str">
        <f>IF(D19="X",100*0.05,"")</f>
        <v/>
      </c>
      <c r="F19" s="16" t="s">
        <v>100</v>
      </c>
      <c r="G19" s="16">
        <f t="shared" ref="G19" si="21">IF(F19="X",60*0.05,"")</f>
        <v>3</v>
      </c>
      <c r="H19" s="16" t="str">
        <f t="shared" si="14"/>
        <v/>
      </c>
      <c r="I19" s="16" t="str">
        <f t="shared" ref="I19" si="22">IF(H19="X",30*0.05,"")</f>
        <v/>
      </c>
      <c r="J19" s="16" t="str">
        <f t="shared" si="16"/>
        <v/>
      </c>
      <c r="K19" s="16" t="str">
        <f t="shared" si="17"/>
        <v/>
      </c>
    </row>
    <row r="20" spans="1:11" ht="24" outlineLevel="1">
      <c r="A20" s="67"/>
      <c r="B20" s="34" t="str">
        <f>RUBRICA!A13</f>
        <v xml:space="preserve">9. Utiliza reglas de redacción, ortografía (literal, puntual, acentual) y las normas para citas y referencias. </v>
      </c>
      <c r="C20" s="32" t="s">
        <v>7</v>
      </c>
      <c r="D20" s="16" t="s">
        <v>100</v>
      </c>
      <c r="E20" s="16">
        <f>IF(D20="X",100*0.05,"")</f>
        <v>5</v>
      </c>
      <c r="F20" s="16"/>
      <c r="G20" s="16" t="str">
        <f t="shared" si="10"/>
        <v/>
      </c>
      <c r="H20" s="16" t="str">
        <f t="shared" si="14"/>
        <v/>
      </c>
      <c r="I20" s="16" t="str">
        <f t="shared" si="11"/>
        <v/>
      </c>
      <c r="J20" s="16" t="str">
        <f t="shared" si="16"/>
        <v/>
      </c>
      <c r="K20" s="16" t="str">
        <f t="shared" si="17"/>
        <v/>
      </c>
    </row>
    <row r="21" spans="1:11" ht="22.9" customHeight="1" outlineLevel="1">
      <c r="A21" s="67"/>
      <c r="B21" s="34" t="str">
        <f>RUBRICA!A14</f>
        <v>10. Cumple completando el contenido del informe de presentación del proyecto de acuerdo con la plantilla entregada.</v>
      </c>
      <c r="C21" s="32" t="s">
        <v>7</v>
      </c>
      <c r="D21" s="16" t="str">
        <f t="shared" ref="D21" si="23">IF($C21=CL,"X","")</f>
        <v>X</v>
      </c>
      <c r="E21" s="16">
        <f t="shared" si="9"/>
        <v>5</v>
      </c>
      <c r="F21" s="16" t="str">
        <f t="shared" ref="F21:F22" si="24">IF($C21=L,"X","")</f>
        <v/>
      </c>
      <c r="G21" s="16" t="str">
        <f t="shared" si="10"/>
        <v/>
      </c>
      <c r="H21" s="16" t="str">
        <f t="shared" si="14"/>
        <v/>
      </c>
      <c r="I21" s="16" t="str">
        <f t="shared" si="11"/>
        <v/>
      </c>
      <c r="J21" s="16" t="str">
        <f t="shared" si="16"/>
        <v/>
      </c>
      <c r="K21" s="16" t="str">
        <f t="shared" si="17"/>
        <v/>
      </c>
    </row>
    <row r="22" spans="1:11" ht="36" outlineLevel="1">
      <c r="A22" s="67"/>
      <c r="B22" s="34" t="str">
        <f>RUBRICA!A16</f>
        <v>12. Desarrolla un plan de trabajo que permita del logro de los objetivos propuestos del proyecto de 
acuerdo a los tiempos para su desarrollo</v>
      </c>
      <c r="C22" s="32" t="s">
        <v>7</v>
      </c>
      <c r="D22" s="16"/>
      <c r="E22" s="16" t="str">
        <f>IF(D22="X",100*0.1,"")</f>
        <v/>
      </c>
      <c r="F22" s="16" t="s">
        <v>100</v>
      </c>
      <c r="G22" s="16">
        <f t="shared" ref="G22" si="25">IF(F22="X",60*0.05,"")</f>
        <v>3</v>
      </c>
      <c r="H22" s="16" t="str">
        <f t="shared" si="14"/>
        <v/>
      </c>
      <c r="I22" s="16" t="str">
        <f>IF(H22="X",30*0.1,"")</f>
        <v/>
      </c>
      <c r="J22" s="16" t="str">
        <f t="shared" si="16"/>
        <v/>
      </c>
      <c r="K22" s="16" t="str">
        <f t="shared" si="17"/>
        <v/>
      </c>
    </row>
    <row r="23" spans="1:11" ht="15.75" customHeight="1" outlineLevel="1">
      <c r="A23" s="66"/>
      <c r="B23" s="33" t="s">
        <v>11</v>
      </c>
      <c r="C23" s="36">
        <f>E23+G23+I23+K23</f>
        <v>49</v>
      </c>
      <c r="D23" s="19"/>
      <c r="E23" s="19">
        <f>SUM(E13:E22)</f>
        <v>25</v>
      </c>
      <c r="F23" s="19"/>
      <c r="G23" s="19">
        <f>SUM(G13:G22)</f>
        <v>24</v>
      </c>
      <c r="H23" s="19"/>
      <c r="I23" s="19">
        <f>SUM(I13:I22)</f>
        <v>0</v>
      </c>
      <c r="J23" s="19"/>
      <c r="K23" s="19">
        <f>SUM(K13:K22)</f>
        <v>0</v>
      </c>
    </row>
    <row r="24" spans="1:11" ht="15.75" customHeight="1" outlineLevel="1">
      <c r="A24" s="54"/>
      <c r="B24" s="35" t="s">
        <v>12</v>
      </c>
      <c r="C24" s="20">
        <f>VLOOKUP(C23,ESCALA_IEP!A2:B142,2,FALSE)</f>
        <v>4.8</v>
      </c>
    </row>
    <row r="25" spans="1:11" ht="15.75" customHeight="1"/>
    <row r="26" spans="1:11" ht="15.75" customHeight="1"/>
    <row r="27" spans="1:11" ht="15.75" customHeight="1">
      <c r="A27" s="69" t="s">
        <v>13</v>
      </c>
      <c r="B27" s="53" t="s">
        <v>14</v>
      </c>
      <c r="C27" s="55" t="str">
        <f>$B$4</f>
        <v>IGNACIO HERNANDEZ</v>
      </c>
      <c r="D27" s="56"/>
      <c r="E27" s="56"/>
      <c r="F27" s="56"/>
      <c r="G27" s="56"/>
      <c r="H27" s="56"/>
      <c r="I27" s="56"/>
      <c r="J27" s="56"/>
      <c r="K27" s="57"/>
    </row>
    <row r="28" spans="1:11" ht="15.75" customHeight="1">
      <c r="A28" s="66"/>
      <c r="B28" s="54"/>
      <c r="C28" s="58"/>
      <c r="D28" s="59"/>
      <c r="E28" s="59"/>
      <c r="F28" s="59"/>
      <c r="G28" s="59"/>
      <c r="H28" s="59"/>
      <c r="I28" s="59"/>
      <c r="J28" s="59"/>
      <c r="K28" s="60"/>
    </row>
    <row r="29" spans="1:11" ht="15.75" customHeight="1">
      <c r="A29" s="66"/>
      <c r="B29" s="14" t="s">
        <v>15</v>
      </c>
      <c r="C29" s="61" t="s">
        <v>4</v>
      </c>
      <c r="D29" s="62" t="s">
        <v>5</v>
      </c>
      <c r="E29" s="63"/>
      <c r="F29" s="63"/>
      <c r="G29" s="63"/>
      <c r="H29" s="63"/>
      <c r="I29" s="63"/>
      <c r="J29" s="63"/>
      <c r="K29" s="64"/>
    </row>
    <row r="30" spans="1:11" ht="15.75" customHeight="1">
      <c r="A30" s="66"/>
      <c r="B30" s="15" t="s">
        <v>6</v>
      </c>
      <c r="C30" s="54"/>
      <c r="D30" s="62" t="s">
        <v>7</v>
      </c>
      <c r="E30" s="64"/>
      <c r="F30" s="62" t="s">
        <v>8</v>
      </c>
      <c r="G30" s="64"/>
      <c r="H30" s="62" t="s">
        <v>16</v>
      </c>
      <c r="I30" s="64"/>
      <c r="J30" s="62" t="s">
        <v>10</v>
      </c>
      <c r="K30" s="64"/>
    </row>
    <row r="31" spans="1:11" ht="24.6" customHeight="1">
      <c r="A31" s="66"/>
      <c r="B31" s="34" t="str">
        <f>RUBRICA!A7</f>
        <v>3. Relaciona el Proyecto APT con sus intereses profesionales. *</v>
      </c>
      <c r="C31" s="32" t="s">
        <v>7</v>
      </c>
      <c r="D31" s="16" t="str">
        <f t="shared" ref="D31:D32" si="26">IF($C31=CL,"X","")</f>
        <v>X</v>
      </c>
      <c r="E31" s="16">
        <f>IF(D31="X",100*0.1,"")</f>
        <v>10</v>
      </c>
      <c r="F31" s="16" t="str">
        <f t="shared" ref="F31:F32" si="27">IF($C31=L,"X","")</f>
        <v/>
      </c>
      <c r="G31" s="16" t="str">
        <f>IF(F31="X",60*0.1,"")</f>
        <v/>
      </c>
      <c r="H31" s="16" t="str">
        <f t="shared" ref="H31:H32" si="28">IF($C31=ML,"X","")</f>
        <v/>
      </c>
      <c r="I31" s="16" t="str">
        <f>IF(H31="X",30*0.1,"")</f>
        <v/>
      </c>
      <c r="J31" s="16" t="str">
        <f t="shared" ref="J31:J32" si="29">IF($C31=NL,"X","")</f>
        <v/>
      </c>
      <c r="K31" s="16" t="str">
        <f t="shared" ref="K31:K32" si="30">IF($J31="X",0,"")</f>
        <v/>
      </c>
    </row>
    <row r="32" spans="1:11" ht="25.9" customHeight="1">
      <c r="A32" s="66"/>
      <c r="B32" s="34" t="str">
        <f>RUBRICA!A15</f>
        <v>11. Expone el tema utilizando un lenguaje técnico disciplinar al presentar la propuesta y responde evidenciando un manejo de la información. *</v>
      </c>
      <c r="C32" s="32" t="s">
        <v>7</v>
      </c>
      <c r="D32" s="16" t="str">
        <f t="shared" si="26"/>
        <v>X</v>
      </c>
      <c r="E32" s="16">
        <f>IF(D32="X",100*0.1,"")</f>
        <v>10</v>
      </c>
      <c r="F32" s="16" t="str">
        <f t="shared" si="27"/>
        <v/>
      </c>
      <c r="G32" s="16" t="str">
        <f>IF(F32="X",60*0.1,"")</f>
        <v/>
      </c>
      <c r="H32" s="16" t="str">
        <f t="shared" si="28"/>
        <v/>
      </c>
      <c r="I32" s="16" t="str">
        <f>IF(H32="X",30*0.1,"")</f>
        <v/>
      </c>
      <c r="J32" s="16" t="str">
        <f t="shared" si="29"/>
        <v/>
      </c>
      <c r="K32" s="16" t="str">
        <f t="shared" si="30"/>
        <v/>
      </c>
    </row>
    <row r="33" spans="1:11">
      <c r="A33" s="66"/>
      <c r="B33" s="34" t="str">
        <f>RUBRICA!A17</f>
        <v>13. Colaboración y trabajo en equipo *</v>
      </c>
      <c r="C33" s="32"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66"/>
      <c r="B34" s="21" t="s">
        <v>17</v>
      </c>
      <c r="C34" s="18">
        <f>E34+G34+I34+K34</f>
        <v>30</v>
      </c>
      <c r="D34" s="19"/>
      <c r="E34" s="19">
        <f>SUM(E31:E33)</f>
        <v>30</v>
      </c>
      <c r="F34" s="19"/>
      <c r="G34" s="19">
        <f t="shared" ref="G34:K34" si="31">SUM(G31:G33)</f>
        <v>0</v>
      </c>
      <c r="H34" s="19"/>
      <c r="I34" s="19">
        <f t="shared" si="31"/>
        <v>0</v>
      </c>
      <c r="J34" s="19"/>
      <c r="K34" s="19">
        <f t="shared" si="31"/>
        <v>0</v>
      </c>
    </row>
    <row r="35" spans="1:11" ht="15.75" customHeight="1">
      <c r="A35" s="54"/>
      <c r="B35" s="17" t="s">
        <v>12</v>
      </c>
      <c r="C35" s="20">
        <f>VLOOKUP(C34,ESCALA_TRAB_EQUIP!A2:B62,2,FALSE)</f>
        <v>7</v>
      </c>
    </row>
    <row r="36" spans="1:11" ht="15.75" customHeight="1">
      <c r="B36" s="22"/>
      <c r="C36" s="23"/>
    </row>
    <row r="37" spans="1:11" ht="15.75" customHeight="1">
      <c r="B37" s="22"/>
      <c r="C37" s="23"/>
    </row>
    <row r="38" spans="1:11" ht="15.75" customHeight="1"/>
    <row r="39" spans="1:11" ht="15.75" customHeight="1">
      <c r="A39" s="69" t="s">
        <v>13</v>
      </c>
      <c r="B39" s="53" t="s">
        <v>14</v>
      </c>
      <c r="C39" s="55" t="str">
        <f>B5</f>
        <v>CRISTIAN SILVA</v>
      </c>
      <c r="D39" s="56"/>
      <c r="E39" s="56"/>
      <c r="F39" s="56"/>
      <c r="G39" s="56"/>
      <c r="H39" s="56"/>
      <c r="I39" s="56"/>
      <c r="J39" s="56"/>
      <c r="K39" s="57"/>
    </row>
    <row r="40" spans="1:11" ht="15.75" customHeight="1">
      <c r="A40" s="66"/>
      <c r="B40" s="54"/>
      <c r="C40" s="58"/>
      <c r="D40" s="59"/>
      <c r="E40" s="59"/>
      <c r="F40" s="59"/>
      <c r="G40" s="59"/>
      <c r="H40" s="59"/>
      <c r="I40" s="59"/>
      <c r="J40" s="59"/>
      <c r="K40" s="60"/>
    </row>
    <row r="41" spans="1:11" ht="15.75" customHeight="1">
      <c r="A41" s="66"/>
      <c r="B41" s="14" t="s">
        <v>15</v>
      </c>
      <c r="C41" s="61" t="s">
        <v>4</v>
      </c>
      <c r="D41" s="62" t="s">
        <v>5</v>
      </c>
      <c r="E41" s="63"/>
      <c r="F41" s="63"/>
      <c r="G41" s="63"/>
      <c r="H41" s="63"/>
      <c r="I41" s="63"/>
      <c r="J41" s="63"/>
      <c r="K41" s="64"/>
    </row>
    <row r="42" spans="1:11" ht="15.75" customHeight="1">
      <c r="A42" s="66"/>
      <c r="B42" s="15" t="s">
        <v>6</v>
      </c>
      <c r="C42" s="54"/>
      <c r="D42" s="62" t="s">
        <v>7</v>
      </c>
      <c r="E42" s="64"/>
      <c r="F42" s="62" t="s">
        <v>8</v>
      </c>
      <c r="G42" s="64"/>
      <c r="H42" s="62" t="s">
        <v>16</v>
      </c>
      <c r="I42" s="64"/>
      <c r="J42" s="62" t="s">
        <v>10</v>
      </c>
      <c r="K42" s="64"/>
    </row>
    <row r="43" spans="1:11" ht="25.9" customHeight="1">
      <c r="A43" s="66"/>
      <c r="B43" s="34" t="str">
        <f>RUBRICA!A7</f>
        <v>3. Relaciona el Proyecto APT con sus intereses profesionales. *</v>
      </c>
      <c r="C43" s="32" t="s">
        <v>7</v>
      </c>
      <c r="D43" s="16" t="str">
        <f t="shared" ref="D43:D44" si="32">IF($C43=CL,"X","")</f>
        <v>X</v>
      </c>
      <c r="E43" s="16">
        <f>IF(D43="X",100*0.1,"")</f>
        <v>10</v>
      </c>
      <c r="F43" s="16" t="str">
        <f t="shared" ref="F43:F44" si="33">IF($C43=L,"X","")</f>
        <v/>
      </c>
      <c r="G43" s="16" t="str">
        <f>IF(F43="X",60*0.1,"")</f>
        <v/>
      </c>
      <c r="H43" s="16" t="str">
        <f t="shared" ref="H43:H44" si="34">IF($C43=ML,"X","")</f>
        <v/>
      </c>
      <c r="I43" s="16" t="str">
        <f>IF(H43="X",30*0.1,"")</f>
        <v/>
      </c>
      <c r="J43" s="16" t="str">
        <f t="shared" ref="J43:J44" si="35">IF($C43=NL,"X","")</f>
        <v/>
      </c>
      <c r="K43" s="16" t="str">
        <f t="shared" ref="K43:K44" si="36">IF($J43="X",0,"")</f>
        <v/>
      </c>
    </row>
    <row r="44" spans="1:11" ht="24">
      <c r="A44" s="66"/>
      <c r="B44" s="34" t="str">
        <f>RUBRICA!A15</f>
        <v>11. Expone el tema utilizando un lenguaje técnico disciplinar al presentar la propuesta y responde evidenciando un manejo de la información. *</v>
      </c>
      <c r="C44" s="32" t="s">
        <v>7</v>
      </c>
      <c r="D44" s="16" t="str">
        <f t="shared" si="32"/>
        <v>X</v>
      </c>
      <c r="E44" s="16">
        <f>IF(D44="X",100*0.1,"")</f>
        <v>10</v>
      </c>
      <c r="F44" s="16" t="str">
        <f t="shared" si="33"/>
        <v/>
      </c>
      <c r="G44" s="16" t="str">
        <f>IF(F44="X",60*0.1,"")</f>
        <v/>
      </c>
      <c r="H44" s="16" t="str">
        <f t="shared" si="34"/>
        <v/>
      </c>
      <c r="I44" s="16" t="str">
        <f>IF(H44="X",30*0.1,"")</f>
        <v/>
      </c>
      <c r="J44" s="16" t="str">
        <f t="shared" si="35"/>
        <v/>
      </c>
      <c r="K44" s="16" t="str">
        <f t="shared" si="36"/>
        <v/>
      </c>
    </row>
    <row r="45" spans="1:11" ht="15.75" customHeight="1">
      <c r="A45" s="66"/>
      <c r="B45" s="34" t="str">
        <f>RUBRICA!A17</f>
        <v>13. Colaboración y trabajo en equipo *</v>
      </c>
      <c r="C45" s="32"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66"/>
      <c r="B46" s="21" t="s">
        <v>17</v>
      </c>
      <c r="C46" s="18">
        <f>E46+G46+I46+K46</f>
        <v>30</v>
      </c>
      <c r="D46" s="19"/>
      <c r="E46" s="19">
        <f>SUM(E43:E45)</f>
        <v>30</v>
      </c>
      <c r="F46" s="19"/>
      <c r="G46" s="19">
        <f t="shared" ref="G46" si="37">SUM(G43:G45)</f>
        <v>0</v>
      </c>
      <c r="H46" s="19"/>
      <c r="I46" s="19">
        <f t="shared" ref="I46" si="38">SUM(I43:I45)</f>
        <v>0</v>
      </c>
      <c r="J46" s="19"/>
      <c r="K46" s="19">
        <f t="shared" ref="K46" si="39">SUM(K43:K45)</f>
        <v>0</v>
      </c>
    </row>
    <row r="47" spans="1:11" ht="15.75" customHeight="1">
      <c r="A47" s="54"/>
      <c r="B47" s="17" t="s">
        <v>12</v>
      </c>
      <c r="C47" s="20">
        <f>VLOOKUP(C46,ESCALA_TRAB_EQUIP!A2:B62,2,FALSE)</f>
        <v>7</v>
      </c>
    </row>
    <row r="48" spans="1:11" ht="15.75" customHeight="1">
      <c r="B48" s="22"/>
      <c r="C48" s="23"/>
    </row>
    <row r="49" spans="1:11" ht="15.75" customHeight="1">
      <c r="B49" s="22"/>
      <c r="C49" s="23"/>
    </row>
    <row r="50" spans="1:11" ht="15.75" customHeight="1">
      <c r="A50" s="69" t="s">
        <v>13</v>
      </c>
      <c r="B50" s="53" t="s">
        <v>14</v>
      </c>
      <c r="C50" s="55">
        <f>B6</f>
        <v>0</v>
      </c>
      <c r="D50" s="56"/>
      <c r="E50" s="56"/>
      <c r="F50" s="56"/>
      <c r="G50" s="56"/>
      <c r="H50" s="56"/>
      <c r="I50" s="56"/>
      <c r="J50" s="56"/>
      <c r="K50" s="57"/>
    </row>
    <row r="51" spans="1:11" ht="15.75" customHeight="1">
      <c r="A51" s="66"/>
      <c r="B51" s="54"/>
      <c r="C51" s="58"/>
      <c r="D51" s="59"/>
      <c r="E51" s="59"/>
      <c r="F51" s="59"/>
      <c r="G51" s="59"/>
      <c r="H51" s="59"/>
      <c r="I51" s="59"/>
      <c r="J51" s="59"/>
      <c r="K51" s="60"/>
    </row>
    <row r="52" spans="1:11" ht="15.75" customHeight="1">
      <c r="A52" s="66"/>
      <c r="B52" s="14" t="s">
        <v>15</v>
      </c>
      <c r="C52" s="61" t="s">
        <v>4</v>
      </c>
      <c r="D52" s="62" t="s">
        <v>5</v>
      </c>
      <c r="E52" s="63"/>
      <c r="F52" s="63"/>
      <c r="G52" s="63"/>
      <c r="H52" s="63"/>
      <c r="I52" s="63"/>
      <c r="J52" s="63"/>
      <c r="K52" s="64"/>
    </row>
    <row r="53" spans="1:11" ht="15.75" customHeight="1">
      <c r="A53" s="66"/>
      <c r="B53" s="15" t="s">
        <v>6</v>
      </c>
      <c r="C53" s="54"/>
      <c r="D53" s="62" t="s">
        <v>7</v>
      </c>
      <c r="E53" s="64"/>
      <c r="F53" s="62" t="s">
        <v>8</v>
      </c>
      <c r="G53" s="64"/>
      <c r="H53" s="62" t="s">
        <v>16</v>
      </c>
      <c r="I53" s="64"/>
      <c r="J53" s="62" t="s">
        <v>10</v>
      </c>
      <c r="K53" s="64"/>
    </row>
    <row r="54" spans="1:11" ht="25.9" customHeight="1">
      <c r="A54" s="66"/>
      <c r="B54" s="34" t="str">
        <f>RUBRICA!A7</f>
        <v>3. Relaciona el Proyecto APT con sus intereses profesionales. *</v>
      </c>
      <c r="C54" s="32" t="s">
        <v>7</v>
      </c>
      <c r="D54" s="16" t="str">
        <f t="shared" ref="D54:D55" si="40">IF($C54=CL,"X","")</f>
        <v>X</v>
      </c>
      <c r="E54" s="16">
        <f>IF(D54="X",100*0.1,"")</f>
        <v>10</v>
      </c>
      <c r="F54" s="16" t="str">
        <f t="shared" ref="F54:F55" si="41">IF($C54=L,"X","")</f>
        <v/>
      </c>
      <c r="G54" s="16" t="str">
        <f>IF(F54="X",60*0.1,"")</f>
        <v/>
      </c>
      <c r="H54" s="16" t="str">
        <f t="shared" ref="H54:H55" si="42">IF($C54=ML,"X","")</f>
        <v/>
      </c>
      <c r="I54" s="16" t="str">
        <f>IF(H54="X",30*0.1,"")</f>
        <v/>
      </c>
      <c r="J54" s="16" t="str">
        <f t="shared" ref="J54:J55" si="43">IF($C54=NL,"X","")</f>
        <v/>
      </c>
      <c r="K54" s="16" t="str">
        <f t="shared" ref="K54:K55" si="44">IF($J54="X",0,"")</f>
        <v/>
      </c>
    </row>
    <row r="55" spans="1:11" ht="24">
      <c r="A55" s="66"/>
      <c r="B55" s="34" t="str">
        <f>RUBRICA!A15</f>
        <v>11. Expone el tema utilizando un lenguaje técnico disciplinar al presentar la propuesta y responde evidenciando un manejo de la información. *</v>
      </c>
      <c r="C55" s="32" t="s">
        <v>7</v>
      </c>
      <c r="D55" s="16" t="str">
        <f t="shared" si="40"/>
        <v>X</v>
      </c>
      <c r="E55" s="16">
        <f>IF(D55="X",100*0.1,"")</f>
        <v>10</v>
      </c>
      <c r="F55" s="16" t="str">
        <f t="shared" si="41"/>
        <v/>
      </c>
      <c r="G55" s="16" t="str">
        <f>IF(F55="X",60*0.1,"")</f>
        <v/>
      </c>
      <c r="H55" s="16" t="str">
        <f t="shared" si="42"/>
        <v/>
      </c>
      <c r="I55" s="16" t="str">
        <f>IF(H55="X",30*0.1,"")</f>
        <v/>
      </c>
      <c r="J55" s="16" t="str">
        <f t="shared" si="43"/>
        <v/>
      </c>
      <c r="K55" s="16" t="str">
        <f t="shared" si="44"/>
        <v/>
      </c>
    </row>
    <row r="56" spans="1:11" ht="15.75" customHeight="1">
      <c r="A56" s="66"/>
      <c r="B56" s="34" t="str">
        <f>RUBRICA!A17</f>
        <v>13. Colaboración y trabajo en equipo *</v>
      </c>
      <c r="C56" s="32" t="s">
        <v>7</v>
      </c>
      <c r="D56" s="16" t="s">
        <v>100</v>
      </c>
      <c r="E56" s="16">
        <f>IF(D56="X",100*0.1,"")</f>
        <v>10</v>
      </c>
      <c r="F56" s="16"/>
      <c r="G56" s="16" t="str">
        <f>IF(F56="X",60*0.1,"")</f>
        <v/>
      </c>
      <c r="H56" s="16" t="str">
        <f>IF($C56=ML,"X","")</f>
        <v/>
      </c>
      <c r="I56" s="16" t="str">
        <f>IF(H56="X",30*0.1,"")</f>
        <v/>
      </c>
      <c r="J56" s="16" t="str">
        <f>IF($C56=NL,"X","")</f>
        <v/>
      </c>
      <c r="K56" s="16" t="str">
        <f>IF($J56="X",0,"")</f>
        <v/>
      </c>
    </row>
    <row r="57" spans="1:11" ht="15.75" customHeight="1">
      <c r="A57" s="66"/>
      <c r="B57" s="21" t="s">
        <v>17</v>
      </c>
      <c r="C57" s="18">
        <f>E57+G57+I57+K57</f>
        <v>30</v>
      </c>
      <c r="D57" s="19">
        <f>COUNTIF(D55:D56,"X")</f>
        <v>2</v>
      </c>
      <c r="E57" s="19">
        <f>SUM(E54:E56)</f>
        <v>30</v>
      </c>
      <c r="F57" s="19">
        <f t="shared" ref="F57" si="45">SUM(F54:F56)</f>
        <v>0</v>
      </c>
      <c r="G57" s="19">
        <f t="shared" ref="G57" si="46">SUM(G54:G56)</f>
        <v>0</v>
      </c>
      <c r="H57" s="19">
        <f t="shared" ref="H57" si="47">SUM(H54:H56)</f>
        <v>0</v>
      </c>
      <c r="I57" s="19">
        <f t="shared" ref="I57" si="48">SUM(I54:I56)</f>
        <v>0</v>
      </c>
      <c r="J57" s="19">
        <f t="shared" ref="J57" si="49">SUM(J54:J56)</f>
        <v>0</v>
      </c>
      <c r="K57" s="19">
        <f t="shared" ref="K57" si="50">SUM(K54:K56)</f>
        <v>0</v>
      </c>
    </row>
    <row r="58" spans="1:11" ht="15.75" customHeight="1">
      <c r="A58" s="54"/>
      <c r="B58" s="17" t="s">
        <v>12</v>
      </c>
      <c r="C58" s="20">
        <f>VLOOKUP(C57,ESCALA_TRAB_EQUIP!A2:B62,2,FALSE)</f>
        <v>7</v>
      </c>
    </row>
    <row r="59" spans="1:11" ht="15.75" customHeight="1">
      <c r="B59" s="22"/>
      <c r="C59" s="23"/>
    </row>
    <row r="60" spans="1:11" ht="15.75" customHeight="1">
      <c r="B60" s="50" t="s">
        <v>98</v>
      </c>
      <c r="C60" s="51"/>
    </row>
    <row r="61" spans="1:11" ht="280.5" customHeight="1">
      <c r="B61" s="52" t="s">
        <v>101</v>
      </c>
      <c r="C61" s="51"/>
      <c r="D61" s="51"/>
      <c r="E61" s="51"/>
      <c r="F61" s="51"/>
    </row>
    <row r="62" spans="1:11" ht="42" customHeight="1">
      <c r="B62" s="83" t="s">
        <v>99</v>
      </c>
    </row>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7">
    <mergeCell ref="A50:A58"/>
    <mergeCell ref="H30:I30"/>
    <mergeCell ref="J30:K30"/>
    <mergeCell ref="D52:K52"/>
    <mergeCell ref="D53:E53"/>
    <mergeCell ref="F53:G53"/>
    <mergeCell ref="H53:I53"/>
    <mergeCell ref="C50:K51"/>
    <mergeCell ref="J53:K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60:C60"/>
    <mergeCell ref="B61:F61"/>
    <mergeCell ref="B39:B40"/>
    <mergeCell ref="C39:K40"/>
    <mergeCell ref="C41:C42"/>
    <mergeCell ref="D41:K41"/>
    <mergeCell ref="D42:E42"/>
    <mergeCell ref="F42:G42"/>
    <mergeCell ref="H42:I42"/>
    <mergeCell ref="J42:K42"/>
    <mergeCell ref="B50:B51"/>
    <mergeCell ref="C52:C53"/>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73" t="s">
        <v>18</v>
      </c>
      <c r="B2" s="76" t="s">
        <v>19</v>
      </c>
      <c r="C2" s="77"/>
      <c r="D2" s="77"/>
      <c r="E2" s="78"/>
      <c r="F2" s="73" t="s">
        <v>20</v>
      </c>
    </row>
    <row r="3" spans="1:6">
      <c r="A3" s="74"/>
      <c r="B3" s="79" t="s">
        <v>21</v>
      </c>
      <c r="C3" s="79" t="s">
        <v>22</v>
      </c>
      <c r="D3" s="25" t="s">
        <v>23</v>
      </c>
      <c r="E3" s="27" t="s">
        <v>10</v>
      </c>
      <c r="F3" s="74"/>
    </row>
    <row r="4" spans="1:6" ht="57.6" customHeight="1" thickBot="1">
      <c r="A4" s="75"/>
      <c r="B4" s="80"/>
      <c r="C4" s="80"/>
      <c r="D4" s="26">
        <v>-0.3</v>
      </c>
      <c r="E4" s="26">
        <v>0</v>
      </c>
      <c r="F4" s="75"/>
    </row>
    <row r="5" spans="1:6" ht="77.25" thickBot="1">
      <c r="A5" s="37" t="s">
        <v>24</v>
      </c>
      <c r="B5" s="38" t="s">
        <v>25</v>
      </c>
      <c r="C5" s="38" t="s">
        <v>26</v>
      </c>
      <c r="D5" s="38" t="s">
        <v>27</v>
      </c>
      <c r="E5" s="38" t="s">
        <v>28</v>
      </c>
      <c r="F5" s="28">
        <v>10</v>
      </c>
    </row>
    <row r="6" spans="1:6" ht="77.25" thickBot="1">
      <c r="A6" s="44" t="s">
        <v>29</v>
      </c>
      <c r="B6" s="44" t="s">
        <v>30</v>
      </c>
      <c r="C6" s="44" t="s">
        <v>31</v>
      </c>
      <c r="D6" s="44" t="s">
        <v>32</v>
      </c>
      <c r="E6" s="45" t="s">
        <v>33</v>
      </c>
      <c r="F6" s="30">
        <v>5</v>
      </c>
    </row>
    <row r="7" spans="1:6" ht="94.9" customHeight="1" thickBot="1">
      <c r="A7" s="41" t="s">
        <v>34</v>
      </c>
      <c r="B7" s="41" t="s">
        <v>35</v>
      </c>
      <c r="C7" s="41" t="s">
        <v>36</v>
      </c>
      <c r="D7" s="41" t="s">
        <v>37</v>
      </c>
      <c r="E7" s="41" t="s">
        <v>38</v>
      </c>
      <c r="F7" s="31">
        <v>10</v>
      </c>
    </row>
    <row r="8" spans="1:6" ht="76.5">
      <c r="A8" s="41" t="s">
        <v>39</v>
      </c>
      <c r="B8" s="41" t="s">
        <v>40</v>
      </c>
      <c r="C8" s="41" t="s">
        <v>41</v>
      </c>
      <c r="D8" s="41" t="s">
        <v>42</v>
      </c>
      <c r="E8" s="41" t="s">
        <v>43</v>
      </c>
      <c r="F8" s="31">
        <v>5</v>
      </c>
    </row>
    <row r="9" spans="1:6" ht="65.45" customHeight="1" thickBot="1">
      <c r="A9" s="37" t="s">
        <v>44</v>
      </c>
      <c r="B9" s="38" t="s">
        <v>45</v>
      </c>
      <c r="C9" s="38" t="s">
        <v>46</v>
      </c>
      <c r="D9" s="38" t="s">
        <v>47</v>
      </c>
      <c r="E9" s="38" t="s">
        <v>48</v>
      </c>
      <c r="F9" s="28">
        <v>5</v>
      </c>
    </row>
    <row r="10" spans="1:6" ht="64.5" thickBot="1">
      <c r="A10" s="37" t="s">
        <v>49</v>
      </c>
      <c r="B10" s="38" t="s">
        <v>50</v>
      </c>
      <c r="C10" s="38" t="s">
        <v>51</v>
      </c>
      <c r="D10" s="38" t="s">
        <v>52</v>
      </c>
      <c r="E10" s="38" t="s">
        <v>53</v>
      </c>
      <c r="F10" s="28">
        <v>10</v>
      </c>
    </row>
    <row r="11" spans="1:6" ht="76.5">
      <c r="A11" s="44" t="s">
        <v>54</v>
      </c>
      <c r="B11" s="44" t="s">
        <v>55</v>
      </c>
      <c r="C11" s="44" t="s">
        <v>56</v>
      </c>
      <c r="D11" s="44" t="s">
        <v>57</v>
      </c>
      <c r="E11" s="44" t="s">
        <v>58</v>
      </c>
      <c r="F11" s="30">
        <v>10</v>
      </c>
    </row>
    <row r="12" spans="1:6" ht="51">
      <c r="A12" s="46" t="s">
        <v>59</v>
      </c>
      <c r="B12" s="45" t="s">
        <v>60</v>
      </c>
      <c r="C12" s="45" t="s">
        <v>61</v>
      </c>
      <c r="D12" s="45" t="s">
        <v>62</v>
      </c>
      <c r="E12" s="45" t="s">
        <v>63</v>
      </c>
      <c r="F12" s="39">
        <v>5</v>
      </c>
    </row>
    <row r="13" spans="1:6" ht="94.15" customHeight="1">
      <c r="A13" s="41" t="s">
        <v>64</v>
      </c>
      <c r="B13" s="41" t="s">
        <v>65</v>
      </c>
      <c r="C13" s="41" t="s">
        <v>66</v>
      </c>
      <c r="D13" s="41" t="s">
        <v>67</v>
      </c>
      <c r="E13" s="41" t="s">
        <v>68</v>
      </c>
      <c r="F13" s="40">
        <v>5</v>
      </c>
    </row>
    <row r="14" spans="1:6" ht="76.5">
      <c r="A14" s="41" t="s">
        <v>69</v>
      </c>
      <c r="B14" s="41" t="s">
        <v>70</v>
      </c>
      <c r="C14" s="41" t="s">
        <v>71</v>
      </c>
      <c r="D14" s="41" t="s">
        <v>72</v>
      </c>
      <c r="E14" s="41" t="s">
        <v>73</v>
      </c>
      <c r="F14" s="40">
        <v>5</v>
      </c>
    </row>
    <row r="15" spans="1:6" ht="64.5" thickBot="1">
      <c r="A15" s="37" t="s">
        <v>74</v>
      </c>
      <c r="B15" s="38" t="s">
        <v>75</v>
      </c>
      <c r="C15" s="38" t="s">
        <v>76</v>
      </c>
      <c r="D15" s="38" t="s">
        <v>77</v>
      </c>
      <c r="E15" s="38" t="s">
        <v>78</v>
      </c>
      <c r="F15" s="28">
        <v>10</v>
      </c>
    </row>
    <row r="16" spans="1:6" ht="77.25" thickBot="1">
      <c r="A16" s="37" t="s">
        <v>79</v>
      </c>
      <c r="B16" s="38" t="s">
        <v>80</v>
      </c>
      <c r="C16" s="38" t="s">
        <v>81</v>
      </c>
      <c r="D16" s="38" t="s">
        <v>82</v>
      </c>
      <c r="E16" s="38" t="s">
        <v>83</v>
      </c>
      <c r="F16" s="28">
        <v>10</v>
      </c>
    </row>
    <row r="17" spans="1:6" ht="90" thickBot="1">
      <c r="A17" s="37" t="s">
        <v>84</v>
      </c>
      <c r="B17" s="38" t="s">
        <v>85</v>
      </c>
      <c r="C17" s="38" t="s">
        <v>86</v>
      </c>
      <c r="D17" s="38" t="s">
        <v>87</v>
      </c>
      <c r="E17" s="38" t="s">
        <v>88</v>
      </c>
      <c r="F17" s="28">
        <v>10</v>
      </c>
    </row>
    <row r="18" spans="1:6" ht="15.75" thickBot="1">
      <c r="A18" s="70" t="s">
        <v>89</v>
      </c>
      <c r="B18" s="71"/>
      <c r="C18" s="71"/>
      <c r="D18" s="71"/>
      <c r="E18" s="72"/>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cols>
    <col min="1" max="21" width="10.7109375" customWidth="1"/>
  </cols>
  <sheetData>
    <row r="1" spans="1:2">
      <c r="A1" t="s">
        <v>11</v>
      </c>
      <c r="B1" t="s">
        <v>12</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cols>
    <col min="1" max="26" width="10.7109375" customWidth="1"/>
  </cols>
  <sheetData>
    <row r="1" spans="1:2">
      <c r="A1" t="s">
        <v>90</v>
      </c>
      <c r="B1" t="s">
        <v>91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cols>
    <col min="1" max="22" width="10.7109375" customWidth="1"/>
  </cols>
  <sheetData>
    <row r="1" spans="1:2">
      <c r="A1" t="s">
        <v>11</v>
      </c>
      <c r="B1" t="s">
        <v>12</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81" t="s">
        <v>92</v>
      </c>
      <c r="B1" s="7" t="s">
        <v>11</v>
      </c>
      <c r="C1" s="8"/>
      <c r="D1" s="8"/>
      <c r="E1" s="9"/>
    </row>
    <row r="2" spans="1:5" ht="45.75" thickBot="1">
      <c r="A2" s="82"/>
      <c r="B2" s="10" t="s">
        <v>7</v>
      </c>
      <c r="C2" s="11" t="s">
        <v>8</v>
      </c>
      <c r="D2" s="11" t="s">
        <v>93</v>
      </c>
      <c r="E2" s="47" t="s">
        <v>10</v>
      </c>
    </row>
    <row r="3" spans="1:5" ht="30.75" thickBot="1">
      <c r="A3" s="12" t="s">
        <v>94</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Prometheus</cp:lastModifiedBy>
  <cp:revision/>
  <dcterms:created xsi:type="dcterms:W3CDTF">2023-08-07T04:08:01Z</dcterms:created>
  <dcterms:modified xsi:type="dcterms:W3CDTF">2025-09-16T19:54:40Z</dcterms:modified>
  <cp:category/>
  <cp:contentStatus/>
</cp:coreProperties>
</file>