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duan/Desktop/File/Research/Paper/Lei/Ongoing/Duan et al. 2021_cost_uncertainties/code/"/>
    </mc:Choice>
  </mc:AlternateContent>
  <xr:revisionPtr revIDLastSave="0" documentId="13_ncr:1_{8858BD47-6EA9-8747-A614-D3BE53712C37}" xr6:coauthVersionLast="47" xr6:coauthVersionMax="47" xr10:uidLastSave="{00000000-0000-0000-0000-000000000000}"/>
  <bookViews>
    <workbookView xWindow="37420" yWindow="-4980" windowWidth="35640" windowHeight="23300" activeTab="2" xr2:uid="{9402D557-0539-F249-9981-FEF30EBBF85E}"/>
  </bookViews>
  <sheets>
    <sheet name="Year2050" sheetId="5" r:id="rId1"/>
    <sheet name="Year2019" sheetId="6" r:id="rId2"/>
    <sheet name="Final-version" sheetId="7" r:id="rId3"/>
  </sheets>
  <externalReferences>
    <externalReference r:id="rId4"/>
  </externalReferences>
  <definedNames>
    <definedName name="Btu_per_kWh">Year2050!$B$12</definedName>
    <definedName name="Discount_rate">Year2050!$B$10</definedName>
    <definedName name="HOURS_PER_YEAR">Year2050!$B$11</definedName>
    <definedName name="MWh_per_MMBtu">#REF!</definedName>
    <definedName name="TB2CostFactor">[1]Scenario!$R$7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7" l="1"/>
  <c r="J17" i="7" s="1"/>
  <c r="J18" i="7" s="1"/>
  <c r="M16" i="7"/>
  <c r="M17" i="7" s="1"/>
  <c r="M18" i="7" s="1"/>
  <c r="L16" i="7"/>
  <c r="L17" i="7" s="1"/>
  <c r="L18" i="7" s="1"/>
  <c r="K16" i="7"/>
  <c r="K17" i="7" s="1"/>
  <c r="K18" i="7" s="1"/>
  <c r="AQ18" i="5"/>
  <c r="AQ19" i="5" s="1"/>
  <c r="AP18" i="5"/>
  <c r="AP19" i="5" s="1"/>
  <c r="AO18" i="5"/>
  <c r="AO19" i="5" s="1"/>
  <c r="AR17" i="5"/>
  <c r="AR18" i="5" s="1"/>
  <c r="AR19" i="5" s="1"/>
  <c r="AQ17" i="5"/>
  <c r="AP17" i="5"/>
  <c r="AO17" i="5"/>
  <c r="AE23" i="7"/>
  <c r="AD23" i="7"/>
  <c r="AC23" i="7"/>
  <c r="AE21" i="7"/>
  <c r="AD21" i="7"/>
  <c r="AC21" i="7"/>
  <c r="AE16" i="7"/>
  <c r="AE17" i="7" s="1"/>
  <c r="AE18" i="7" s="1"/>
  <c r="AD16" i="7"/>
  <c r="AD17" i="7" s="1"/>
  <c r="AD18" i="7" s="1"/>
  <c r="AC16" i="7"/>
  <c r="AC17" i="7" s="1"/>
  <c r="AC18" i="7" s="1"/>
  <c r="AB23" i="7"/>
  <c r="AB21" i="7"/>
  <c r="AB16" i="7"/>
  <c r="AB17" i="7" s="1"/>
  <c r="AB18" i="7" s="1"/>
  <c r="AA23" i="7"/>
  <c r="AA21" i="7"/>
  <c r="AA16" i="7"/>
  <c r="AA17" i="7" s="1"/>
  <c r="AA18" i="7" s="1"/>
  <c r="Z23" i="7"/>
  <c r="Z21" i="7"/>
  <c r="Z16" i="7"/>
  <c r="Z17" i="7" s="1"/>
  <c r="Z18" i="7" s="1"/>
  <c r="Y16" i="7"/>
  <c r="Y17" i="7" s="1"/>
  <c r="Y18" i="7" s="1"/>
  <c r="X16" i="7"/>
  <c r="X17" i="7" s="1"/>
  <c r="X18" i="7" s="1"/>
  <c r="W16" i="7"/>
  <c r="W17" i="7" s="1"/>
  <c r="W18" i="7" s="1"/>
  <c r="V16" i="7"/>
  <c r="V17" i="7" s="1"/>
  <c r="V18" i="7" s="1"/>
  <c r="U16" i="7"/>
  <c r="U17" i="7" s="1"/>
  <c r="U18" i="7" s="1"/>
  <c r="T16" i="7"/>
  <c r="T17" i="7" s="1"/>
  <c r="T18" i="7" s="1"/>
  <c r="S16" i="7"/>
  <c r="S17" i="7" s="1"/>
  <c r="S18" i="7" s="1"/>
  <c r="R16" i="7"/>
  <c r="R17" i="7" s="1"/>
  <c r="R18" i="7" s="1"/>
  <c r="Q23" i="7"/>
  <c r="Q21" i="7"/>
  <c r="Q16" i="7"/>
  <c r="Q17" i="7" s="1"/>
  <c r="Q18" i="7" s="1"/>
  <c r="P23" i="7"/>
  <c r="P21" i="7"/>
  <c r="P16" i="7"/>
  <c r="P17" i="7" s="1"/>
  <c r="P18" i="7" s="1"/>
  <c r="O23" i="7"/>
  <c r="O21" i="7"/>
  <c r="O16" i="7"/>
  <c r="O17" i="7" s="1"/>
  <c r="O18" i="7" s="1"/>
  <c r="O26" i="7" s="1"/>
  <c r="N23" i="7"/>
  <c r="N21" i="7"/>
  <c r="N16" i="7"/>
  <c r="N17" i="7" s="1"/>
  <c r="N18" i="7" s="1"/>
  <c r="N26" i="7" s="1"/>
  <c r="F16" i="7"/>
  <c r="F17" i="7" s="1"/>
  <c r="F18" i="7" s="1"/>
  <c r="I16" i="7"/>
  <c r="I17" i="7" s="1"/>
  <c r="I18" i="7" s="1"/>
  <c r="H16" i="7"/>
  <c r="H17" i="7" s="1"/>
  <c r="H18" i="7" s="1"/>
  <c r="G16" i="7"/>
  <c r="G17" i="7" s="1"/>
  <c r="G18" i="7" s="1"/>
  <c r="B16" i="7"/>
  <c r="B17" i="7" s="1"/>
  <c r="B18" i="7" s="1"/>
  <c r="C16" i="7"/>
  <c r="C17" i="7" s="1"/>
  <c r="C18" i="7" s="1"/>
  <c r="D16" i="7"/>
  <c r="E16" i="7"/>
  <c r="D17" i="7"/>
  <c r="D18" i="7" s="1"/>
  <c r="E17" i="7"/>
  <c r="E18" i="7" s="1"/>
  <c r="E11" i="7"/>
  <c r="F11" i="7" s="1"/>
  <c r="G11" i="7" s="1"/>
  <c r="B6" i="7"/>
  <c r="I17" i="6" l="1"/>
  <c r="I18" i="6" s="1"/>
  <c r="I19" i="6" s="1"/>
  <c r="H24" i="6"/>
  <c r="H22" i="6"/>
  <c r="H17" i="6"/>
  <c r="H18" i="6" s="1"/>
  <c r="H19" i="6" s="1"/>
  <c r="G24" i="6"/>
  <c r="F24" i="6"/>
  <c r="G22" i="6"/>
  <c r="F22" i="6"/>
  <c r="G17" i="6"/>
  <c r="G18" i="6" s="1"/>
  <c r="G19" i="6" s="1"/>
  <c r="F17" i="6"/>
  <c r="F18" i="6" s="1"/>
  <c r="F19" i="6" s="1"/>
  <c r="E17" i="6"/>
  <c r="E18" i="6" s="1"/>
  <c r="E19" i="6" s="1"/>
  <c r="D24" i="6"/>
  <c r="D22" i="6"/>
  <c r="D17" i="6"/>
  <c r="D18" i="6" s="1"/>
  <c r="D19" i="6" s="1"/>
  <c r="C17" i="6"/>
  <c r="C18" i="6" s="1"/>
  <c r="C19" i="6" s="1"/>
  <c r="D27" i="6" l="1"/>
  <c r="O17" i="6" l="1"/>
  <c r="O18" i="6" s="1"/>
  <c r="O19" i="6" s="1"/>
  <c r="N17" i="6"/>
  <c r="N18" i="6" s="1"/>
  <c r="N19" i="6" s="1"/>
  <c r="M17" i="6"/>
  <c r="M18" i="6" s="1"/>
  <c r="M19" i="6" s="1"/>
  <c r="L17" i="6"/>
  <c r="L18" i="6" s="1"/>
  <c r="L19" i="6" s="1"/>
  <c r="K17" i="6"/>
  <c r="K18" i="6" s="1"/>
  <c r="K19" i="6" s="1"/>
  <c r="J17" i="6"/>
  <c r="J18" i="6" s="1"/>
  <c r="J19" i="6" s="1"/>
  <c r="B17" i="6"/>
  <c r="B18" i="6" s="1"/>
  <c r="B19" i="6" s="1"/>
  <c r="E12" i="6"/>
  <c r="F12" i="6" s="1"/>
  <c r="G12" i="6" s="1"/>
  <c r="B6" i="6"/>
  <c r="Z18" i="5"/>
  <c r="Z19" i="5" s="1"/>
  <c r="Y18" i="5"/>
  <c r="Y19" i="5" s="1"/>
  <c r="X18" i="5"/>
  <c r="X19" i="5" s="1"/>
  <c r="Z17" i="5"/>
  <c r="Y17" i="5"/>
  <c r="X17" i="5"/>
  <c r="E12" i="5"/>
  <c r="F12" i="5" s="1"/>
  <c r="G12" i="5" l="1"/>
  <c r="AN17" i="5" l="1"/>
  <c r="AN18" i="5" s="1"/>
  <c r="AN19" i="5" s="1"/>
  <c r="AM17" i="5"/>
  <c r="AM18" i="5" s="1"/>
  <c r="AM19" i="5" s="1"/>
  <c r="AL17" i="5"/>
  <c r="AL18" i="5" s="1"/>
  <c r="AL19" i="5" s="1"/>
  <c r="AK17" i="5"/>
  <c r="AK18" i="5" s="1"/>
  <c r="AK19" i="5" s="1"/>
  <c r="AJ17" i="5"/>
  <c r="AJ18" i="5" s="1"/>
  <c r="AJ19" i="5" s="1"/>
  <c r="AH17" i="5" l="1"/>
  <c r="AH18" i="5" s="1"/>
  <c r="AH19" i="5" s="1"/>
  <c r="AG17" i="5"/>
  <c r="AG18" i="5" s="1"/>
  <c r="AG19" i="5" s="1"/>
  <c r="AF17" i="5"/>
  <c r="AF18" i="5" s="1"/>
  <c r="AF19" i="5" s="1"/>
  <c r="AC17" i="5"/>
  <c r="AC18" i="5" s="1"/>
  <c r="AC19" i="5" s="1"/>
  <c r="AB17" i="5"/>
  <c r="AB18" i="5" s="1"/>
  <c r="AB19" i="5" s="1"/>
  <c r="AA17" i="5"/>
  <c r="AA18" i="5" s="1"/>
  <c r="AA19" i="5" s="1"/>
  <c r="M17" i="5"/>
  <c r="M18" i="5" s="1"/>
  <c r="M19" i="5" s="1"/>
  <c r="M27" i="5" s="1"/>
  <c r="AI17" i="5"/>
  <c r="AI18" i="5" s="1"/>
  <c r="AI19" i="5" s="1"/>
  <c r="AE22" i="5"/>
  <c r="AE24" i="5"/>
  <c r="AE17" i="5"/>
  <c r="AE18" i="5" s="1"/>
  <c r="AE19" i="5" s="1"/>
  <c r="G17" i="5"/>
  <c r="G18" i="5" s="1"/>
  <c r="G19" i="5" s="1"/>
  <c r="F17" i="5"/>
  <c r="F18" i="5" s="1"/>
  <c r="F19" i="5" s="1"/>
  <c r="E17" i="5"/>
  <c r="E18" i="5" s="1"/>
  <c r="E19" i="5" s="1"/>
  <c r="L17" i="5"/>
  <c r="L18" i="5" s="1"/>
  <c r="L19" i="5" s="1"/>
  <c r="L24" i="5"/>
  <c r="L22" i="5"/>
  <c r="L27" i="5" l="1"/>
  <c r="AD17" i="5" l="1"/>
  <c r="AD18" i="5" s="1"/>
  <c r="AD19" i="5" s="1"/>
  <c r="AD22" i="5"/>
  <c r="AD24" i="5"/>
  <c r="W17" i="5"/>
  <c r="W18" i="5" s="1"/>
  <c r="W19" i="5" s="1"/>
  <c r="V17" i="5"/>
  <c r="V18" i="5" s="1"/>
  <c r="V19" i="5" s="1"/>
  <c r="U17" i="5"/>
  <c r="U18" i="5" s="1"/>
  <c r="U19" i="5" s="1"/>
  <c r="T24" i="5"/>
  <c r="S24" i="5"/>
  <c r="R24" i="5"/>
  <c r="Q24" i="5"/>
  <c r="T22" i="5"/>
  <c r="S22" i="5"/>
  <c r="R22" i="5"/>
  <c r="Q22" i="5"/>
  <c r="T17" i="5"/>
  <c r="T18" i="5" s="1"/>
  <c r="T19" i="5" s="1"/>
  <c r="S17" i="5"/>
  <c r="S18" i="5" s="1"/>
  <c r="S19" i="5" s="1"/>
  <c r="R17" i="5"/>
  <c r="R18" i="5" s="1"/>
  <c r="R19" i="5" s="1"/>
  <c r="Q17" i="5"/>
  <c r="Q18" i="5" s="1"/>
  <c r="Q19" i="5" s="1"/>
  <c r="P17" i="5"/>
  <c r="P18" i="5" s="1"/>
  <c r="P19" i="5" s="1"/>
  <c r="O17" i="5"/>
  <c r="O18" i="5" s="1"/>
  <c r="O19" i="5" s="1"/>
  <c r="N17" i="5"/>
  <c r="N18" i="5" s="1"/>
  <c r="N19" i="5" s="1"/>
  <c r="K24" i="5"/>
  <c r="K22" i="5"/>
  <c r="K17" i="5" l="1"/>
  <c r="K18" i="5" s="1"/>
  <c r="K19" i="5" s="1"/>
  <c r="K27" i="5" s="1"/>
  <c r="J17" i="5"/>
  <c r="J18" i="5" s="1"/>
  <c r="J19" i="5" s="1"/>
  <c r="I17" i="5"/>
  <c r="I18" i="5" s="1"/>
  <c r="I19" i="5" s="1"/>
  <c r="H17" i="5"/>
  <c r="H18" i="5" s="1"/>
  <c r="H19" i="5" s="1"/>
  <c r="D17" i="5"/>
  <c r="D18" i="5" s="1"/>
  <c r="D19" i="5" s="1"/>
  <c r="C17" i="5"/>
  <c r="C18" i="5" s="1"/>
  <c r="C19" i="5" s="1"/>
  <c r="B17" i="5"/>
  <c r="B18" i="5" s="1"/>
  <c r="B19" i="5" s="1"/>
  <c r="B6" i="5"/>
</calcChain>
</file>

<file path=xl/sharedStrings.xml><?xml version="1.0" encoding="utf-8"?>
<sst xmlns="http://schemas.openxmlformats.org/spreadsheetml/2006/main" count="226" uniqueCount="99">
  <si>
    <t>Variable O&amp;M ($/MWh)</t>
  </si>
  <si>
    <t>Fixed O&amp;M ($/kW-yr)</t>
  </si>
  <si>
    <t>Assumed Lifetime</t>
  </si>
  <si>
    <t>ACC</t>
  </si>
  <si>
    <t>Discount Rate</t>
  </si>
  <si>
    <t>FHC</t>
  </si>
  <si>
    <t>Hours per year</t>
  </si>
  <si>
    <t>Heat Rate (Btu/kWh)</t>
  </si>
  <si>
    <t>Btu / kWh</t>
  </si>
  <si>
    <t>Efficiency</t>
  </si>
  <si>
    <t>Fuel Cost ($/MWh)</t>
  </si>
  <si>
    <t>Variable Cost ($/MWh)</t>
  </si>
  <si>
    <t>Electric Power System</t>
  </si>
  <si>
    <t>Capital recovery factor (% per year)</t>
  </si>
  <si>
    <t>MWh/MMBtu</t>
  </si>
  <si>
    <t>https://www.eia.gov/totalenergy/data/monthly/pdf/sec13_18.pdf</t>
  </si>
  <si>
    <r>
      <t xml:space="preserve">Green cells indicate those that </t>
    </r>
    <r>
      <rPr>
        <b/>
        <sz val="12"/>
        <color theme="1"/>
        <rFont val="Calibri"/>
        <family val="2"/>
        <scheme val="minor"/>
      </rPr>
      <t>should</t>
    </r>
    <r>
      <rPr>
        <sz val="12"/>
        <color theme="1"/>
        <rFont val="Calibri"/>
        <family val="2"/>
        <scheme val="minor"/>
      </rPr>
      <t xml:space="preserve"> align exactly with the values used in SEM / MEM</t>
    </r>
  </si>
  <si>
    <t>Costs for new nuclear sectors are in 2017 $, and other costs are in 2019 $</t>
  </si>
  <si>
    <t>Total overnight cost ($/kW for generator or $/kWh for storage)</t>
  </si>
  <si>
    <t>Cost values used in Dave and Tyler's version</t>
  </si>
  <si>
    <t>Cost values newly added</t>
  </si>
  <si>
    <t>Decay rate (% per hour)</t>
  </si>
  <si>
    <t>NREL ATB 2050 Case Scenario</t>
  </si>
  <si>
    <t>Solar - Utility PV Advanced</t>
  </si>
  <si>
    <t>Solar - Utility PV Moderate</t>
  </si>
  <si>
    <t>Solar - Utility PV Conservative</t>
  </si>
  <si>
    <t>Land-based Wind Advanced</t>
  </si>
  <si>
    <t>Land-based Wind Moderate</t>
  </si>
  <si>
    <t>Land-based Wind Conservative</t>
  </si>
  <si>
    <t>Utility-Scale 4Hr Battery Storage Advanced</t>
  </si>
  <si>
    <t>Utility-Scale 4Hr Battery Storage Moderate</t>
  </si>
  <si>
    <t>Utility-Scale 4Hr Battery Storage Conservative</t>
  </si>
  <si>
    <t>Round-Trip Efficiency</t>
  </si>
  <si>
    <t>Gas-CC Advanced</t>
  </si>
  <si>
    <t>Gas-CC-CCS Advanced</t>
  </si>
  <si>
    <t>Gas-CC-CCS Moderate</t>
  </si>
  <si>
    <t>Gas-CC-CCS Conservative</t>
  </si>
  <si>
    <t>Offshore Wind Class 8 Advanced</t>
  </si>
  <si>
    <t>Offshore Wind Class 8 Moderate</t>
  </si>
  <si>
    <t>Offshore Wind Class 8 Conservative</t>
  </si>
  <si>
    <t>Biopower</t>
  </si>
  <si>
    <t>Nuclear - NREL ATB2021</t>
  </si>
  <si>
    <t>Note</t>
  </si>
  <si>
    <t>Fuel cost and lifetime is taken from NREL</t>
  </si>
  <si>
    <t>Solar CSP Caalss 7 Advanced</t>
  </si>
  <si>
    <t>Solar CSP Caalss 7 Moderate</t>
  </si>
  <si>
    <t>Solar CSP Caalss 7 Conservative</t>
  </si>
  <si>
    <t>Light Water Reactor EIA-AEO2021 (2020 $)</t>
  </si>
  <si>
    <t>Wood and Other Biomass EIA-AEO2021 (2020 $)</t>
  </si>
  <si>
    <t>Pumped Storage Hydropower</t>
  </si>
  <si>
    <t>Nuclear IEA-NZE2050</t>
  </si>
  <si>
    <t>Total cost for nuclear</t>
  </si>
  <si>
    <t>Hydropower NPD 1 Advanced</t>
  </si>
  <si>
    <t>Hydropower NPD 1 Moderate</t>
  </si>
  <si>
    <t>Hydropower NPD 1 Conservative</t>
  </si>
  <si>
    <t>Only have total Variable O&amp;M and Fuel costs</t>
  </si>
  <si>
    <t>NPD 1 is used since the 2020 cost projection from NREL is close to the EIA year-2020 conventional hydropower cost (2769 $/kW)</t>
  </si>
  <si>
    <t>Geothermal EGS Flash Advanced</t>
  </si>
  <si>
    <t>EGS is considered to represent larger resource potential from geothermal for the US, flash is considered as the most commonly used at present</t>
  </si>
  <si>
    <t>Electrolysis from Bistline and Blanford LOW</t>
  </si>
  <si>
    <t>Electrolysis from Bistline and Blanford Reference</t>
  </si>
  <si>
    <t>Electrolysis from Bistline and Blanford High</t>
  </si>
  <si>
    <t>PGP storage</t>
  </si>
  <si>
    <t>Hydrogen Turbine</t>
  </si>
  <si>
    <t>PGP storage info is from Dowling et al; Hydrogen Turbine info is from NREL: The Technical and Economic Potential of the H2@Scale Concept within the United States</t>
  </si>
  <si>
    <t>The capital costs for electrolysis are from Bistline and Blanford, which are stated to be from EIA 2019 report, which is consistent with that from NREL (~900 to 200 $/kW)</t>
  </si>
  <si>
    <t>2019$</t>
  </si>
  <si>
    <t>2020$</t>
  </si>
  <si>
    <t>?</t>
  </si>
  <si>
    <t>2016$</t>
  </si>
  <si>
    <t>lbs/Btu</t>
  </si>
  <si>
    <t>lbs/kWh</t>
  </si>
  <si>
    <t>lbs/MMBtu</t>
  </si>
  <si>
    <t>kg/kWh</t>
  </si>
  <si>
    <t xml:space="preserve">0.0184178697570799 kgCO2/kWh </t>
  </si>
  <si>
    <t>0.183598058 kgCO2/kWh from NREL</t>
  </si>
  <si>
    <t>NREL units</t>
  </si>
  <si>
    <t>Offshore Wind Class 1 Advanced</t>
  </si>
  <si>
    <t>Offshore Wind Class 1 Moderate</t>
  </si>
  <si>
    <t>Offshore Wind Class 1 Conservative</t>
  </si>
  <si>
    <t>Solar - Utility PV 2019</t>
  </si>
  <si>
    <t>Land-based Wind 2019</t>
  </si>
  <si>
    <t>Nuclear 2019</t>
  </si>
  <si>
    <t>Offshore Wind Class 12, 2019</t>
  </si>
  <si>
    <t>Offshore Wind Class 12 Advanced</t>
  </si>
  <si>
    <t>Offshore Wind Class 12 Moderate</t>
  </si>
  <si>
    <t>Offshore Wind Class 12 Conservative</t>
  </si>
  <si>
    <t>Nuclear - NREL 2021 ATB</t>
  </si>
  <si>
    <t xml:space="preserve">Utility-Scale 4Hr Battery Storage </t>
  </si>
  <si>
    <t>Gas-CC-CCS</t>
  </si>
  <si>
    <t>Cost in</t>
  </si>
  <si>
    <t>Biopower 2019</t>
  </si>
  <si>
    <t>Biopower 2050</t>
  </si>
  <si>
    <t>Geothermal EGS Flash 2019</t>
  </si>
  <si>
    <t>Geothermal EGS Flash Moderate</t>
  </si>
  <si>
    <t>Geothermal EGS Flash Conservative</t>
  </si>
  <si>
    <t>Gas-CC 2019</t>
  </si>
  <si>
    <t>Gas-CC 2050</t>
  </si>
  <si>
    <t>Offshore Wind Class 8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</si>
</sst>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_);\(#,##0.0\)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sz val="14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CD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CFFEA"/>
        <bgColor indexed="64"/>
      </patternFill>
    </fill>
    <fill>
      <patternFill patternType="solid">
        <fgColor rgb="FFDEFFED"/>
        <bgColor indexed="64"/>
      </patternFill>
    </fill>
    <fill>
      <patternFill patternType="solid">
        <fgColor rgb="FFFF9B9A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5" fontId="8" fillId="19" borderId="1" xfId="0" applyNumberFormat="1" applyFont="1" applyFill="1" applyBorder="1"/>
    <xf numFmtId="0" fontId="6" fillId="14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A"/>
      <color rgb="FFE5E5FF"/>
      <color rgb="FFCCFFEA"/>
      <color rgb="FFDEFFED"/>
      <color rgb="FFF6CDFF"/>
      <color rgb="FFDA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ggles/IDrive-Sync/Carnegie_References/Fuels/H2A_NREL_Hydrogen_Delivery_Scenario_Analysis_Model_(HDSAM)_V3.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PYRIGHT"/>
      <sheetName val="Scenario"/>
      <sheetName val="Results Summary"/>
      <sheetName val="Energy and GHG Results"/>
      <sheetName val="Cash Flow Results"/>
      <sheetName val="Refueling Station - Gaseous H2"/>
      <sheetName val="Refueling Station - Liquid H2"/>
      <sheetName val="Compressed Gas H2 Terminal"/>
      <sheetName val="Compressed H2 Truck"/>
      <sheetName val="H2 Liquefier"/>
      <sheetName val="Liquid H2 Terminal"/>
      <sheetName val="Truck - LH2 Delivery"/>
      <sheetName val="H2 Compressor"/>
      <sheetName val="Gaseous H2 Geologic Storage"/>
      <sheetName val="H2 Pipeline"/>
      <sheetName val="Scenario Parameters"/>
      <sheetName val="Feedstock &amp; Utility Prices"/>
      <sheetName val="Financial Inputs"/>
      <sheetName val="MACRS_Depr. Table"/>
      <sheetName val="Physical Property Data"/>
      <sheetName val="GREET Data"/>
      <sheetName val="Cost Data"/>
      <sheetName val="Design Data"/>
      <sheetName val="Population"/>
    </sheetNames>
    <sheetDataSet>
      <sheetData sheetId="0" refreshError="1"/>
      <sheetData sheetId="1" refreshError="1"/>
      <sheetData sheetId="2">
        <row r="7">
          <cell r="R7">
            <v>0.55176806294656444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8404-9760-5F41-8423-AE21772A0EE2}">
  <dimension ref="A1:AR36"/>
  <sheetViews>
    <sheetView topLeftCell="R10" zoomScale="110" zoomScaleNormal="130" workbookViewId="0">
      <selection activeCell="U13" sqref="U13:W19"/>
    </sheetView>
  </sheetViews>
  <sheetFormatPr baseColWidth="10" defaultRowHeight="16" x14ac:dyDescent="0.2"/>
  <cols>
    <col min="1" max="1" width="39.33203125" style="9" customWidth="1"/>
    <col min="2" max="3" width="13.6640625" style="9" customWidth="1"/>
    <col min="4" max="7" width="14.6640625" style="9" customWidth="1"/>
    <col min="8" max="10" width="16" style="9" customWidth="1"/>
    <col min="11" max="13" width="15.33203125" style="9" customWidth="1"/>
    <col min="14" max="15" width="16.5" style="9" customWidth="1"/>
    <col min="16" max="16" width="17.33203125" style="9" customWidth="1"/>
    <col min="17" max="17" width="15" style="9" customWidth="1"/>
    <col min="18" max="18" width="15.33203125" style="9" customWidth="1"/>
    <col min="19" max="19" width="15.1640625" style="9" customWidth="1"/>
    <col min="20" max="20" width="14.6640625" style="9" customWidth="1"/>
    <col min="21" max="22" width="18" style="9" customWidth="1"/>
    <col min="23" max="26" width="17.5" style="9" customWidth="1"/>
    <col min="27" max="29" width="17" style="9" customWidth="1"/>
    <col min="30" max="31" width="16.1640625" style="9" customWidth="1"/>
    <col min="32" max="34" width="18.1640625" style="9" customWidth="1"/>
    <col min="35" max="35" width="17.83203125" style="9" customWidth="1"/>
    <col min="36" max="36" width="19" style="9" customWidth="1"/>
    <col min="37" max="37" width="19.6640625" style="9" customWidth="1"/>
    <col min="38" max="38" width="18.5" style="9" customWidth="1"/>
    <col min="39" max="40" width="17.5" style="9" customWidth="1"/>
    <col min="41" max="41" width="19.1640625" style="9" customWidth="1"/>
    <col min="42" max="16384" width="10.83203125" style="9"/>
  </cols>
  <sheetData>
    <row r="1" spans="1:44" ht="73" customHeight="1" x14ac:dyDescent="0.2">
      <c r="A1" s="10" t="s">
        <v>22</v>
      </c>
    </row>
    <row r="2" spans="1:44" ht="39" customHeight="1" x14ac:dyDescent="0.2"/>
    <row r="3" spans="1:44" ht="55" customHeight="1" x14ac:dyDescent="0.2">
      <c r="A3" s="1" t="s">
        <v>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44" ht="43" customHeight="1" x14ac:dyDescent="0.2">
      <c r="A4" s="3" t="s">
        <v>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44" ht="32" customHeight="1" x14ac:dyDescent="0.2">
      <c r="A5" s="4" t="s">
        <v>20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44" ht="75" customHeight="1" x14ac:dyDescent="0.2">
      <c r="A6" s="5" t="s">
        <v>14</v>
      </c>
      <c r="B6" s="6">
        <f>1055.05585262/3600</f>
        <v>0.29307107017222223</v>
      </c>
      <c r="C6" s="7" t="s">
        <v>15</v>
      </c>
      <c r="D6" s="7"/>
      <c r="E6" s="7"/>
      <c r="F6" s="7"/>
      <c r="G6" s="7"/>
      <c r="H6" s="7"/>
      <c r="I6" s="7"/>
    </row>
    <row r="7" spans="1:44" ht="30" customHeight="1" x14ac:dyDescent="0.2"/>
    <row r="8" spans="1:44" ht="75" customHeight="1" x14ac:dyDescent="0.2"/>
    <row r="9" spans="1:44" ht="33" customHeight="1" x14ac:dyDescent="0.2">
      <c r="A9" s="10" t="s">
        <v>12</v>
      </c>
    </row>
    <row r="10" spans="1:44" ht="24" customHeight="1" x14ac:dyDescent="0.2">
      <c r="A10" s="8" t="s">
        <v>4</v>
      </c>
      <c r="B10" s="9">
        <v>7.0000000000000007E-2</v>
      </c>
      <c r="D10" s="9" t="s">
        <v>76</v>
      </c>
      <c r="J10" s="8"/>
      <c r="O10" s="8"/>
      <c r="P10" s="8"/>
    </row>
    <row r="11" spans="1:44" ht="25" customHeight="1" x14ac:dyDescent="0.2">
      <c r="A11" s="8" t="s">
        <v>6</v>
      </c>
      <c r="B11" s="9">
        <v>8760</v>
      </c>
      <c r="D11" s="9" t="s">
        <v>72</v>
      </c>
      <c r="E11" s="9" t="s">
        <v>70</v>
      </c>
      <c r="F11" s="9" t="s">
        <v>71</v>
      </c>
      <c r="G11" s="9" t="s">
        <v>73</v>
      </c>
    </row>
    <row r="12" spans="1:44" ht="26" customHeight="1" x14ac:dyDescent="0.15">
      <c r="A12" s="8" t="s">
        <v>8</v>
      </c>
      <c r="B12" s="9">
        <v>3412.141633127942</v>
      </c>
      <c r="D12" s="29">
        <v>118.6248423283573</v>
      </c>
      <c r="E12" s="9">
        <f>D12/1000000</f>
        <v>1.186248423283573E-4</v>
      </c>
      <c r="F12" s="9">
        <f>E12*Btu_per_kWh</f>
        <v>0.4047647632318257</v>
      </c>
      <c r="G12" s="9">
        <f>F12*0.453592</f>
        <v>0.18359805848385027</v>
      </c>
    </row>
    <row r="13" spans="1:44" ht="72" customHeight="1" x14ac:dyDescent="0.2">
      <c r="A13" s="8" t="s">
        <v>17</v>
      </c>
      <c r="B13" s="11" t="s">
        <v>23</v>
      </c>
      <c r="C13" s="11" t="s">
        <v>24</v>
      </c>
      <c r="D13" s="11" t="s">
        <v>25</v>
      </c>
      <c r="E13" s="12" t="s">
        <v>44</v>
      </c>
      <c r="F13" s="12" t="s">
        <v>45</v>
      </c>
      <c r="G13" s="12" t="s">
        <v>46</v>
      </c>
      <c r="H13" s="13" t="s">
        <v>26</v>
      </c>
      <c r="I13" s="13" t="s">
        <v>27</v>
      </c>
      <c r="J13" s="13" t="s">
        <v>28</v>
      </c>
      <c r="K13" s="15" t="s">
        <v>41</v>
      </c>
      <c r="L13" s="21" t="s">
        <v>47</v>
      </c>
      <c r="M13" s="21" t="s">
        <v>50</v>
      </c>
      <c r="N13" s="17" t="s">
        <v>29</v>
      </c>
      <c r="O13" s="17" t="s">
        <v>30</v>
      </c>
      <c r="P13" s="17" t="s">
        <v>31</v>
      </c>
      <c r="Q13" s="16" t="s">
        <v>33</v>
      </c>
      <c r="R13" s="16" t="s">
        <v>34</v>
      </c>
      <c r="S13" s="16" t="s">
        <v>35</v>
      </c>
      <c r="T13" s="16" t="s">
        <v>36</v>
      </c>
      <c r="U13" s="14" t="s">
        <v>37</v>
      </c>
      <c r="V13" s="14" t="s">
        <v>38</v>
      </c>
      <c r="W13" s="14" t="s">
        <v>39</v>
      </c>
      <c r="X13" s="14" t="s">
        <v>77</v>
      </c>
      <c r="Y13" s="14" t="s">
        <v>78</v>
      </c>
      <c r="Z13" s="14" t="s">
        <v>79</v>
      </c>
      <c r="AA13" s="25" t="s">
        <v>52</v>
      </c>
      <c r="AB13" s="25" t="s">
        <v>53</v>
      </c>
      <c r="AC13" s="25" t="s">
        <v>54</v>
      </c>
      <c r="AD13" s="20" t="s">
        <v>40</v>
      </c>
      <c r="AE13" s="23" t="s">
        <v>48</v>
      </c>
      <c r="AF13" s="26" t="s">
        <v>57</v>
      </c>
      <c r="AG13" s="26" t="s">
        <v>57</v>
      </c>
      <c r="AH13" s="26" t="s">
        <v>57</v>
      </c>
      <c r="AI13" s="24" t="s">
        <v>49</v>
      </c>
      <c r="AJ13" s="27" t="s">
        <v>59</v>
      </c>
      <c r="AK13" s="27" t="s">
        <v>60</v>
      </c>
      <c r="AL13" s="27" t="s">
        <v>61</v>
      </c>
      <c r="AM13" s="27" t="s">
        <v>62</v>
      </c>
      <c r="AN13" s="27" t="s">
        <v>63</v>
      </c>
      <c r="AO13" s="14" t="s">
        <v>83</v>
      </c>
      <c r="AP13" s="14" t="s">
        <v>84</v>
      </c>
      <c r="AQ13" s="14" t="s">
        <v>85</v>
      </c>
      <c r="AR13" s="14" t="s">
        <v>86</v>
      </c>
    </row>
    <row r="14" spans="1:44" ht="46" customHeight="1" x14ac:dyDescent="0.2">
      <c r="A14" s="8" t="s">
        <v>18</v>
      </c>
      <c r="B14" s="9">
        <v>481</v>
      </c>
      <c r="C14" s="9">
        <v>638</v>
      </c>
      <c r="D14" s="9">
        <v>776</v>
      </c>
      <c r="E14" s="9">
        <v>2743</v>
      </c>
      <c r="F14" s="9">
        <v>4213</v>
      </c>
      <c r="G14" s="9">
        <v>6781</v>
      </c>
      <c r="H14" s="9">
        <v>525</v>
      </c>
      <c r="I14" s="9">
        <v>760</v>
      </c>
      <c r="J14" s="9">
        <v>900</v>
      </c>
      <c r="K14" s="9">
        <v>5856</v>
      </c>
      <c r="L14" s="9">
        <v>4025.05</v>
      </c>
      <c r="M14" s="9">
        <v>4500</v>
      </c>
      <c r="N14" s="9">
        <v>70</v>
      </c>
      <c r="O14" s="9">
        <v>102</v>
      </c>
      <c r="P14" s="9">
        <v>193</v>
      </c>
      <c r="Q14" s="9">
        <v>907</v>
      </c>
      <c r="R14" s="9">
        <v>1353</v>
      </c>
      <c r="S14" s="9">
        <v>1700</v>
      </c>
      <c r="T14" s="2">
        <v>2047</v>
      </c>
      <c r="U14" s="9">
        <v>2181</v>
      </c>
      <c r="V14" s="9">
        <v>2695</v>
      </c>
      <c r="W14" s="9">
        <v>3821</v>
      </c>
      <c r="X14" s="9">
        <v>1449</v>
      </c>
      <c r="Y14" s="9">
        <v>1780</v>
      </c>
      <c r="Z14" s="9">
        <v>2579</v>
      </c>
      <c r="AA14" s="9">
        <v>2184</v>
      </c>
      <c r="AB14" s="9">
        <v>2427</v>
      </c>
      <c r="AC14" s="9">
        <v>2528</v>
      </c>
      <c r="AD14" s="9">
        <v>3560</v>
      </c>
      <c r="AE14" s="9">
        <v>2637.35</v>
      </c>
      <c r="AF14" s="9">
        <v>4411</v>
      </c>
      <c r="AG14" s="9">
        <v>12042</v>
      </c>
      <c r="AH14" s="9">
        <v>17102</v>
      </c>
      <c r="AI14" s="9">
        <v>0</v>
      </c>
      <c r="AJ14" s="9">
        <v>276.91300000000001</v>
      </c>
      <c r="AK14" s="9">
        <v>743.96379999999999</v>
      </c>
      <c r="AL14" s="9">
        <v>1211.0139999999999</v>
      </c>
      <c r="AM14" s="9">
        <v>0.16</v>
      </c>
      <c r="AN14" s="9">
        <v>833</v>
      </c>
      <c r="AO14" s="9">
        <v>6021</v>
      </c>
      <c r="AP14" s="9">
        <v>2533</v>
      </c>
      <c r="AQ14" s="9">
        <v>3131</v>
      </c>
      <c r="AR14" s="9">
        <v>4439</v>
      </c>
    </row>
    <row r="15" spans="1:44" ht="31" customHeight="1" x14ac:dyDescent="0.2">
      <c r="A15" s="9" t="s">
        <v>1</v>
      </c>
      <c r="B15" s="9">
        <v>12</v>
      </c>
      <c r="C15" s="9">
        <v>15</v>
      </c>
      <c r="D15" s="9">
        <v>17</v>
      </c>
      <c r="E15" s="9">
        <v>39</v>
      </c>
      <c r="F15" s="9">
        <v>50</v>
      </c>
      <c r="G15" s="9">
        <v>66</v>
      </c>
      <c r="H15" s="9">
        <v>24</v>
      </c>
      <c r="I15" s="9">
        <v>33</v>
      </c>
      <c r="J15" s="9">
        <v>41</v>
      </c>
      <c r="K15" s="9">
        <v>145</v>
      </c>
      <c r="L15" s="9">
        <v>122.26</v>
      </c>
      <c r="M15" s="9">
        <v>0</v>
      </c>
      <c r="N15" s="9">
        <v>9</v>
      </c>
      <c r="O15" s="9">
        <v>15</v>
      </c>
      <c r="P15" s="9">
        <v>25</v>
      </c>
      <c r="Q15" s="9">
        <v>27</v>
      </c>
      <c r="R15" s="9">
        <v>56</v>
      </c>
      <c r="S15" s="9">
        <v>60</v>
      </c>
      <c r="T15" s="2">
        <v>65</v>
      </c>
      <c r="U15" s="9">
        <v>44</v>
      </c>
      <c r="V15" s="9">
        <v>51</v>
      </c>
      <c r="W15" s="9">
        <v>68</v>
      </c>
      <c r="X15" s="9">
        <v>58</v>
      </c>
      <c r="Y15" s="9">
        <v>68</v>
      </c>
      <c r="Z15" s="9">
        <v>90</v>
      </c>
      <c r="AA15" s="9">
        <v>55</v>
      </c>
      <c r="AB15" s="9">
        <v>61</v>
      </c>
      <c r="AC15" s="9">
        <v>63</v>
      </c>
      <c r="AD15" s="9">
        <v>150</v>
      </c>
      <c r="AE15" s="9">
        <v>126.36</v>
      </c>
      <c r="AF15" s="9">
        <v>146</v>
      </c>
      <c r="AG15" s="9">
        <v>224</v>
      </c>
      <c r="AH15" s="9">
        <v>268</v>
      </c>
      <c r="AI15" s="9">
        <v>17.600000000000001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101</v>
      </c>
      <c r="AP15" s="9">
        <v>51</v>
      </c>
      <c r="AQ15" s="9">
        <v>62</v>
      </c>
      <c r="AR15" s="9">
        <v>82</v>
      </c>
    </row>
    <row r="16" spans="1:44" ht="31" customHeight="1" x14ac:dyDescent="0.2">
      <c r="A16" s="9" t="s">
        <v>2</v>
      </c>
      <c r="B16" s="9">
        <v>30</v>
      </c>
      <c r="C16" s="9">
        <v>30</v>
      </c>
      <c r="D16" s="9">
        <v>30</v>
      </c>
      <c r="E16" s="9">
        <v>30</v>
      </c>
      <c r="F16" s="9">
        <v>30</v>
      </c>
      <c r="G16" s="9">
        <v>30</v>
      </c>
      <c r="H16" s="9">
        <v>30</v>
      </c>
      <c r="I16" s="9">
        <v>30</v>
      </c>
      <c r="J16" s="9">
        <v>30</v>
      </c>
      <c r="K16" s="9">
        <v>30</v>
      </c>
      <c r="L16" s="9">
        <v>30</v>
      </c>
      <c r="M16" s="9">
        <v>30</v>
      </c>
      <c r="N16" s="9">
        <v>15</v>
      </c>
      <c r="O16" s="9">
        <v>15</v>
      </c>
      <c r="P16" s="9">
        <v>15</v>
      </c>
      <c r="Q16" s="9">
        <v>30</v>
      </c>
      <c r="R16" s="9">
        <v>30</v>
      </c>
      <c r="S16" s="9">
        <v>30</v>
      </c>
      <c r="T16" s="9">
        <v>30</v>
      </c>
      <c r="U16" s="9">
        <v>30</v>
      </c>
      <c r="V16" s="9">
        <v>30</v>
      </c>
      <c r="W16" s="9">
        <v>30</v>
      </c>
      <c r="X16" s="9">
        <v>30</v>
      </c>
      <c r="Y16" s="9">
        <v>30</v>
      </c>
      <c r="Z16" s="9">
        <v>30</v>
      </c>
      <c r="AA16" s="9">
        <v>30</v>
      </c>
      <c r="AB16" s="9">
        <v>30</v>
      </c>
      <c r="AC16" s="9">
        <v>30</v>
      </c>
      <c r="AD16" s="9">
        <v>30</v>
      </c>
      <c r="AE16" s="9">
        <v>30</v>
      </c>
      <c r="AF16" s="9">
        <v>30</v>
      </c>
      <c r="AG16" s="9">
        <v>30</v>
      </c>
      <c r="AH16" s="9">
        <v>30</v>
      </c>
      <c r="AI16" s="9">
        <v>100</v>
      </c>
      <c r="AJ16" s="9">
        <v>12.5</v>
      </c>
      <c r="AK16" s="9">
        <v>12.5</v>
      </c>
      <c r="AL16" s="9">
        <v>12.5</v>
      </c>
      <c r="AM16" s="9">
        <v>30</v>
      </c>
      <c r="AN16" s="9">
        <v>20</v>
      </c>
      <c r="AO16" s="9">
        <v>30</v>
      </c>
      <c r="AP16" s="9">
        <v>30</v>
      </c>
      <c r="AQ16" s="9">
        <v>30</v>
      </c>
      <c r="AR16" s="9">
        <v>30</v>
      </c>
    </row>
    <row r="17" spans="1:44" ht="31" customHeight="1" x14ac:dyDescent="0.2">
      <c r="A17" s="9" t="s">
        <v>13</v>
      </c>
      <c r="B17" s="18">
        <f t="shared" ref="B17:AR17" si="0">Discount_rate*(1+Discount_rate)^B16/((1+Discount_rate)^B16-1)</f>
        <v>8.0586403511111196E-2</v>
      </c>
      <c r="C17" s="18">
        <f t="shared" si="0"/>
        <v>8.0586403511111196E-2</v>
      </c>
      <c r="D17" s="18">
        <f t="shared" si="0"/>
        <v>8.0586403511111196E-2</v>
      </c>
      <c r="E17" s="18">
        <f t="shared" si="0"/>
        <v>8.0586403511111196E-2</v>
      </c>
      <c r="F17" s="18">
        <f t="shared" si="0"/>
        <v>8.0586403511111196E-2</v>
      </c>
      <c r="G17" s="18">
        <f t="shared" si="0"/>
        <v>8.0586403511111196E-2</v>
      </c>
      <c r="H17" s="18">
        <f t="shared" si="0"/>
        <v>8.0586403511111196E-2</v>
      </c>
      <c r="I17" s="18">
        <f t="shared" si="0"/>
        <v>8.0586403511111196E-2</v>
      </c>
      <c r="J17" s="18">
        <f t="shared" si="0"/>
        <v>8.0586403511111196E-2</v>
      </c>
      <c r="K17" s="18">
        <f t="shared" si="0"/>
        <v>8.0586403511111196E-2</v>
      </c>
      <c r="L17" s="18">
        <f t="shared" si="0"/>
        <v>8.0586403511111196E-2</v>
      </c>
      <c r="M17" s="18">
        <f t="shared" si="0"/>
        <v>8.0586403511111196E-2</v>
      </c>
      <c r="N17" s="18">
        <f t="shared" si="0"/>
        <v>0.10979462470100652</v>
      </c>
      <c r="O17" s="18">
        <f t="shared" si="0"/>
        <v>0.10979462470100652</v>
      </c>
      <c r="P17" s="18">
        <f t="shared" si="0"/>
        <v>0.10979462470100652</v>
      </c>
      <c r="Q17" s="18">
        <f t="shared" si="0"/>
        <v>8.0586403511111196E-2</v>
      </c>
      <c r="R17" s="18">
        <f t="shared" si="0"/>
        <v>8.0586403511111196E-2</v>
      </c>
      <c r="S17" s="18">
        <f t="shared" si="0"/>
        <v>8.0586403511111196E-2</v>
      </c>
      <c r="T17" s="18">
        <f t="shared" si="0"/>
        <v>8.0586403511111196E-2</v>
      </c>
      <c r="U17" s="18">
        <f t="shared" si="0"/>
        <v>8.0586403511111196E-2</v>
      </c>
      <c r="V17" s="18">
        <f t="shared" si="0"/>
        <v>8.0586403511111196E-2</v>
      </c>
      <c r="W17" s="18">
        <f t="shared" si="0"/>
        <v>8.0586403511111196E-2</v>
      </c>
      <c r="X17" s="18">
        <f t="shared" si="0"/>
        <v>8.0586403511111196E-2</v>
      </c>
      <c r="Y17" s="18">
        <f t="shared" si="0"/>
        <v>8.0586403511111196E-2</v>
      </c>
      <c r="Z17" s="18">
        <f t="shared" si="0"/>
        <v>8.0586403511111196E-2</v>
      </c>
      <c r="AA17" s="18">
        <f t="shared" si="0"/>
        <v>8.0586403511111196E-2</v>
      </c>
      <c r="AB17" s="18">
        <f t="shared" si="0"/>
        <v>8.0586403511111196E-2</v>
      </c>
      <c r="AC17" s="18">
        <f t="shared" si="0"/>
        <v>8.0586403511111196E-2</v>
      </c>
      <c r="AD17" s="18">
        <f t="shared" si="0"/>
        <v>8.0586403511111196E-2</v>
      </c>
      <c r="AE17" s="18">
        <f t="shared" si="0"/>
        <v>8.0586403511111196E-2</v>
      </c>
      <c r="AF17" s="18">
        <f t="shared" si="0"/>
        <v>8.0586403511111196E-2</v>
      </c>
      <c r="AG17" s="18">
        <f t="shared" si="0"/>
        <v>8.0586403511111196E-2</v>
      </c>
      <c r="AH17" s="18">
        <f t="shared" si="0"/>
        <v>8.0586403511111196E-2</v>
      </c>
      <c r="AI17" s="18">
        <f t="shared" si="0"/>
        <v>7.0080764603060008E-2</v>
      </c>
      <c r="AJ17" s="18">
        <f t="shared" si="0"/>
        <v>0.1226440435279791</v>
      </c>
      <c r="AK17" s="18">
        <f t="shared" si="0"/>
        <v>0.1226440435279791</v>
      </c>
      <c r="AL17" s="18">
        <f t="shared" si="0"/>
        <v>0.1226440435279791</v>
      </c>
      <c r="AM17" s="18">
        <f t="shared" si="0"/>
        <v>8.0586403511111196E-2</v>
      </c>
      <c r="AN17" s="18">
        <f t="shared" si="0"/>
        <v>9.4392925743255696E-2</v>
      </c>
      <c r="AO17" s="18">
        <f t="shared" si="0"/>
        <v>8.0586403511111196E-2</v>
      </c>
      <c r="AP17" s="18">
        <f t="shared" si="0"/>
        <v>8.0586403511111196E-2</v>
      </c>
      <c r="AQ17" s="18">
        <f t="shared" si="0"/>
        <v>8.0586403511111196E-2</v>
      </c>
      <c r="AR17" s="18">
        <f t="shared" si="0"/>
        <v>8.0586403511111196E-2</v>
      </c>
    </row>
    <row r="18" spans="1:44" ht="31" customHeight="1" x14ac:dyDescent="0.2">
      <c r="A18" s="9" t="s">
        <v>3</v>
      </c>
      <c r="B18" s="2">
        <f t="shared" ref="B18:AR18" si="1">B14*B17+B15</f>
        <v>50.762060088844486</v>
      </c>
      <c r="C18" s="2">
        <f t="shared" si="1"/>
        <v>66.414125440088952</v>
      </c>
      <c r="D18" s="2">
        <f t="shared" si="1"/>
        <v>79.53504912462229</v>
      </c>
      <c r="E18" s="2">
        <f t="shared" si="1"/>
        <v>260.048504830978</v>
      </c>
      <c r="F18" s="2">
        <f t="shared" si="1"/>
        <v>389.51051799231146</v>
      </c>
      <c r="G18" s="2">
        <f t="shared" si="1"/>
        <v>612.45640220884502</v>
      </c>
      <c r="H18" s="2">
        <f t="shared" si="1"/>
        <v>66.30786184333337</v>
      </c>
      <c r="I18" s="2">
        <f t="shared" si="1"/>
        <v>94.2456666684445</v>
      </c>
      <c r="J18" s="2">
        <f t="shared" si="1"/>
        <v>113.52776316000008</v>
      </c>
      <c r="K18" s="2">
        <f t="shared" si="1"/>
        <v>616.91397896106719</v>
      </c>
      <c r="L18" s="2">
        <f t="shared" si="1"/>
        <v>446.62430345239812</v>
      </c>
      <c r="M18" s="2">
        <f t="shared" si="1"/>
        <v>362.63881580000037</v>
      </c>
      <c r="N18" s="2">
        <f t="shared" si="1"/>
        <v>16.685623729070457</v>
      </c>
      <c r="O18" s="2">
        <f t="shared" si="1"/>
        <v>26.199051719502666</v>
      </c>
      <c r="P18" s="2">
        <f t="shared" si="1"/>
        <v>46.190362567294258</v>
      </c>
      <c r="Q18" s="2">
        <f t="shared" si="1"/>
        <v>100.09186798457786</v>
      </c>
      <c r="R18" s="2">
        <f t="shared" si="1"/>
        <v>165.03340395053345</v>
      </c>
      <c r="S18" s="2">
        <f t="shared" si="1"/>
        <v>196.99688596888905</v>
      </c>
      <c r="T18" s="2">
        <f t="shared" si="1"/>
        <v>229.96036798724461</v>
      </c>
      <c r="U18" s="2">
        <f t="shared" si="1"/>
        <v>219.75894605773351</v>
      </c>
      <c r="V18" s="2">
        <f t="shared" si="1"/>
        <v>268.1803574624447</v>
      </c>
      <c r="W18" s="2">
        <f t="shared" si="1"/>
        <v>375.92064781595587</v>
      </c>
      <c r="X18" s="2">
        <f t="shared" si="1"/>
        <v>174.76969868760011</v>
      </c>
      <c r="Y18" s="2">
        <f t="shared" si="1"/>
        <v>211.44379824977793</v>
      </c>
      <c r="Z18" s="2">
        <f t="shared" si="1"/>
        <v>297.83233465515576</v>
      </c>
      <c r="AA18" s="2">
        <f t="shared" si="1"/>
        <v>231.00070526826684</v>
      </c>
      <c r="AB18" s="2">
        <f t="shared" si="1"/>
        <v>256.58320132146685</v>
      </c>
      <c r="AC18" s="2">
        <f t="shared" si="1"/>
        <v>266.7224280760891</v>
      </c>
      <c r="AD18" s="2">
        <f t="shared" si="1"/>
        <v>436.88759649955585</v>
      </c>
      <c r="AE18" s="2">
        <f t="shared" si="1"/>
        <v>338.89455130002909</v>
      </c>
      <c r="AF18" s="2">
        <f t="shared" si="1"/>
        <v>501.4666258875115</v>
      </c>
      <c r="AG18" s="2">
        <f t="shared" si="1"/>
        <v>1194.421471080801</v>
      </c>
      <c r="AH18" s="2">
        <f t="shared" si="1"/>
        <v>1646.1886728470238</v>
      </c>
      <c r="AI18" s="2">
        <f t="shared" si="1"/>
        <v>17.600000000000001</v>
      </c>
      <c r="AJ18" s="2">
        <f t="shared" si="1"/>
        <v>33.961730025463275</v>
      </c>
      <c r="AK18" s="2">
        <f t="shared" si="1"/>
        <v>91.242728670440741</v>
      </c>
      <c r="AL18" s="2">
        <f t="shared" si="1"/>
        <v>148.52365372899206</v>
      </c>
      <c r="AM18" s="2">
        <f t="shared" si="1"/>
        <v>1.2893824561777791E-2</v>
      </c>
      <c r="AN18" s="2">
        <f t="shared" si="1"/>
        <v>78.629307144132</v>
      </c>
      <c r="AO18" s="2">
        <f t="shared" si="1"/>
        <v>586.21073554040049</v>
      </c>
      <c r="AP18" s="2">
        <f t="shared" si="1"/>
        <v>255.12536009364467</v>
      </c>
      <c r="AQ18" s="2">
        <f t="shared" si="1"/>
        <v>314.31602939328911</v>
      </c>
      <c r="AR18" s="2">
        <f t="shared" si="1"/>
        <v>439.72304518582257</v>
      </c>
    </row>
    <row r="19" spans="1:44" ht="31" customHeight="1" x14ac:dyDescent="0.2">
      <c r="A19" s="9" t="s">
        <v>5</v>
      </c>
      <c r="B19" s="19">
        <f t="shared" ref="B19:AR19" si="2">B18/HOURS_PER_YEAR*1000</f>
        <v>5.7947557179046214</v>
      </c>
      <c r="C19" s="19">
        <f t="shared" si="2"/>
        <v>7.5815211689599256</v>
      </c>
      <c r="D19" s="19">
        <f t="shared" si="2"/>
        <v>9.0793435073769739</v>
      </c>
      <c r="E19" s="19">
        <f t="shared" si="2"/>
        <v>29.685902377965526</v>
      </c>
      <c r="F19" s="19">
        <f t="shared" si="2"/>
        <v>44.464671003688522</v>
      </c>
      <c r="G19" s="19">
        <f t="shared" si="2"/>
        <v>69.915114407402399</v>
      </c>
      <c r="H19" s="19">
        <f t="shared" si="2"/>
        <v>7.5693906213850877</v>
      </c>
      <c r="I19" s="19">
        <f t="shared" si="2"/>
        <v>10.758637747539327</v>
      </c>
      <c r="J19" s="19">
        <f t="shared" si="2"/>
        <v>12.959790315068501</v>
      </c>
      <c r="K19" s="19">
        <f t="shared" si="2"/>
        <v>70.423970201035061</v>
      </c>
      <c r="L19" s="19">
        <f t="shared" si="2"/>
        <v>50.984509526529465</v>
      </c>
      <c r="M19" s="19">
        <f t="shared" si="2"/>
        <v>41.397125091324249</v>
      </c>
      <c r="N19" s="19">
        <f t="shared" si="2"/>
        <v>1.904751567245486</v>
      </c>
      <c r="O19" s="19">
        <f t="shared" si="2"/>
        <v>2.9907593287103502</v>
      </c>
      <c r="P19" s="19">
        <f t="shared" si="2"/>
        <v>5.2728724391888422</v>
      </c>
      <c r="Q19" s="19">
        <f t="shared" si="2"/>
        <v>11.426012327006605</v>
      </c>
      <c r="R19" s="19">
        <f t="shared" si="2"/>
        <v>18.839429674718431</v>
      </c>
      <c r="S19" s="19">
        <f t="shared" si="2"/>
        <v>22.488228991882313</v>
      </c>
      <c r="T19" s="19">
        <f t="shared" si="2"/>
        <v>26.251183560187741</v>
      </c>
      <c r="U19" s="19">
        <f t="shared" si="2"/>
        <v>25.086637677823457</v>
      </c>
      <c r="V19" s="19">
        <f t="shared" si="2"/>
        <v>30.614196057356704</v>
      </c>
      <c r="W19" s="19">
        <f t="shared" si="2"/>
        <v>42.913315960725555</v>
      </c>
      <c r="X19" s="19">
        <f t="shared" si="2"/>
        <v>19.950878845616451</v>
      </c>
      <c r="Y19" s="19">
        <f t="shared" si="2"/>
        <v>24.137419891527163</v>
      </c>
      <c r="Z19" s="19">
        <f t="shared" si="2"/>
        <v>33.999124960634219</v>
      </c>
      <c r="AA19" s="19">
        <f t="shared" si="2"/>
        <v>26.369943523774751</v>
      </c>
      <c r="AB19" s="19">
        <f t="shared" si="2"/>
        <v>29.290319785555578</v>
      </c>
      <c r="AC19" s="19">
        <f t="shared" si="2"/>
        <v>30.447765762110631</v>
      </c>
      <c r="AD19" s="19">
        <f t="shared" si="2"/>
        <v>49.873013299036053</v>
      </c>
      <c r="AE19" s="19">
        <f t="shared" si="2"/>
        <v>38.68659261415857</v>
      </c>
      <c r="AF19" s="19">
        <f t="shared" si="2"/>
        <v>57.245048617295829</v>
      </c>
      <c r="AG19" s="19">
        <f t="shared" si="2"/>
        <v>136.34948300009145</v>
      </c>
      <c r="AH19" s="19">
        <f t="shared" si="2"/>
        <v>187.92108137523104</v>
      </c>
      <c r="AI19" s="19">
        <f t="shared" si="2"/>
        <v>2.0091324200913245</v>
      </c>
      <c r="AJ19" s="19">
        <f t="shared" si="2"/>
        <v>3.8769098202583647</v>
      </c>
      <c r="AK19" s="19">
        <f t="shared" si="2"/>
        <v>10.415836606214697</v>
      </c>
      <c r="AL19" s="19">
        <f t="shared" si="2"/>
        <v>16.95475499189407</v>
      </c>
      <c r="AM19" s="19">
        <f t="shared" si="2"/>
        <v>1.471897781024862E-3</v>
      </c>
      <c r="AN19" s="19">
        <f t="shared" si="2"/>
        <v>8.9759483041246568</v>
      </c>
      <c r="AO19" s="19">
        <f t="shared" si="2"/>
        <v>66.919033737488647</v>
      </c>
      <c r="AP19" s="19">
        <f t="shared" si="2"/>
        <v>29.123899554069023</v>
      </c>
      <c r="AQ19" s="19">
        <f t="shared" si="2"/>
        <v>35.880825273206518</v>
      </c>
      <c r="AR19" s="19">
        <f t="shared" si="2"/>
        <v>50.19669465591582</v>
      </c>
    </row>
    <row r="20" spans="1:44" ht="31" customHeight="1" x14ac:dyDescent="0.2">
      <c r="A20" s="9" t="s">
        <v>0</v>
      </c>
      <c r="E20" s="9">
        <v>2.9</v>
      </c>
      <c r="F20" s="9">
        <v>2.9</v>
      </c>
      <c r="G20" s="9">
        <v>2.9</v>
      </c>
      <c r="K20" s="9">
        <v>2</v>
      </c>
      <c r="L20" s="9">
        <v>2.38</v>
      </c>
      <c r="Q20" s="9">
        <v>2</v>
      </c>
      <c r="R20" s="9">
        <v>5</v>
      </c>
      <c r="S20" s="9">
        <v>5</v>
      </c>
      <c r="T20" s="2">
        <v>6</v>
      </c>
      <c r="AD20" s="9">
        <v>5</v>
      </c>
      <c r="AE20" s="9">
        <v>4.8499999999999996</v>
      </c>
      <c r="AI20" s="9">
        <v>0.51</v>
      </c>
    </row>
    <row r="21" spans="1:44" ht="31" customHeight="1" x14ac:dyDescent="0.2">
      <c r="A21" s="9" t="s">
        <v>7</v>
      </c>
      <c r="K21" s="9">
        <v>10460</v>
      </c>
      <c r="L21" s="9">
        <v>10455</v>
      </c>
      <c r="N21" s="2"/>
      <c r="O21" s="2"/>
      <c r="P21" s="2"/>
      <c r="Q21" s="2">
        <v>6360</v>
      </c>
      <c r="R21" s="2">
        <v>5180</v>
      </c>
      <c r="S21" s="2">
        <v>6170</v>
      </c>
      <c r="T21" s="2">
        <v>7160</v>
      </c>
      <c r="AD21" s="9">
        <v>13500</v>
      </c>
      <c r="AE21" s="9">
        <v>13500</v>
      </c>
    </row>
    <row r="22" spans="1:44" ht="31" customHeight="1" x14ac:dyDescent="0.2">
      <c r="A22" s="9" t="s">
        <v>9</v>
      </c>
      <c r="K22" s="9">
        <f>Btu_per_kWh/K21</f>
        <v>0.32620856913269042</v>
      </c>
      <c r="L22" s="9">
        <f>Btu_per_kWh/L21</f>
        <v>0.32636457514375344</v>
      </c>
      <c r="N22" s="2"/>
      <c r="O22" s="2"/>
      <c r="P22" s="2"/>
      <c r="Q22" s="9">
        <f>Btu_per_kWh/Q21</f>
        <v>0.53650025678112301</v>
      </c>
      <c r="R22" s="9">
        <f>Btu_per_kWh/R21</f>
        <v>0.65871460098995016</v>
      </c>
      <c r="S22" s="9">
        <f>Btu_per_kWh/S21</f>
        <v>0.55302133438054168</v>
      </c>
      <c r="T22" s="9">
        <f>Btu_per_kWh/T21</f>
        <v>0.47655609401228238</v>
      </c>
      <c r="AD22" s="9">
        <f>Btu_per_kWh/AD21</f>
        <v>0.25275123208355127</v>
      </c>
      <c r="AE22" s="9">
        <f>Btu_per_kWh/AE21</f>
        <v>0.25275123208355127</v>
      </c>
      <c r="AO22" s="2"/>
      <c r="AP22" s="2"/>
      <c r="AQ22" s="2"/>
      <c r="AR22" s="2"/>
    </row>
    <row r="23" spans="1:44" ht="31" customHeight="1" x14ac:dyDescent="0.2">
      <c r="A23" s="9" t="s">
        <v>10</v>
      </c>
      <c r="K23" s="9">
        <v>8</v>
      </c>
      <c r="L23" s="9">
        <v>8</v>
      </c>
      <c r="N23" s="2"/>
      <c r="O23" s="2"/>
      <c r="P23" s="2"/>
      <c r="Q23" s="9">
        <v>8</v>
      </c>
      <c r="R23" s="9">
        <v>8</v>
      </c>
      <c r="S23" s="9">
        <v>8</v>
      </c>
      <c r="T23" s="9">
        <v>8</v>
      </c>
      <c r="AD23" s="9">
        <v>43</v>
      </c>
      <c r="AE23" s="9">
        <v>43</v>
      </c>
      <c r="AO23" s="2"/>
      <c r="AP23" s="2"/>
      <c r="AQ23" s="2"/>
      <c r="AR23" s="2"/>
    </row>
    <row r="24" spans="1:44" ht="31" customHeight="1" x14ac:dyDescent="0.2">
      <c r="A24" s="9" t="s">
        <v>11</v>
      </c>
      <c r="J24" s="2"/>
      <c r="K24" s="19">
        <f>K20+K23</f>
        <v>10</v>
      </c>
      <c r="L24" s="19">
        <f>L20+L23</f>
        <v>10.379999999999999</v>
      </c>
      <c r="M24" s="19">
        <v>30</v>
      </c>
      <c r="N24" s="2"/>
      <c r="O24" s="2"/>
      <c r="P24" s="2"/>
      <c r="Q24" s="19">
        <f>Q20+Q23</f>
        <v>10</v>
      </c>
      <c r="R24" s="19">
        <f>R20+R23</f>
        <v>13</v>
      </c>
      <c r="S24" s="19">
        <f>S20+S23</f>
        <v>13</v>
      </c>
      <c r="T24" s="19">
        <f>T20+T23</f>
        <v>14</v>
      </c>
      <c r="AD24" s="19">
        <f>AD20+AD23</f>
        <v>48</v>
      </c>
      <c r="AE24" s="19">
        <f>AE20+AE23</f>
        <v>47.85</v>
      </c>
      <c r="AO24" s="2"/>
      <c r="AP24" s="2"/>
      <c r="AQ24" s="2"/>
      <c r="AR24" s="2"/>
    </row>
    <row r="25" spans="1:44" ht="25" customHeight="1" x14ac:dyDescent="0.2">
      <c r="A25" s="9" t="s">
        <v>21</v>
      </c>
      <c r="N25" s="2"/>
      <c r="O25" s="2"/>
      <c r="P25" s="2"/>
      <c r="Q25" s="2"/>
      <c r="R25" s="2"/>
      <c r="S25" s="2"/>
      <c r="T25" s="2"/>
      <c r="AO25" s="2"/>
      <c r="AP25" s="2"/>
      <c r="AQ25" s="2"/>
      <c r="AR25" s="2"/>
    </row>
    <row r="26" spans="1:44" ht="23" customHeight="1" x14ac:dyDescent="0.2">
      <c r="A26" s="9" t="s">
        <v>32</v>
      </c>
      <c r="N26" s="9">
        <v>0.85</v>
      </c>
      <c r="O26" s="9">
        <v>0.85</v>
      </c>
      <c r="P26" s="9">
        <v>0.85</v>
      </c>
      <c r="T26" s="2"/>
      <c r="AI26" s="9">
        <v>0.8</v>
      </c>
      <c r="AM26" s="9">
        <v>0.49</v>
      </c>
      <c r="AO26" s="2"/>
      <c r="AP26" s="2"/>
      <c r="AQ26" s="2"/>
      <c r="AR26" s="2"/>
    </row>
    <row r="27" spans="1:44" ht="23" customHeight="1" x14ac:dyDescent="0.2">
      <c r="A27" s="9" t="s">
        <v>51</v>
      </c>
      <c r="K27" s="19">
        <f>K19+K24</f>
        <v>80.423970201035061</v>
      </c>
      <c r="L27" s="19">
        <f>L19+L24</f>
        <v>61.36450952652946</v>
      </c>
      <c r="M27" s="19">
        <f>M19+M24</f>
        <v>71.397125091324256</v>
      </c>
      <c r="T27" s="2"/>
      <c r="AO27" s="2"/>
      <c r="AP27" s="2"/>
      <c r="AQ27" s="2"/>
      <c r="AR27" s="2"/>
    </row>
    <row r="28" spans="1:44" s="22" customFormat="1" ht="144" customHeight="1" x14ac:dyDescent="0.2">
      <c r="A28" s="22" t="s">
        <v>42</v>
      </c>
      <c r="L28" s="22" t="s">
        <v>43</v>
      </c>
      <c r="M28" s="22" t="s">
        <v>55</v>
      </c>
      <c r="Q28" s="22" t="s">
        <v>75</v>
      </c>
      <c r="R28" s="36" t="s">
        <v>74</v>
      </c>
      <c r="S28" s="36"/>
      <c r="T28" s="36"/>
      <c r="X28" s="30"/>
      <c r="Y28" s="30"/>
      <c r="Z28" s="30"/>
      <c r="AA28" s="36" t="s">
        <v>56</v>
      </c>
      <c r="AB28" s="36"/>
      <c r="AC28" s="36"/>
      <c r="AF28" s="36" t="s">
        <v>58</v>
      </c>
      <c r="AG28" s="36"/>
      <c r="AH28" s="36"/>
      <c r="AJ28" s="36" t="s">
        <v>65</v>
      </c>
      <c r="AK28" s="36"/>
      <c r="AL28" s="36"/>
      <c r="AM28" s="36" t="s">
        <v>64</v>
      </c>
      <c r="AN28" s="36"/>
    </row>
    <row r="29" spans="1:44" ht="48" customHeight="1" x14ac:dyDescent="0.2">
      <c r="B29" s="9" t="s">
        <v>66</v>
      </c>
      <c r="C29" s="9" t="s">
        <v>66</v>
      </c>
      <c r="D29" s="9" t="s">
        <v>66</v>
      </c>
      <c r="E29" s="9" t="s">
        <v>66</v>
      </c>
      <c r="F29" s="9" t="s">
        <v>66</v>
      </c>
      <c r="G29" s="9" t="s">
        <v>66</v>
      </c>
      <c r="H29" s="9" t="s">
        <v>66</v>
      </c>
      <c r="I29" s="9" t="s">
        <v>66</v>
      </c>
      <c r="J29" s="9" t="s">
        <v>66</v>
      </c>
      <c r="K29" s="9" t="s">
        <v>66</v>
      </c>
      <c r="L29" s="28" t="s">
        <v>67</v>
      </c>
      <c r="M29" s="9" t="s">
        <v>66</v>
      </c>
      <c r="N29" s="9" t="s">
        <v>66</v>
      </c>
      <c r="O29" s="9" t="s">
        <v>66</v>
      </c>
      <c r="P29" s="9" t="s">
        <v>66</v>
      </c>
      <c r="Q29" s="9" t="s">
        <v>66</v>
      </c>
      <c r="R29" s="9" t="s">
        <v>66</v>
      </c>
      <c r="S29" s="9" t="s">
        <v>66</v>
      </c>
      <c r="T29" s="9" t="s">
        <v>66</v>
      </c>
      <c r="U29" s="9" t="s">
        <v>66</v>
      </c>
      <c r="V29" s="9" t="s">
        <v>66</v>
      </c>
      <c r="W29" s="9" t="s">
        <v>66</v>
      </c>
      <c r="AA29" s="9" t="s">
        <v>66</v>
      </c>
      <c r="AB29" s="9" t="s">
        <v>66</v>
      </c>
      <c r="AC29" s="9" t="s">
        <v>66</v>
      </c>
      <c r="AD29" s="9" t="s">
        <v>66</v>
      </c>
      <c r="AE29" s="28" t="s">
        <v>67</v>
      </c>
      <c r="AF29" s="9" t="s">
        <v>66</v>
      </c>
      <c r="AG29" s="9" t="s">
        <v>66</v>
      </c>
      <c r="AH29" s="9" t="s">
        <v>66</v>
      </c>
      <c r="AI29" s="9" t="s">
        <v>66</v>
      </c>
      <c r="AJ29" s="28" t="s">
        <v>69</v>
      </c>
      <c r="AK29" s="28" t="s">
        <v>69</v>
      </c>
      <c r="AL29" s="28" t="s">
        <v>69</v>
      </c>
      <c r="AM29" s="9" t="s">
        <v>68</v>
      </c>
      <c r="AN29" s="9" t="s">
        <v>68</v>
      </c>
    </row>
    <row r="30" spans="1:44" ht="17" customHeight="1" x14ac:dyDescent="0.2">
      <c r="T30" s="2"/>
    </row>
    <row r="31" spans="1:44" x14ac:dyDescent="0.2">
      <c r="T31" s="2"/>
    </row>
    <row r="32" spans="1:44" x14ac:dyDescent="0.2">
      <c r="T32" s="2"/>
    </row>
    <row r="35" spans="19:19" x14ac:dyDescent="0.2">
      <c r="S35" s="2"/>
    </row>
    <row r="36" spans="19:19" x14ac:dyDescent="0.2">
      <c r="S36" s="2"/>
    </row>
  </sheetData>
  <mergeCells count="5">
    <mergeCell ref="AA28:AC28"/>
    <mergeCell ref="AF28:AH28"/>
    <mergeCell ref="AM28:AN28"/>
    <mergeCell ref="AJ28:AL28"/>
    <mergeCell ref="R28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A18E-FD9A-CB4E-839A-E52887B70E1F}">
  <dimension ref="A1:O30"/>
  <sheetViews>
    <sheetView topLeftCell="E8" zoomScale="125" workbookViewId="0">
      <selection activeCell="K13" sqref="K13:K19"/>
    </sheetView>
  </sheetViews>
  <sheetFormatPr baseColWidth="10" defaultRowHeight="16" x14ac:dyDescent="0.2"/>
  <cols>
    <col min="1" max="1" width="39.33203125" style="9" customWidth="1"/>
    <col min="2" max="3" width="13.6640625" style="9" customWidth="1"/>
    <col min="4" max="7" width="14.6640625" style="9" customWidth="1"/>
    <col min="8" max="9" width="16" style="9" customWidth="1"/>
    <col min="10" max="11" width="18" style="9" customWidth="1"/>
    <col min="12" max="15" width="17.5" style="9" customWidth="1"/>
    <col min="16" max="16384" width="10.83203125" style="9"/>
  </cols>
  <sheetData>
    <row r="1" spans="1:15" ht="73" customHeight="1" x14ac:dyDescent="0.2">
      <c r="A1" s="10" t="s">
        <v>22</v>
      </c>
    </row>
    <row r="2" spans="1:15" ht="39" customHeight="1" x14ac:dyDescent="0.2"/>
    <row r="3" spans="1:15" ht="55" customHeight="1" x14ac:dyDescent="0.2">
      <c r="A3" s="1" t="s">
        <v>16</v>
      </c>
      <c r="B3" s="2"/>
      <c r="C3" s="2"/>
      <c r="D3" s="2"/>
      <c r="E3" s="2"/>
      <c r="F3" s="2"/>
      <c r="G3" s="2"/>
      <c r="H3" s="2"/>
      <c r="I3" s="2"/>
    </row>
    <row r="4" spans="1:15" ht="43" customHeight="1" x14ac:dyDescent="0.2">
      <c r="A4" s="3" t="s">
        <v>19</v>
      </c>
      <c r="B4" s="2"/>
      <c r="C4" s="2"/>
      <c r="D4" s="2"/>
      <c r="E4" s="2"/>
      <c r="F4" s="2"/>
      <c r="G4" s="2"/>
      <c r="H4" s="2"/>
      <c r="I4" s="2"/>
    </row>
    <row r="5" spans="1:15" ht="32" customHeight="1" x14ac:dyDescent="0.2">
      <c r="A5" s="4" t="s">
        <v>20</v>
      </c>
      <c r="B5" s="2"/>
      <c r="C5" s="2"/>
      <c r="D5" s="2"/>
      <c r="E5" s="2"/>
      <c r="F5" s="2"/>
      <c r="G5" s="2"/>
      <c r="H5" s="2"/>
      <c r="I5" s="2"/>
    </row>
    <row r="6" spans="1:15" ht="75" customHeight="1" x14ac:dyDescent="0.2">
      <c r="A6" s="5" t="s">
        <v>14</v>
      </c>
      <c r="B6" s="6">
        <f>1055.05585262/3600</f>
        <v>0.29307107017222223</v>
      </c>
      <c r="C6" s="7" t="s">
        <v>15</v>
      </c>
      <c r="D6" s="7"/>
      <c r="E6" s="7"/>
      <c r="F6" s="7"/>
      <c r="G6" s="7"/>
      <c r="H6" s="7"/>
      <c r="I6" s="7"/>
    </row>
    <row r="7" spans="1:15" ht="30" customHeight="1" x14ac:dyDescent="0.2"/>
    <row r="8" spans="1:15" ht="75" customHeight="1" x14ac:dyDescent="0.2"/>
    <row r="9" spans="1:15" ht="33" customHeight="1" x14ac:dyDescent="0.2">
      <c r="A9" s="10" t="s">
        <v>12</v>
      </c>
    </row>
    <row r="10" spans="1:15" ht="24" customHeight="1" x14ac:dyDescent="0.2">
      <c r="A10" s="8" t="s">
        <v>4</v>
      </c>
      <c r="B10" s="9">
        <v>7.0000000000000007E-2</v>
      </c>
      <c r="D10" s="9" t="s">
        <v>76</v>
      </c>
    </row>
    <row r="11" spans="1:15" ht="25" customHeight="1" x14ac:dyDescent="0.2">
      <c r="A11" s="8" t="s">
        <v>6</v>
      </c>
      <c r="B11" s="9">
        <v>8760</v>
      </c>
      <c r="D11" s="9" t="s">
        <v>72</v>
      </c>
      <c r="E11" s="9" t="s">
        <v>70</v>
      </c>
      <c r="F11" s="9" t="s">
        <v>71</v>
      </c>
      <c r="G11" s="9" t="s">
        <v>73</v>
      </c>
    </row>
    <row r="12" spans="1:15" ht="26" customHeight="1" x14ac:dyDescent="0.15">
      <c r="A12" s="8" t="s">
        <v>8</v>
      </c>
      <c r="B12" s="9">
        <v>3412.141633127942</v>
      </c>
      <c r="D12" s="29">
        <v>118.6248423283573</v>
      </c>
      <c r="E12" s="9">
        <f>D12/1000000</f>
        <v>1.186248423283573E-4</v>
      </c>
      <c r="F12" s="9">
        <f>E12*Btu_per_kWh</f>
        <v>0.4047647632318257</v>
      </c>
      <c r="G12" s="9">
        <f>F12*0.453592</f>
        <v>0.18359805848385027</v>
      </c>
    </row>
    <row r="13" spans="1:15" ht="72" customHeight="1" x14ac:dyDescent="0.2">
      <c r="A13" s="8" t="s">
        <v>17</v>
      </c>
      <c r="B13" s="11" t="s">
        <v>80</v>
      </c>
      <c r="C13" s="13" t="s">
        <v>81</v>
      </c>
      <c r="D13" s="15" t="s">
        <v>82</v>
      </c>
      <c r="E13" s="17" t="s">
        <v>29</v>
      </c>
      <c r="F13" s="16" t="s">
        <v>33</v>
      </c>
      <c r="G13" s="16" t="s">
        <v>34</v>
      </c>
      <c r="H13" s="20" t="s">
        <v>40</v>
      </c>
      <c r="I13" s="26" t="s">
        <v>57</v>
      </c>
      <c r="J13" s="14" t="s">
        <v>37</v>
      </c>
      <c r="K13" s="14" t="s">
        <v>38</v>
      </c>
      <c r="L13" s="14" t="s">
        <v>39</v>
      </c>
      <c r="M13" s="14" t="s">
        <v>77</v>
      </c>
      <c r="N13" s="14" t="s">
        <v>78</v>
      </c>
      <c r="O13" s="14" t="s">
        <v>79</v>
      </c>
    </row>
    <row r="14" spans="1:15" ht="46" customHeight="1" x14ac:dyDescent="0.2">
      <c r="A14" s="8" t="s">
        <v>18</v>
      </c>
      <c r="B14" s="9">
        <v>1391</v>
      </c>
      <c r="C14" s="9">
        <v>1436</v>
      </c>
      <c r="D14" s="9">
        <v>7388</v>
      </c>
      <c r="E14" s="9">
        <v>290</v>
      </c>
      <c r="F14" s="9">
        <v>1054</v>
      </c>
      <c r="G14" s="9">
        <v>2670</v>
      </c>
      <c r="H14" s="9">
        <v>4346</v>
      </c>
      <c r="I14" s="9">
        <v>19977</v>
      </c>
      <c r="J14" s="9">
        <v>5002</v>
      </c>
      <c r="K14" s="9">
        <v>5183</v>
      </c>
      <c r="L14" s="9">
        <v>5469</v>
      </c>
      <c r="M14" s="9">
        <v>3534</v>
      </c>
      <c r="N14" s="9">
        <v>3668</v>
      </c>
      <c r="O14" s="9">
        <v>3885</v>
      </c>
    </row>
    <row r="15" spans="1:15" ht="31" customHeight="1" x14ac:dyDescent="0.2">
      <c r="A15" s="9" t="s">
        <v>1</v>
      </c>
      <c r="B15" s="9">
        <v>23</v>
      </c>
      <c r="C15" s="9">
        <v>43</v>
      </c>
      <c r="D15" s="9">
        <v>145</v>
      </c>
      <c r="E15" s="9">
        <v>36</v>
      </c>
      <c r="F15" s="9">
        <v>27</v>
      </c>
      <c r="G15" s="9">
        <v>65</v>
      </c>
      <c r="H15" s="9">
        <v>150</v>
      </c>
      <c r="I15" s="9">
        <v>268</v>
      </c>
      <c r="J15" s="9">
        <v>80</v>
      </c>
      <c r="K15" s="9">
        <v>83</v>
      </c>
      <c r="L15" s="9">
        <v>88</v>
      </c>
      <c r="M15" s="9">
        <v>110</v>
      </c>
      <c r="N15" s="9">
        <v>114</v>
      </c>
      <c r="O15" s="9">
        <v>121</v>
      </c>
    </row>
    <row r="16" spans="1:15" ht="31" customHeight="1" x14ac:dyDescent="0.2">
      <c r="A16" s="9" t="s">
        <v>2</v>
      </c>
      <c r="B16" s="9">
        <v>30</v>
      </c>
      <c r="C16" s="9">
        <v>30</v>
      </c>
      <c r="D16" s="9">
        <v>30</v>
      </c>
      <c r="E16" s="9">
        <v>15</v>
      </c>
      <c r="F16" s="9">
        <v>30</v>
      </c>
      <c r="G16" s="9">
        <v>30</v>
      </c>
      <c r="H16" s="9">
        <v>30</v>
      </c>
      <c r="I16" s="9">
        <v>30</v>
      </c>
      <c r="J16" s="9">
        <v>30</v>
      </c>
      <c r="K16" s="9">
        <v>30</v>
      </c>
      <c r="L16" s="9">
        <v>30</v>
      </c>
      <c r="M16" s="9">
        <v>30</v>
      </c>
      <c r="N16" s="9">
        <v>30</v>
      </c>
      <c r="O16" s="9">
        <v>30</v>
      </c>
    </row>
    <row r="17" spans="1:15" ht="31" customHeight="1" x14ac:dyDescent="0.2">
      <c r="A17" s="9" t="s">
        <v>13</v>
      </c>
      <c r="B17" s="18">
        <f t="shared" ref="B17:O17" si="0">Discount_rate*(1+Discount_rate)^B16/((1+Discount_rate)^B16-1)</f>
        <v>8.0586403511111196E-2</v>
      </c>
      <c r="C17" s="18">
        <f t="shared" ref="C17:I17" si="1">Discount_rate*(1+Discount_rate)^C16/((1+Discount_rate)^C16-1)</f>
        <v>8.0586403511111196E-2</v>
      </c>
      <c r="D17" s="18">
        <f t="shared" si="1"/>
        <v>8.0586403511111196E-2</v>
      </c>
      <c r="E17" s="18">
        <f t="shared" si="1"/>
        <v>0.10979462470100652</v>
      </c>
      <c r="F17" s="18">
        <f t="shared" si="1"/>
        <v>8.0586403511111196E-2</v>
      </c>
      <c r="G17" s="18">
        <f t="shared" si="1"/>
        <v>8.0586403511111196E-2</v>
      </c>
      <c r="H17" s="18">
        <f t="shared" si="1"/>
        <v>8.0586403511111196E-2</v>
      </c>
      <c r="I17" s="18">
        <f t="shared" si="1"/>
        <v>8.0586403511111196E-2</v>
      </c>
      <c r="J17" s="18">
        <f t="shared" si="0"/>
        <v>8.0586403511111196E-2</v>
      </c>
      <c r="K17" s="18">
        <f t="shared" si="0"/>
        <v>8.0586403511111196E-2</v>
      </c>
      <c r="L17" s="18">
        <f t="shared" si="0"/>
        <v>8.0586403511111196E-2</v>
      </c>
      <c r="M17" s="18">
        <f t="shared" si="0"/>
        <v>8.0586403511111196E-2</v>
      </c>
      <c r="N17" s="18">
        <f t="shared" si="0"/>
        <v>8.0586403511111196E-2</v>
      </c>
      <c r="O17" s="18">
        <f t="shared" si="0"/>
        <v>8.0586403511111196E-2</v>
      </c>
    </row>
    <row r="18" spans="1:15" ht="31" customHeight="1" x14ac:dyDescent="0.2">
      <c r="A18" s="9" t="s">
        <v>3</v>
      </c>
      <c r="B18" s="2">
        <f t="shared" ref="B18:O18" si="2">B14*B17+B15</f>
        <v>135.09568728395567</v>
      </c>
      <c r="C18" s="2">
        <f t="shared" ref="C18:I18" si="3">C14*C17+C15</f>
        <v>158.72207544195567</v>
      </c>
      <c r="D18" s="2">
        <f t="shared" si="3"/>
        <v>740.37234914008957</v>
      </c>
      <c r="E18" s="2">
        <f t="shared" si="3"/>
        <v>67.840441163291899</v>
      </c>
      <c r="F18" s="2">
        <f t="shared" si="3"/>
        <v>111.93806930071121</v>
      </c>
      <c r="G18" s="2">
        <f t="shared" si="3"/>
        <v>280.16569737466693</v>
      </c>
      <c r="H18" s="2">
        <f t="shared" si="3"/>
        <v>500.22850965928927</v>
      </c>
      <c r="I18" s="2">
        <f t="shared" si="3"/>
        <v>1877.8745829414684</v>
      </c>
      <c r="J18" s="2">
        <f t="shared" si="2"/>
        <v>483.09319036257818</v>
      </c>
      <c r="K18" s="2">
        <f t="shared" si="2"/>
        <v>500.67932939808935</v>
      </c>
      <c r="L18" s="2">
        <f t="shared" si="2"/>
        <v>528.72704080226708</v>
      </c>
      <c r="M18" s="2">
        <f t="shared" si="2"/>
        <v>394.79235000826696</v>
      </c>
      <c r="N18" s="2">
        <f t="shared" si="2"/>
        <v>409.59092807875589</v>
      </c>
      <c r="O18" s="2">
        <f t="shared" si="2"/>
        <v>434.07817764066698</v>
      </c>
    </row>
    <row r="19" spans="1:15" ht="31" customHeight="1" x14ac:dyDescent="0.2">
      <c r="A19" s="9" t="s">
        <v>5</v>
      </c>
      <c r="B19" s="19">
        <f t="shared" ref="B19:O19" si="4">B18/HOURS_PER_YEAR*1000</f>
        <v>15.421882110040601</v>
      </c>
      <c r="C19" s="19">
        <f t="shared" ref="C19:I19" si="5">C18/HOURS_PER_YEAR*1000</f>
        <v>18.118958383784893</v>
      </c>
      <c r="D19" s="19">
        <f t="shared" si="5"/>
        <v>84.517391454348129</v>
      </c>
      <c r="E19" s="19">
        <f t="shared" si="5"/>
        <v>7.7443425985493031</v>
      </c>
      <c r="F19" s="19">
        <f t="shared" si="5"/>
        <v>12.778318413323197</v>
      </c>
      <c r="G19" s="19">
        <f t="shared" si="5"/>
        <v>31.982385545053305</v>
      </c>
      <c r="H19" s="19">
        <f t="shared" si="5"/>
        <v>57.103711148320691</v>
      </c>
      <c r="I19" s="19">
        <f t="shared" si="5"/>
        <v>214.36924462802151</v>
      </c>
      <c r="J19" s="19">
        <f t="shared" si="4"/>
        <v>55.147624470613948</v>
      </c>
      <c r="K19" s="19">
        <f t="shared" si="4"/>
        <v>57.155174588822987</v>
      </c>
      <c r="L19" s="19">
        <f t="shared" si="4"/>
        <v>60.356968128112683</v>
      </c>
      <c r="M19" s="19">
        <f t="shared" si="4"/>
        <v>45.067619863957418</v>
      </c>
      <c r="N19" s="19">
        <f t="shared" si="4"/>
        <v>46.756955260131953</v>
      </c>
      <c r="O19" s="19">
        <f t="shared" si="4"/>
        <v>49.552303383637778</v>
      </c>
    </row>
    <row r="20" spans="1:15" ht="31" customHeight="1" x14ac:dyDescent="0.2">
      <c r="A20" s="9" t="s">
        <v>0</v>
      </c>
      <c r="D20" s="9">
        <v>2</v>
      </c>
      <c r="F20" s="9">
        <v>2</v>
      </c>
      <c r="G20" s="9">
        <v>6</v>
      </c>
      <c r="H20" s="9">
        <v>5</v>
      </c>
    </row>
    <row r="21" spans="1:15" ht="31" customHeight="1" x14ac:dyDescent="0.2">
      <c r="A21" s="9" t="s">
        <v>7</v>
      </c>
      <c r="D21" s="9">
        <v>10460</v>
      </c>
      <c r="F21" s="2">
        <v>6360</v>
      </c>
      <c r="G21" s="2">
        <v>5180</v>
      </c>
      <c r="H21" s="9">
        <v>13500</v>
      </c>
    </row>
    <row r="22" spans="1:15" ht="31" customHeight="1" x14ac:dyDescent="0.2">
      <c r="A22" s="9" t="s">
        <v>9</v>
      </c>
      <c r="D22" s="9">
        <f>Btu_per_kWh/D21</f>
        <v>0.32620856913269042</v>
      </c>
      <c r="F22" s="9">
        <f>Btu_per_kWh/F21</f>
        <v>0.53650025678112301</v>
      </c>
      <c r="G22" s="9">
        <f>Btu_per_kWh/G21</f>
        <v>0.65871460098995016</v>
      </c>
      <c r="H22" s="9">
        <f>Btu_per_kWh/H21</f>
        <v>0.25275123208355127</v>
      </c>
    </row>
    <row r="23" spans="1:15" ht="31" customHeight="1" x14ac:dyDescent="0.2">
      <c r="A23" s="9" t="s">
        <v>10</v>
      </c>
      <c r="D23" s="9">
        <v>7</v>
      </c>
      <c r="F23" s="9">
        <v>8</v>
      </c>
      <c r="G23" s="9">
        <v>8</v>
      </c>
      <c r="H23" s="9">
        <v>43</v>
      </c>
    </row>
    <row r="24" spans="1:15" ht="31" customHeight="1" x14ac:dyDescent="0.2">
      <c r="A24" s="9" t="s">
        <v>11</v>
      </c>
      <c r="D24" s="19">
        <f>D20+D23</f>
        <v>9</v>
      </c>
      <c r="F24" s="19">
        <f>F20+F23</f>
        <v>10</v>
      </c>
      <c r="G24" s="19">
        <f>G20+G23</f>
        <v>14</v>
      </c>
      <c r="H24" s="19">
        <f>H20+H23</f>
        <v>48</v>
      </c>
      <c r="I24" s="19"/>
    </row>
    <row r="25" spans="1:15" ht="25" customHeight="1" x14ac:dyDescent="0.2">
      <c r="A25" s="9" t="s">
        <v>21</v>
      </c>
    </row>
    <row r="26" spans="1:15" ht="23" customHeight="1" x14ac:dyDescent="0.2">
      <c r="A26" s="9" t="s">
        <v>32</v>
      </c>
      <c r="E26" s="9">
        <v>0.85</v>
      </c>
    </row>
    <row r="27" spans="1:15" ht="23" customHeight="1" x14ac:dyDescent="0.2">
      <c r="A27" s="9" t="s">
        <v>51</v>
      </c>
      <c r="D27" s="19">
        <f>D19+D24</f>
        <v>93.517391454348129</v>
      </c>
    </row>
    <row r="28" spans="1:15" s="31" customFormat="1" ht="144" customHeight="1" x14ac:dyDescent="0.2">
      <c r="A28" s="31" t="s">
        <v>42</v>
      </c>
      <c r="I28" s="32"/>
    </row>
    <row r="29" spans="1:15" ht="48" customHeight="1" x14ac:dyDescent="0.2"/>
    <row r="30" spans="1:15" ht="17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3186-EDC3-B148-A225-9FBE9EED20B5}">
  <dimension ref="A1:AO35"/>
  <sheetViews>
    <sheetView tabSelected="1" topLeftCell="A6" zoomScale="107" workbookViewId="0">
      <selection activeCell="J25" sqref="J25"/>
    </sheetView>
  </sheetViews>
  <sheetFormatPr baseColWidth="10" defaultRowHeight="16" x14ac:dyDescent="0.2"/>
  <cols>
    <col min="1" max="1" width="39.33203125" style="9" customWidth="1"/>
    <col min="2" max="2" width="14.6640625" style="9" customWidth="1"/>
    <col min="3" max="3" width="13.6640625" style="9" customWidth="1"/>
    <col min="4" max="7" width="14.6640625" style="9" customWidth="1"/>
    <col min="8" max="10" width="16" style="9" customWidth="1"/>
    <col min="11" max="12" width="15.33203125" style="9" customWidth="1"/>
    <col min="13" max="13" width="16.33203125" style="9" customWidth="1"/>
    <col min="14" max="15" width="16.5" style="9" customWidth="1"/>
    <col min="16" max="16" width="17.33203125" style="9" customWidth="1"/>
    <col min="17" max="17" width="15" style="9" customWidth="1"/>
    <col min="18" max="18" width="15.33203125" style="9" customWidth="1"/>
    <col min="19" max="19" width="15.1640625" style="9" customWidth="1"/>
    <col min="20" max="20" width="14.6640625" style="9" customWidth="1"/>
    <col min="21" max="22" width="18" style="9" customWidth="1"/>
    <col min="23" max="26" width="17.5" style="9" customWidth="1"/>
    <col min="27" max="29" width="17" style="9" customWidth="1"/>
    <col min="30" max="31" width="16.1640625" style="9" customWidth="1"/>
    <col min="32" max="34" width="18.1640625" style="9" customWidth="1"/>
    <col min="35" max="35" width="17.83203125" style="9" customWidth="1"/>
    <col min="36" max="36" width="19" style="9" customWidth="1"/>
    <col min="37" max="37" width="19.6640625" style="9" customWidth="1"/>
    <col min="38" max="38" width="18.5" style="9" customWidth="1"/>
    <col min="39" max="40" width="17.5" style="9" customWidth="1"/>
    <col min="41" max="41" width="19.1640625" style="9" customWidth="1"/>
    <col min="42" max="16384" width="10.83203125" style="9"/>
  </cols>
  <sheetData>
    <row r="1" spans="1:41" ht="73" customHeight="1" x14ac:dyDescent="0.2">
      <c r="A1" s="10" t="s">
        <v>22</v>
      </c>
    </row>
    <row r="2" spans="1:41" ht="39" customHeight="1" x14ac:dyDescent="0.2"/>
    <row r="3" spans="1:41" ht="55" customHeight="1" x14ac:dyDescent="0.2">
      <c r="A3" s="1" t="s">
        <v>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41" ht="43" customHeight="1" x14ac:dyDescent="0.2">
      <c r="A4" s="3" t="s">
        <v>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41" ht="32" customHeight="1" x14ac:dyDescent="0.2">
      <c r="A5" s="4" t="s">
        <v>20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41" ht="75" customHeight="1" x14ac:dyDescent="0.2">
      <c r="A6" s="5" t="s">
        <v>14</v>
      </c>
      <c r="B6" s="6">
        <f>1055.05585262/3600</f>
        <v>0.29307107017222223</v>
      </c>
      <c r="C6" s="7" t="s">
        <v>15</v>
      </c>
      <c r="D6" s="7"/>
      <c r="E6" s="7"/>
      <c r="F6" s="7"/>
      <c r="G6" s="7"/>
      <c r="H6" s="7"/>
      <c r="I6" s="7"/>
    </row>
    <row r="7" spans="1:41" ht="30" customHeight="1" x14ac:dyDescent="0.2"/>
    <row r="8" spans="1:41" ht="33" customHeight="1" x14ac:dyDescent="0.2">
      <c r="A8" s="10" t="s">
        <v>12</v>
      </c>
    </row>
    <row r="9" spans="1:41" ht="24" customHeight="1" x14ac:dyDescent="0.2">
      <c r="A9" s="8" t="s">
        <v>4</v>
      </c>
      <c r="B9" s="9">
        <v>7.0000000000000007E-2</v>
      </c>
      <c r="D9" s="9" t="s">
        <v>76</v>
      </c>
      <c r="J9" s="8"/>
      <c r="O9" s="8"/>
      <c r="P9" s="8"/>
    </row>
    <row r="10" spans="1:41" ht="25" customHeight="1" x14ac:dyDescent="0.2">
      <c r="A10" s="8" t="s">
        <v>6</v>
      </c>
      <c r="B10" s="9">
        <v>8760</v>
      </c>
      <c r="D10" s="9" t="s">
        <v>72</v>
      </c>
      <c r="E10" s="9" t="s">
        <v>70</v>
      </c>
      <c r="F10" s="9" t="s">
        <v>71</v>
      </c>
      <c r="G10" s="9" t="s">
        <v>73</v>
      </c>
    </row>
    <row r="11" spans="1:41" ht="26" customHeight="1" x14ac:dyDescent="0.15">
      <c r="A11" s="8" t="s">
        <v>8</v>
      </c>
      <c r="B11" s="9">
        <v>3412.141633127942</v>
      </c>
      <c r="D11" s="29">
        <v>118.6248423283573</v>
      </c>
      <c r="E11" s="9">
        <f>D11/1000000</f>
        <v>1.186248423283573E-4</v>
      </c>
      <c r="F11" s="9">
        <f>E11*Btu_per_kWh</f>
        <v>0.4047647632318257</v>
      </c>
      <c r="G11" s="9">
        <f>F11*0.453592</f>
        <v>0.18359805848385027</v>
      </c>
    </row>
    <row r="12" spans="1:41" ht="72" customHeight="1" x14ac:dyDescent="0.2">
      <c r="A12" s="8" t="s">
        <v>17</v>
      </c>
      <c r="B12" s="11" t="s">
        <v>80</v>
      </c>
      <c r="C12" s="11" t="s">
        <v>23</v>
      </c>
      <c r="D12" s="11" t="s">
        <v>24</v>
      </c>
      <c r="E12" s="11" t="s">
        <v>25</v>
      </c>
      <c r="F12" s="13" t="s">
        <v>81</v>
      </c>
      <c r="G12" s="13" t="s">
        <v>26</v>
      </c>
      <c r="H12" s="13" t="s">
        <v>27</v>
      </c>
      <c r="I12" s="13" t="s">
        <v>28</v>
      </c>
      <c r="J12" s="14" t="s">
        <v>98</v>
      </c>
      <c r="K12" s="14" t="s">
        <v>37</v>
      </c>
      <c r="L12" s="14" t="s">
        <v>38</v>
      </c>
      <c r="M12" s="14" t="s">
        <v>39</v>
      </c>
      <c r="N12" s="15" t="s">
        <v>82</v>
      </c>
      <c r="O12" s="15" t="s">
        <v>87</v>
      </c>
      <c r="P12" s="20" t="s">
        <v>91</v>
      </c>
      <c r="Q12" s="20" t="s">
        <v>92</v>
      </c>
      <c r="R12" s="26" t="s">
        <v>93</v>
      </c>
      <c r="S12" s="26" t="s">
        <v>57</v>
      </c>
      <c r="T12" s="26" t="s">
        <v>94</v>
      </c>
      <c r="U12" s="26" t="s">
        <v>95</v>
      </c>
      <c r="V12" s="17" t="s">
        <v>88</v>
      </c>
      <c r="W12" s="17" t="s">
        <v>29</v>
      </c>
      <c r="X12" s="17" t="s">
        <v>30</v>
      </c>
      <c r="Y12" s="17" t="s">
        <v>31</v>
      </c>
      <c r="Z12" s="16" t="s">
        <v>96</v>
      </c>
      <c r="AA12" s="16" t="s">
        <v>97</v>
      </c>
      <c r="AB12" s="34" t="s">
        <v>89</v>
      </c>
      <c r="AC12" s="34" t="s">
        <v>34</v>
      </c>
      <c r="AD12" s="34" t="s">
        <v>35</v>
      </c>
      <c r="AE12" s="34" t="s">
        <v>36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46" customHeight="1" x14ac:dyDescent="0.2">
      <c r="A13" s="8" t="s">
        <v>18</v>
      </c>
      <c r="B13" s="9">
        <v>1391</v>
      </c>
      <c r="C13" s="9">
        <v>481</v>
      </c>
      <c r="D13" s="9">
        <v>638</v>
      </c>
      <c r="E13" s="9">
        <v>776</v>
      </c>
      <c r="F13" s="9">
        <v>1436</v>
      </c>
      <c r="G13" s="9">
        <v>525</v>
      </c>
      <c r="H13" s="9">
        <v>760</v>
      </c>
      <c r="I13" s="9">
        <v>900</v>
      </c>
      <c r="J13" s="9">
        <v>5183</v>
      </c>
      <c r="K13" s="9">
        <v>2181</v>
      </c>
      <c r="L13" s="9">
        <v>2695</v>
      </c>
      <c r="M13" s="9">
        <v>3821</v>
      </c>
      <c r="N13" s="9">
        <v>7388</v>
      </c>
      <c r="O13" s="9">
        <v>5856</v>
      </c>
      <c r="P13" s="9">
        <v>4346</v>
      </c>
      <c r="Q13" s="9">
        <v>3560</v>
      </c>
      <c r="R13" s="9">
        <v>19977</v>
      </c>
      <c r="S13" s="9">
        <v>4411</v>
      </c>
      <c r="T13" s="9">
        <v>12042</v>
      </c>
      <c r="U13" s="9">
        <v>17102</v>
      </c>
      <c r="V13" s="9">
        <v>290</v>
      </c>
      <c r="W13" s="9">
        <v>70</v>
      </c>
      <c r="X13" s="9">
        <v>102</v>
      </c>
      <c r="Y13" s="9">
        <v>193</v>
      </c>
      <c r="Z13" s="9">
        <v>1054</v>
      </c>
      <c r="AA13" s="9">
        <v>907</v>
      </c>
      <c r="AB13" s="9">
        <v>2670</v>
      </c>
      <c r="AC13" s="9">
        <v>1353</v>
      </c>
      <c r="AD13" s="9">
        <v>1700</v>
      </c>
      <c r="AE13" s="2">
        <v>2047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31" customHeight="1" x14ac:dyDescent="0.2">
      <c r="A14" s="9" t="s">
        <v>1</v>
      </c>
      <c r="B14" s="9">
        <v>23</v>
      </c>
      <c r="C14" s="9">
        <v>12</v>
      </c>
      <c r="D14" s="9">
        <v>15</v>
      </c>
      <c r="E14" s="9">
        <v>17</v>
      </c>
      <c r="F14" s="9">
        <v>43</v>
      </c>
      <c r="G14" s="9">
        <v>24</v>
      </c>
      <c r="H14" s="9">
        <v>33</v>
      </c>
      <c r="I14" s="9">
        <v>41</v>
      </c>
      <c r="J14" s="9">
        <v>83</v>
      </c>
      <c r="K14" s="9">
        <v>44</v>
      </c>
      <c r="L14" s="9">
        <v>51</v>
      </c>
      <c r="M14" s="9">
        <v>68</v>
      </c>
      <c r="N14" s="9">
        <v>145</v>
      </c>
      <c r="O14" s="9">
        <v>145</v>
      </c>
      <c r="P14" s="9">
        <v>150</v>
      </c>
      <c r="Q14" s="9">
        <v>150</v>
      </c>
      <c r="R14" s="9">
        <v>268</v>
      </c>
      <c r="S14" s="9">
        <v>146</v>
      </c>
      <c r="T14" s="9">
        <v>224</v>
      </c>
      <c r="U14" s="9">
        <v>268</v>
      </c>
      <c r="V14" s="9">
        <v>36</v>
      </c>
      <c r="W14" s="9">
        <v>9</v>
      </c>
      <c r="X14" s="9">
        <v>15</v>
      </c>
      <c r="Y14" s="9">
        <v>25</v>
      </c>
      <c r="Z14" s="9">
        <v>27</v>
      </c>
      <c r="AA14" s="9">
        <v>27</v>
      </c>
      <c r="AB14" s="9">
        <v>65</v>
      </c>
      <c r="AC14" s="9">
        <v>56</v>
      </c>
      <c r="AD14" s="9">
        <v>60</v>
      </c>
      <c r="AE14" s="2">
        <v>65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31" customHeight="1" x14ac:dyDescent="0.2">
      <c r="A15" s="9" t="s">
        <v>2</v>
      </c>
      <c r="B15" s="9">
        <v>30</v>
      </c>
      <c r="C15" s="9">
        <v>30</v>
      </c>
      <c r="D15" s="9">
        <v>30</v>
      </c>
      <c r="E15" s="9">
        <v>30</v>
      </c>
      <c r="F15" s="9">
        <v>30</v>
      </c>
      <c r="G15" s="9">
        <v>30</v>
      </c>
      <c r="H15" s="9">
        <v>30</v>
      </c>
      <c r="I15" s="9">
        <v>30</v>
      </c>
      <c r="J15" s="9">
        <v>30</v>
      </c>
      <c r="K15" s="9">
        <v>30</v>
      </c>
      <c r="L15" s="9">
        <v>30</v>
      </c>
      <c r="M15" s="9">
        <v>30</v>
      </c>
      <c r="N15" s="9">
        <v>30</v>
      </c>
      <c r="O15" s="9">
        <v>30</v>
      </c>
      <c r="P15" s="9">
        <v>30</v>
      </c>
      <c r="Q15" s="9">
        <v>30</v>
      </c>
      <c r="R15" s="9">
        <v>30</v>
      </c>
      <c r="S15" s="9">
        <v>30</v>
      </c>
      <c r="T15" s="9">
        <v>30</v>
      </c>
      <c r="U15" s="9">
        <v>30</v>
      </c>
      <c r="V15" s="9">
        <v>15</v>
      </c>
      <c r="W15" s="9">
        <v>15</v>
      </c>
      <c r="X15" s="9">
        <v>15</v>
      </c>
      <c r="Y15" s="9">
        <v>15</v>
      </c>
      <c r="Z15" s="9">
        <v>30</v>
      </c>
      <c r="AA15" s="9">
        <v>30</v>
      </c>
      <c r="AB15" s="9">
        <v>30</v>
      </c>
      <c r="AC15" s="9">
        <v>30</v>
      </c>
      <c r="AD15" s="9">
        <v>30</v>
      </c>
      <c r="AE15" s="9">
        <v>30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31" customHeight="1" x14ac:dyDescent="0.2">
      <c r="A16" s="9" t="s">
        <v>13</v>
      </c>
      <c r="B16" s="18">
        <f t="shared" ref="B16" si="0">Discount_rate*(1+Discount_rate)^B15/((1+Discount_rate)^B15-1)</f>
        <v>8.0586403511111196E-2</v>
      </c>
      <c r="C16" s="18">
        <f t="shared" ref="C16:F16" si="1">Discount_rate*(1+Discount_rate)^C15/((1+Discount_rate)^C15-1)</f>
        <v>8.0586403511111196E-2</v>
      </c>
      <c r="D16" s="18">
        <f t="shared" si="1"/>
        <v>8.0586403511111196E-2</v>
      </c>
      <c r="E16" s="18">
        <f t="shared" si="1"/>
        <v>8.0586403511111196E-2</v>
      </c>
      <c r="F16" s="18">
        <f t="shared" si="1"/>
        <v>8.0586403511111196E-2</v>
      </c>
      <c r="G16" s="18">
        <f t="shared" ref="G16:M16" si="2">Discount_rate*(1+Discount_rate)^G15/((1+Discount_rate)^G15-1)</f>
        <v>8.0586403511111196E-2</v>
      </c>
      <c r="H16" s="18">
        <f t="shared" si="2"/>
        <v>8.0586403511111196E-2</v>
      </c>
      <c r="I16" s="18">
        <f t="shared" si="2"/>
        <v>8.0586403511111196E-2</v>
      </c>
      <c r="J16" s="18">
        <f t="shared" si="2"/>
        <v>8.0586403511111196E-2</v>
      </c>
      <c r="K16" s="18">
        <f t="shared" si="2"/>
        <v>8.0586403511111196E-2</v>
      </c>
      <c r="L16" s="18">
        <f t="shared" si="2"/>
        <v>8.0586403511111196E-2</v>
      </c>
      <c r="M16" s="18">
        <f t="shared" si="2"/>
        <v>8.0586403511111196E-2</v>
      </c>
      <c r="N16" s="18">
        <f t="shared" ref="N16:AE16" si="3">Discount_rate*(1+Discount_rate)^N15/((1+Discount_rate)^N15-1)</f>
        <v>8.0586403511111196E-2</v>
      </c>
      <c r="O16" s="18">
        <f t="shared" si="3"/>
        <v>8.0586403511111196E-2</v>
      </c>
      <c r="P16" s="18">
        <f t="shared" si="3"/>
        <v>8.0586403511111196E-2</v>
      </c>
      <c r="Q16" s="18">
        <f t="shared" si="3"/>
        <v>8.0586403511111196E-2</v>
      </c>
      <c r="R16" s="18">
        <f t="shared" si="3"/>
        <v>8.0586403511111196E-2</v>
      </c>
      <c r="S16" s="18">
        <f t="shared" si="3"/>
        <v>8.0586403511111196E-2</v>
      </c>
      <c r="T16" s="18">
        <f t="shared" si="3"/>
        <v>8.0586403511111196E-2</v>
      </c>
      <c r="U16" s="18">
        <f t="shared" si="3"/>
        <v>8.0586403511111196E-2</v>
      </c>
      <c r="V16" s="18">
        <f t="shared" si="3"/>
        <v>0.10979462470100652</v>
      </c>
      <c r="W16" s="18">
        <f t="shared" si="3"/>
        <v>0.10979462470100652</v>
      </c>
      <c r="X16" s="18">
        <f t="shared" si="3"/>
        <v>0.10979462470100652</v>
      </c>
      <c r="Y16" s="18">
        <f t="shared" si="3"/>
        <v>0.10979462470100652</v>
      </c>
      <c r="Z16" s="18">
        <f t="shared" si="3"/>
        <v>8.0586403511111196E-2</v>
      </c>
      <c r="AA16" s="18">
        <f t="shared" si="3"/>
        <v>8.0586403511111196E-2</v>
      </c>
      <c r="AB16" s="18">
        <f t="shared" si="3"/>
        <v>8.0586403511111196E-2</v>
      </c>
      <c r="AC16" s="18">
        <f t="shared" si="3"/>
        <v>8.0586403511111196E-2</v>
      </c>
      <c r="AD16" s="18">
        <f t="shared" si="3"/>
        <v>8.0586403511111196E-2</v>
      </c>
      <c r="AE16" s="18">
        <f t="shared" si="3"/>
        <v>8.0586403511111196E-2</v>
      </c>
      <c r="AF16" s="35"/>
      <c r="AG16" s="35"/>
      <c r="AH16" s="35"/>
      <c r="AI16" s="35"/>
      <c r="AJ16" s="35"/>
      <c r="AK16" s="35"/>
      <c r="AL16" s="35"/>
      <c r="AM16" s="35"/>
      <c r="AN16" s="35"/>
      <c r="AO16" s="35"/>
    </row>
    <row r="17" spans="1:41" ht="31" customHeight="1" x14ac:dyDescent="0.2">
      <c r="A17" s="9" t="s">
        <v>3</v>
      </c>
      <c r="B17" s="2">
        <f t="shared" ref="B17" si="4">B13*B16+B14</f>
        <v>135.09568728395567</v>
      </c>
      <c r="C17" s="2">
        <f t="shared" ref="C17:F17" si="5">C13*C16+C14</f>
        <v>50.762060088844486</v>
      </c>
      <c r="D17" s="2">
        <f t="shared" si="5"/>
        <v>66.414125440088952</v>
      </c>
      <c r="E17" s="2">
        <f t="shared" si="5"/>
        <v>79.53504912462229</v>
      </c>
      <c r="F17" s="2">
        <f t="shared" si="5"/>
        <v>158.72207544195567</v>
      </c>
      <c r="G17" s="2">
        <f t="shared" ref="G17:M17" si="6">G13*G16+G14</f>
        <v>66.30786184333337</v>
      </c>
      <c r="H17" s="2">
        <f t="shared" si="6"/>
        <v>94.2456666684445</v>
      </c>
      <c r="I17" s="2">
        <f t="shared" si="6"/>
        <v>113.52776316000008</v>
      </c>
      <c r="J17" s="2">
        <f t="shared" si="6"/>
        <v>500.67932939808935</v>
      </c>
      <c r="K17" s="2">
        <f t="shared" si="6"/>
        <v>219.75894605773351</v>
      </c>
      <c r="L17" s="2">
        <f t="shared" si="6"/>
        <v>268.1803574624447</v>
      </c>
      <c r="M17" s="2">
        <f t="shared" si="6"/>
        <v>375.92064781595587</v>
      </c>
      <c r="N17" s="2">
        <f t="shared" ref="N17:AE17" si="7">N13*N16+N14</f>
        <v>740.37234914008957</v>
      </c>
      <c r="O17" s="2">
        <f t="shared" si="7"/>
        <v>616.91397896106719</v>
      </c>
      <c r="P17" s="2">
        <f t="shared" si="7"/>
        <v>500.22850965928927</v>
      </c>
      <c r="Q17" s="2">
        <f t="shared" si="7"/>
        <v>436.88759649955585</v>
      </c>
      <c r="R17" s="2">
        <f t="shared" si="7"/>
        <v>1877.8745829414684</v>
      </c>
      <c r="S17" s="2">
        <f t="shared" si="7"/>
        <v>501.4666258875115</v>
      </c>
      <c r="T17" s="2">
        <f t="shared" si="7"/>
        <v>1194.421471080801</v>
      </c>
      <c r="U17" s="2">
        <f t="shared" si="7"/>
        <v>1646.1886728470238</v>
      </c>
      <c r="V17" s="2">
        <f t="shared" si="7"/>
        <v>67.840441163291899</v>
      </c>
      <c r="W17" s="2">
        <f t="shared" si="7"/>
        <v>16.685623729070457</v>
      </c>
      <c r="X17" s="2">
        <f t="shared" si="7"/>
        <v>26.199051719502666</v>
      </c>
      <c r="Y17" s="2">
        <f t="shared" si="7"/>
        <v>46.190362567294258</v>
      </c>
      <c r="Z17" s="2">
        <f t="shared" si="7"/>
        <v>111.93806930071121</v>
      </c>
      <c r="AA17" s="2">
        <f t="shared" si="7"/>
        <v>100.09186798457786</v>
      </c>
      <c r="AB17" s="2">
        <f t="shared" si="7"/>
        <v>280.16569737466693</v>
      </c>
      <c r="AC17" s="2">
        <f t="shared" si="7"/>
        <v>165.03340395053345</v>
      </c>
      <c r="AD17" s="2">
        <f t="shared" si="7"/>
        <v>196.99688596888905</v>
      </c>
      <c r="AE17" s="2">
        <f t="shared" si="7"/>
        <v>229.96036798724461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31" customHeight="1" x14ac:dyDescent="0.2">
      <c r="A18" s="9" t="s">
        <v>5</v>
      </c>
      <c r="B18" s="19">
        <f t="shared" ref="B18" si="8">B17/HOURS_PER_YEAR*1000</f>
        <v>15.421882110040601</v>
      </c>
      <c r="C18" s="19">
        <f t="shared" ref="C18:F18" si="9">C17/HOURS_PER_YEAR*1000</f>
        <v>5.7947557179046214</v>
      </c>
      <c r="D18" s="19">
        <f t="shared" si="9"/>
        <v>7.5815211689599256</v>
      </c>
      <c r="E18" s="19">
        <f t="shared" si="9"/>
        <v>9.0793435073769739</v>
      </c>
      <c r="F18" s="19">
        <f t="shared" si="9"/>
        <v>18.118958383784893</v>
      </c>
      <c r="G18" s="19">
        <f t="shared" ref="G18:M18" si="10">G17/HOURS_PER_YEAR*1000</f>
        <v>7.5693906213850877</v>
      </c>
      <c r="H18" s="19">
        <f t="shared" si="10"/>
        <v>10.758637747539327</v>
      </c>
      <c r="I18" s="19">
        <f t="shared" si="10"/>
        <v>12.959790315068501</v>
      </c>
      <c r="J18" s="19">
        <f t="shared" si="10"/>
        <v>57.155174588822987</v>
      </c>
      <c r="K18" s="19">
        <f t="shared" si="10"/>
        <v>25.086637677823457</v>
      </c>
      <c r="L18" s="19">
        <f t="shared" si="10"/>
        <v>30.614196057356704</v>
      </c>
      <c r="M18" s="19">
        <f t="shared" si="10"/>
        <v>42.913315960725555</v>
      </c>
      <c r="N18" s="19">
        <f t="shared" ref="N18:AE18" si="11">N17/HOURS_PER_YEAR*1000</f>
        <v>84.517391454348129</v>
      </c>
      <c r="O18" s="19">
        <f t="shared" si="11"/>
        <v>70.423970201035061</v>
      </c>
      <c r="P18" s="19">
        <f t="shared" si="11"/>
        <v>57.103711148320691</v>
      </c>
      <c r="Q18" s="19">
        <f t="shared" si="11"/>
        <v>49.873013299036053</v>
      </c>
      <c r="R18" s="19">
        <f t="shared" si="11"/>
        <v>214.36924462802151</v>
      </c>
      <c r="S18" s="19">
        <f t="shared" si="11"/>
        <v>57.245048617295829</v>
      </c>
      <c r="T18" s="19">
        <f t="shared" si="11"/>
        <v>136.34948300009145</v>
      </c>
      <c r="U18" s="19">
        <f t="shared" si="11"/>
        <v>187.92108137523104</v>
      </c>
      <c r="V18" s="19">
        <f t="shared" si="11"/>
        <v>7.7443425985493031</v>
      </c>
      <c r="W18" s="19">
        <f t="shared" si="11"/>
        <v>1.904751567245486</v>
      </c>
      <c r="X18" s="19">
        <f t="shared" si="11"/>
        <v>2.9907593287103502</v>
      </c>
      <c r="Y18" s="19">
        <f t="shared" si="11"/>
        <v>5.2728724391888422</v>
      </c>
      <c r="Z18" s="19">
        <f t="shared" si="11"/>
        <v>12.778318413323197</v>
      </c>
      <c r="AA18" s="19">
        <f t="shared" si="11"/>
        <v>11.426012327006605</v>
      </c>
      <c r="AB18" s="19">
        <f t="shared" si="11"/>
        <v>31.982385545053305</v>
      </c>
      <c r="AC18" s="19">
        <f t="shared" si="11"/>
        <v>18.839429674718431</v>
      </c>
      <c r="AD18" s="19">
        <f t="shared" si="11"/>
        <v>22.488228991882313</v>
      </c>
      <c r="AE18" s="19">
        <f t="shared" si="11"/>
        <v>26.251183560187741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31" customHeight="1" x14ac:dyDescent="0.2">
      <c r="A19" s="9" t="s">
        <v>0</v>
      </c>
      <c r="N19" s="9">
        <v>2</v>
      </c>
      <c r="O19" s="9">
        <v>2</v>
      </c>
      <c r="P19" s="9">
        <v>5</v>
      </c>
      <c r="Q19" s="9">
        <v>5</v>
      </c>
      <c r="Z19" s="9">
        <v>2</v>
      </c>
      <c r="AA19" s="9">
        <v>2</v>
      </c>
      <c r="AB19" s="9">
        <v>6</v>
      </c>
      <c r="AC19" s="9">
        <v>5</v>
      </c>
      <c r="AD19" s="9">
        <v>5</v>
      </c>
      <c r="AE19" s="2">
        <v>6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31" customHeight="1" x14ac:dyDescent="0.2">
      <c r="A20" s="9" t="s">
        <v>7</v>
      </c>
      <c r="N20" s="9">
        <v>10460</v>
      </c>
      <c r="O20" s="9">
        <v>10460</v>
      </c>
      <c r="P20" s="9">
        <v>13500</v>
      </c>
      <c r="Q20" s="9">
        <v>13500</v>
      </c>
      <c r="W20" s="2"/>
      <c r="X20" s="2"/>
      <c r="Y20" s="2"/>
      <c r="Z20" s="2">
        <v>6360</v>
      </c>
      <c r="AA20" s="2">
        <v>6360</v>
      </c>
      <c r="AB20" s="2">
        <v>5180</v>
      </c>
      <c r="AC20" s="2">
        <v>5180</v>
      </c>
      <c r="AD20" s="2">
        <v>6170</v>
      </c>
      <c r="AE20" s="2">
        <v>7160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31" customHeight="1" x14ac:dyDescent="0.2">
      <c r="A21" s="9" t="s">
        <v>9</v>
      </c>
      <c r="J21" s="2"/>
      <c r="K21" s="2"/>
      <c r="L21" s="2"/>
      <c r="M21" s="2"/>
      <c r="N21" s="9">
        <f>Btu_per_kWh/N20</f>
        <v>0.32620856913269042</v>
      </c>
      <c r="O21" s="9">
        <f>Btu_per_kWh/O20</f>
        <v>0.32620856913269042</v>
      </c>
      <c r="P21" s="9">
        <f>Btu_per_kWh/P20</f>
        <v>0.25275123208355127</v>
      </c>
      <c r="Q21" s="9">
        <f>Btu_per_kWh/Q20</f>
        <v>0.25275123208355127</v>
      </c>
      <c r="W21" s="2"/>
      <c r="X21" s="2"/>
      <c r="Y21" s="2"/>
      <c r="Z21" s="9">
        <f t="shared" ref="Z21:AE21" si="12">Btu_per_kWh/Z20</f>
        <v>0.53650025678112301</v>
      </c>
      <c r="AA21" s="9">
        <f t="shared" si="12"/>
        <v>0.53650025678112301</v>
      </c>
      <c r="AB21" s="9">
        <f t="shared" si="12"/>
        <v>0.65871460098995016</v>
      </c>
      <c r="AC21" s="9">
        <f t="shared" si="12"/>
        <v>0.65871460098995016</v>
      </c>
      <c r="AD21" s="9">
        <f t="shared" si="12"/>
        <v>0.55302133438054168</v>
      </c>
      <c r="AE21" s="9">
        <f t="shared" si="12"/>
        <v>0.47655609401228238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31" customHeight="1" x14ac:dyDescent="0.2">
      <c r="A22" s="9" t="s">
        <v>10</v>
      </c>
      <c r="J22" s="2"/>
      <c r="K22" s="2"/>
      <c r="L22" s="2"/>
      <c r="M22" s="2"/>
      <c r="N22" s="9">
        <v>7</v>
      </c>
      <c r="O22" s="9">
        <v>8</v>
      </c>
      <c r="P22" s="9">
        <v>43</v>
      </c>
      <c r="Q22" s="9">
        <v>43</v>
      </c>
      <c r="W22" s="2"/>
      <c r="X22" s="2"/>
      <c r="Y22" s="2"/>
      <c r="Z22" s="9">
        <v>8</v>
      </c>
      <c r="AA22" s="9">
        <v>8</v>
      </c>
      <c r="AB22" s="9">
        <v>8</v>
      </c>
      <c r="AC22" s="9">
        <v>8</v>
      </c>
      <c r="AD22" s="9">
        <v>8</v>
      </c>
      <c r="AE22" s="9">
        <v>8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31" customHeight="1" x14ac:dyDescent="0.2">
      <c r="A23" s="9" t="s">
        <v>11</v>
      </c>
      <c r="J23" s="2"/>
      <c r="K23" s="2"/>
      <c r="L23" s="2"/>
      <c r="M23" s="2"/>
      <c r="N23" s="19">
        <f>N19+N22</f>
        <v>9</v>
      </c>
      <c r="O23" s="19">
        <f>O19+O22</f>
        <v>10</v>
      </c>
      <c r="P23" s="19">
        <f>P19+P22</f>
        <v>48</v>
      </c>
      <c r="Q23" s="19">
        <f>Q19+Q22</f>
        <v>48</v>
      </c>
      <c r="R23" s="19"/>
      <c r="W23" s="2"/>
      <c r="X23" s="2"/>
      <c r="Y23" s="2"/>
      <c r="Z23" s="19">
        <f t="shared" ref="Z23:AE23" si="13">Z19+Z22</f>
        <v>10</v>
      </c>
      <c r="AA23" s="19">
        <f t="shared" si="13"/>
        <v>10</v>
      </c>
      <c r="AB23" s="19">
        <f t="shared" si="13"/>
        <v>14</v>
      </c>
      <c r="AC23" s="19">
        <f t="shared" si="13"/>
        <v>13</v>
      </c>
      <c r="AD23" s="19">
        <f t="shared" si="13"/>
        <v>13</v>
      </c>
      <c r="AE23" s="19">
        <f t="shared" si="13"/>
        <v>14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25" customHeight="1" x14ac:dyDescent="0.2">
      <c r="A24" s="9" t="s">
        <v>21</v>
      </c>
      <c r="J24" s="2"/>
      <c r="K24" s="2"/>
      <c r="L24" s="2"/>
      <c r="M24" s="2"/>
      <c r="W24" s="2"/>
      <c r="X24" s="2"/>
      <c r="Y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23" customHeight="1" x14ac:dyDescent="0.2">
      <c r="A25" s="9" t="s">
        <v>32</v>
      </c>
      <c r="J25" s="2"/>
      <c r="K25" s="2"/>
      <c r="L25" s="2"/>
      <c r="M25" s="2"/>
      <c r="V25" s="9">
        <v>0.85</v>
      </c>
      <c r="W25" s="9">
        <v>0.85</v>
      </c>
      <c r="X25" s="9">
        <v>0.85</v>
      </c>
      <c r="Y25" s="9">
        <v>0.85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23" customHeight="1" x14ac:dyDescent="0.2">
      <c r="A26" s="9" t="s">
        <v>51</v>
      </c>
      <c r="J26" s="2"/>
      <c r="K26" s="2"/>
      <c r="L26" s="2"/>
      <c r="M26" s="2"/>
      <c r="N26" s="19">
        <f>N18+N23</f>
        <v>93.517391454348129</v>
      </c>
      <c r="O26" s="19">
        <f>O18+O23</f>
        <v>80.423970201035061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s="33" customFormat="1" ht="29" customHeight="1" x14ac:dyDescent="0.2">
      <c r="A27" s="33" t="s">
        <v>42</v>
      </c>
      <c r="R27" s="36"/>
      <c r="S27" s="36"/>
      <c r="T27" s="36"/>
      <c r="AA27" s="36"/>
      <c r="AB27" s="36"/>
      <c r="AC27" s="36"/>
      <c r="AF27" s="36"/>
      <c r="AG27" s="36"/>
      <c r="AH27" s="36"/>
      <c r="AJ27" s="36"/>
      <c r="AK27" s="36"/>
      <c r="AL27" s="36"/>
      <c r="AM27" s="36"/>
      <c r="AN27" s="36"/>
    </row>
    <row r="28" spans="1:41" ht="25" customHeight="1" x14ac:dyDescent="0.2">
      <c r="A28" s="9" t="s">
        <v>90</v>
      </c>
      <c r="B28" s="9" t="s">
        <v>66</v>
      </c>
      <c r="L28" s="28"/>
      <c r="AE28" s="28"/>
      <c r="AJ28" s="28"/>
      <c r="AK28" s="28"/>
      <c r="AL28" s="28"/>
    </row>
    <row r="29" spans="1:41" ht="17" customHeight="1" x14ac:dyDescent="0.2">
      <c r="T29" s="2"/>
    </row>
    <row r="30" spans="1:41" x14ac:dyDescent="0.2">
      <c r="T30" s="2"/>
    </row>
    <row r="31" spans="1:41" x14ac:dyDescent="0.2">
      <c r="T31" s="2"/>
    </row>
    <row r="34" spans="19:19" x14ac:dyDescent="0.2">
      <c r="S34" s="2"/>
    </row>
    <row r="35" spans="19:19" x14ac:dyDescent="0.2">
      <c r="S35" s="2"/>
    </row>
  </sheetData>
  <mergeCells count="5">
    <mergeCell ref="R27:T27"/>
    <mergeCell ref="AA27:AC27"/>
    <mergeCell ref="AF27:AH27"/>
    <mergeCell ref="AJ27:AL27"/>
    <mergeCell ref="AM27:A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Year2050</vt:lpstr>
      <vt:lpstr>Year2019</vt:lpstr>
      <vt:lpstr>Final-version</vt:lpstr>
      <vt:lpstr>Btu_per_kWh</vt:lpstr>
      <vt:lpstr>Discount_rate</vt:lpstr>
      <vt:lpstr>HOURS_PER_YEAR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Ruggles</dc:creator>
  <cp:lastModifiedBy>Lei Duan</cp:lastModifiedBy>
  <dcterms:created xsi:type="dcterms:W3CDTF">2020-05-05T04:59:04Z</dcterms:created>
  <dcterms:modified xsi:type="dcterms:W3CDTF">2022-05-31T06:31:10Z</dcterms:modified>
</cp:coreProperties>
</file>