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ylvainmoi/Documents/These/Projet_QMetabar/metabar-bias/metabar-bias/data/"/>
    </mc:Choice>
  </mc:AlternateContent>
  <xr:revisionPtr revIDLastSave="0" documentId="13_ncr:1_{E0951422-22C4-CB4C-B8FF-BAF372A8BD1B}" xr6:coauthVersionLast="47" xr6:coauthVersionMax="47" xr10:uidLastSave="{00000000-0000-0000-0000-000000000000}"/>
  <bookViews>
    <workbookView xWindow="1220" yWindow="500" windowWidth="27580" windowHeight="17500" tabRatio="500" xr2:uid="{00000000-000D-0000-FFFF-FFFF00000000}"/>
  </bookViews>
  <sheets>
    <sheet name="300621" sheetId="1" r:id="rId1"/>
    <sheet name="Feuil1" sheetId="2" r:id="rId2"/>
    <sheet name="110422" sheetId="3" r:id="rId3"/>
  </sheets>
  <definedNames>
    <definedName name="_xlnm.Print_Area" localSheetId="0">'300621'!$A$1:$N$34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Q15" i="1"/>
  <c r="Q14" i="1"/>
  <c r="O33" i="1"/>
  <c r="O32" i="1"/>
  <c r="O30" i="1"/>
  <c r="O29" i="1"/>
  <c r="O28" i="1"/>
  <c r="O27" i="1"/>
  <c r="O26" i="1"/>
  <c r="O25" i="1"/>
  <c r="O24" i="1"/>
  <c r="O21" i="1"/>
  <c r="O20" i="1"/>
  <c r="O18" i="1"/>
  <c r="O17" i="1"/>
  <c r="O16" i="1"/>
  <c r="O13" i="1"/>
  <c r="O12" i="1"/>
  <c r="O11" i="1"/>
  <c r="Q11" i="1" s="1"/>
  <c r="O10" i="1"/>
  <c r="O9" i="1"/>
  <c r="O8" i="1"/>
  <c r="O7" i="1"/>
  <c r="Q7" i="1" s="1"/>
  <c r="O6" i="1"/>
  <c r="O5" i="1"/>
  <c r="O4" i="1"/>
  <c r="O3" i="1"/>
  <c r="O2" i="1"/>
  <c r="L4" i="1"/>
  <c r="P4" i="1" s="1"/>
  <c r="L5" i="1"/>
  <c r="N5" i="1" s="1"/>
  <c r="L6" i="1"/>
  <c r="P6" i="1" s="1"/>
  <c r="L7" i="1"/>
  <c r="P7" i="1" s="1"/>
  <c r="L8" i="1"/>
  <c r="P8" i="1" s="1"/>
  <c r="L9" i="1"/>
  <c r="N9" i="1" s="1"/>
  <c r="L10" i="1"/>
  <c r="P10" i="1" s="1"/>
  <c r="L11" i="1"/>
  <c r="P11" i="1" s="1"/>
  <c r="L12" i="1"/>
  <c r="P12" i="1" s="1"/>
  <c r="L13" i="1"/>
  <c r="N13" i="1" s="1"/>
  <c r="L14" i="1"/>
  <c r="N14" i="1" s="1"/>
  <c r="L15" i="1"/>
  <c r="R15" i="1" s="1"/>
  <c r="L16" i="1"/>
  <c r="N16" i="1" s="1"/>
  <c r="L17" i="1"/>
  <c r="P17" i="1" s="1"/>
  <c r="L18" i="1"/>
  <c r="P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P25" i="1" s="1"/>
  <c r="L26" i="1"/>
  <c r="N26" i="1" s="1"/>
  <c r="L27" i="1"/>
  <c r="P27" i="1" s="1"/>
  <c r="L28" i="1"/>
  <c r="N28" i="1" s="1"/>
  <c r="L29" i="1"/>
  <c r="P29" i="1" s="1"/>
  <c r="L30" i="1"/>
  <c r="N30" i="1" s="1"/>
  <c r="L31" i="1"/>
  <c r="N31" i="1" s="1"/>
  <c r="L32" i="1"/>
  <c r="N32" i="1" s="1"/>
  <c r="L33" i="1"/>
  <c r="P33" i="1" s="1"/>
  <c r="L3" i="1"/>
  <c r="P3" i="1" s="1"/>
  <c r="L2" i="1"/>
  <c r="P2" i="1" s="1"/>
  <c r="Q2" i="1" l="1"/>
  <c r="Q6" i="1"/>
  <c r="Q10" i="1"/>
  <c r="R16" i="1"/>
  <c r="Q27" i="1"/>
  <c r="R32" i="1"/>
  <c r="R20" i="1"/>
  <c r="R3" i="1"/>
  <c r="R7" i="1"/>
  <c r="R11" i="1"/>
  <c r="R17" i="1"/>
  <c r="R24" i="1"/>
  <c r="R28" i="1"/>
  <c r="Q33" i="1"/>
  <c r="Q3" i="1"/>
  <c r="Q4" i="1"/>
  <c r="Q8" i="1"/>
  <c r="Q12" i="1"/>
  <c r="R18" i="1"/>
  <c r="Q25" i="1"/>
  <c r="Q29" i="1"/>
  <c r="N15" i="1"/>
  <c r="R10" i="1"/>
  <c r="R6" i="1"/>
  <c r="R2" i="1"/>
  <c r="R31" i="1"/>
  <c r="R27" i="1"/>
  <c r="R23" i="1"/>
  <c r="R13" i="1"/>
  <c r="R9" i="1"/>
  <c r="R5" i="1"/>
  <c r="R19" i="1"/>
  <c r="R30" i="1"/>
  <c r="R26" i="1"/>
  <c r="R22" i="1"/>
  <c r="Q18" i="1"/>
  <c r="R12" i="1"/>
  <c r="R8" i="1"/>
  <c r="R4" i="1"/>
  <c r="R33" i="1"/>
  <c r="R29" i="1"/>
  <c r="R25" i="1"/>
  <c r="R21" i="1"/>
  <c r="Q17" i="1"/>
  <c r="P9" i="1"/>
  <c r="Q9" i="1" s="1"/>
  <c r="N27" i="1"/>
  <c r="N11" i="1"/>
  <c r="P13" i="1"/>
  <c r="Q13" i="1" s="1"/>
  <c r="N7" i="1"/>
  <c r="P20" i="1"/>
  <c r="Q20" i="1" s="1"/>
  <c r="P5" i="1"/>
  <c r="Q5" i="1" s="1"/>
  <c r="N3" i="1"/>
  <c r="P26" i="1"/>
  <c r="Q26" i="1" s="1"/>
  <c r="P30" i="1"/>
  <c r="Q30" i="1" s="1"/>
  <c r="N2" i="1"/>
  <c r="N18" i="1"/>
  <c r="N10" i="1"/>
  <c r="N6" i="1"/>
  <c r="P16" i="1"/>
  <c r="Q16" i="1" s="1"/>
  <c r="P21" i="1"/>
  <c r="Q21" i="1" s="1"/>
  <c r="P32" i="1"/>
  <c r="Q32" i="1" s="1"/>
  <c r="N33" i="1"/>
  <c r="N29" i="1"/>
  <c r="N25" i="1"/>
  <c r="N17" i="1"/>
  <c r="P24" i="1"/>
  <c r="Q24" i="1" s="1"/>
  <c r="P28" i="1"/>
  <c r="Q28" i="1" s="1"/>
  <c r="N12" i="1"/>
  <c r="N8" i="1"/>
  <c r="N4" i="1"/>
  <c r="P19" i="1"/>
  <c r="Q19" i="1" s="1"/>
  <c r="P22" i="1"/>
  <c r="Q22" i="1" s="1"/>
  <c r="P23" i="1"/>
  <c r="Q23" i="1" s="1"/>
  <c r="P31" i="1"/>
  <c r="Q31" i="1" s="1"/>
  <c r="R14" i="1"/>
</calcChain>
</file>

<file path=xl/sharedStrings.xml><?xml version="1.0" encoding="utf-8"?>
<sst xmlns="http://schemas.openxmlformats.org/spreadsheetml/2006/main" count="264" uniqueCount="68">
  <si>
    <t>Taxus_baccata</t>
  </si>
  <si>
    <t>Tb</t>
  </si>
  <si>
    <t>Salvia_pratensis</t>
  </si>
  <si>
    <t>Sp</t>
  </si>
  <si>
    <t>Populus_tremula</t>
  </si>
  <si>
    <t>Pt</t>
  </si>
  <si>
    <t>Rumex_acetosa</t>
  </si>
  <si>
    <t>Ra</t>
  </si>
  <si>
    <t>Carpinus_betulus</t>
  </si>
  <si>
    <t>Cbe</t>
  </si>
  <si>
    <t>Fraxinus_excelsior</t>
  </si>
  <si>
    <t>Fe</t>
  </si>
  <si>
    <t>Picea_abies</t>
  </si>
  <si>
    <t>Pa</t>
  </si>
  <si>
    <t>Lonicera_xylosteum</t>
  </si>
  <si>
    <t>Lx</t>
  </si>
  <si>
    <t>Abies_alba</t>
  </si>
  <si>
    <t>Aa</t>
  </si>
  <si>
    <t>Acer_campestre</t>
  </si>
  <si>
    <t>Ac</t>
  </si>
  <si>
    <t>Briza_media</t>
  </si>
  <si>
    <t>Bm</t>
  </si>
  <si>
    <t>Rosa_canina</t>
  </si>
  <si>
    <t>Rc</t>
  </si>
  <si>
    <t>Capsella_bursa-pastoris</t>
  </si>
  <si>
    <t>Cbp</t>
  </si>
  <si>
    <t>Geranium_robertianum</t>
  </si>
  <si>
    <t>Gr</t>
  </si>
  <si>
    <t>Rhododendron_ferrugineum</t>
  </si>
  <si>
    <t>Rf</t>
  </si>
  <si>
    <t>Lotus_corniculatus</t>
  </si>
  <si>
    <t>Lc</t>
  </si>
  <si>
    <t>Masse extrait (mg)</t>
  </si>
  <si>
    <t>concentration (ng/µl) après extraction Qiagen</t>
  </si>
  <si>
    <r>
      <t>concentration (ng/µl) après 2</t>
    </r>
    <r>
      <rPr>
        <b/>
        <vertAlign val="superscript"/>
        <sz val="10"/>
        <rFont val="Calibri"/>
        <family val="2"/>
        <scheme val="minor"/>
      </rPr>
      <t>ème</t>
    </r>
    <r>
      <rPr>
        <b/>
        <sz val="10"/>
        <rFont val="Calibri"/>
        <family val="2"/>
        <scheme val="minor"/>
      </rPr>
      <t xml:space="preserve"> extraction CTAB</t>
    </r>
  </si>
  <si>
    <r>
      <t>concentration (ng/µl) après 1</t>
    </r>
    <r>
      <rPr>
        <b/>
        <vertAlign val="superscript"/>
        <sz val="10"/>
        <rFont val="Calibri"/>
        <family val="2"/>
        <scheme val="minor"/>
      </rPr>
      <t>ère</t>
    </r>
    <r>
      <rPr>
        <b/>
        <sz val="10"/>
        <rFont val="Calibri"/>
        <family val="2"/>
        <scheme val="minor"/>
      </rPr>
      <t xml:space="preserve"> extraction CTAB</t>
    </r>
  </si>
  <si>
    <t>Elution dans 100 µl tampon AE</t>
  </si>
  <si>
    <t>Elution dans 100 µl eau DNAse free</t>
  </si>
  <si>
    <t>Volume (µl) à prélever pour 100 µl à 0.5ng/µl</t>
  </si>
  <si>
    <t>Volume d'eau (µl) pour compléter</t>
  </si>
  <si>
    <t>Volume retenu</t>
  </si>
  <si>
    <t>concentration</t>
  </si>
  <si>
    <t>il aurait fallu tant d'eau pour 0.5…</t>
  </si>
  <si>
    <t>concentration (ng/µl</t>
  </si>
  <si>
    <t>retenu pour la manip</t>
  </si>
  <si>
    <t>Volume d'eau mis</t>
  </si>
  <si>
    <t>statut</t>
  </si>
  <si>
    <t>normal</t>
  </si>
  <si>
    <t>50 microL</t>
  </si>
  <si>
    <t>concentré</t>
  </si>
  <si>
    <t>Espece</t>
  </si>
  <si>
    <t>esp</t>
  </si>
  <si>
    <t>Sample</t>
  </si>
  <si>
    <t>Masse extrait</t>
  </si>
  <si>
    <t>extraction</t>
  </si>
  <si>
    <t>CTAB1</t>
  </si>
  <si>
    <t>CTAB2</t>
  </si>
  <si>
    <t>Qiagen</t>
  </si>
  <si>
    <t>ADN dans 2 µl</t>
  </si>
  <si>
    <t>Ajouter à ces 2 µl … µl d'eau pour avoir 0.125 ng/µl</t>
  </si>
  <si>
    <t>Ajouter à ces 2 µl … µl d'eau pour avoir 0.25 ng/µl</t>
  </si>
  <si>
    <t>Puis dilution de 10 en 10</t>
  </si>
  <si>
    <t xml:space="preserve">Solution </t>
  </si>
  <si>
    <t>pour dilution I</t>
  </si>
  <si>
    <t>Dilutions II, III, IV</t>
  </si>
  <si>
    <t>2 réplicats à chaque fois</t>
  </si>
  <si>
    <t>plaque du jeudi 14/04/22</t>
  </si>
  <si>
    <t>plaque du mardi 12/02/22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</si>
</sst>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Verdana"/>
    </font>
    <font>
      <sz val="8"/>
      <name val="Verdana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  <xf numFmtId="2" fontId="5" fillId="0" borderId="0" xfId="0" applyNumberFormat="1" applyFont="1"/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center"/>
    </xf>
    <xf numFmtId="2" fontId="0" fillId="0" borderId="0" xfId="0" applyNumberFormat="1"/>
    <xf numFmtId="164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wrapText="1"/>
    </xf>
    <xf numFmtId="2" fontId="4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center"/>
    </xf>
    <xf numFmtId="2" fontId="4" fillId="2" borderId="0" xfId="0" applyNumberFormat="1" applyFont="1" applyFill="1"/>
    <xf numFmtId="0" fontId="0" fillId="2" borderId="0" xfId="0" applyFill="1"/>
    <xf numFmtId="2" fontId="4" fillId="3" borderId="1" xfId="0" applyNumberFormat="1" applyFont="1" applyFill="1" applyBorder="1"/>
    <xf numFmtId="1" fontId="4" fillId="3" borderId="1" xfId="0" applyNumberFormat="1" applyFont="1" applyFill="1" applyBorder="1" applyAlignment="1">
      <alignment horizontal="center"/>
    </xf>
    <xf numFmtId="2" fontId="4" fillId="3" borderId="0" xfId="0" applyNumberFormat="1" applyFont="1" applyFill="1"/>
    <xf numFmtId="0" fontId="0" fillId="3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zoomScale="130" zoomScaleNormal="130" workbookViewId="0">
      <selection activeCell="E11" sqref="E11"/>
    </sheetView>
  </sheetViews>
  <sheetFormatPr baseColWidth="10" defaultRowHeight="13" x14ac:dyDescent="0.15"/>
  <cols>
    <col min="1" max="1" width="13.6640625" customWidth="1"/>
    <col min="2" max="2" width="4.6640625" customWidth="1"/>
    <col min="3" max="3" width="5.1640625" customWidth="1"/>
    <col min="4" max="4" width="7.5" customWidth="1"/>
    <col min="5" max="5" width="5.83203125" customWidth="1"/>
    <col min="6" max="6" width="8.33203125" customWidth="1"/>
    <col min="7" max="7" width="4.83203125" customWidth="1"/>
    <col min="8" max="8" width="5.83203125" customWidth="1"/>
    <col min="9" max="9" width="5.33203125" customWidth="1"/>
    <col min="10" max="10" width="9.1640625" customWidth="1"/>
    <col min="11" max="11" width="5.33203125" customWidth="1"/>
    <col min="12" max="12" width="11.83203125" bestFit="1" customWidth="1"/>
    <col min="13" max="13" width="11.83203125" customWidth="1"/>
    <col min="14" max="14" width="11.83203125" bestFit="1" customWidth="1"/>
    <col min="15" max="15" width="13.6640625" customWidth="1"/>
    <col min="16" max="16" width="14.33203125" customWidth="1"/>
  </cols>
  <sheetData>
    <row r="1" spans="1:19" ht="55" customHeight="1" x14ac:dyDescent="0.2">
      <c r="A1" s="1" t="s">
        <v>50</v>
      </c>
      <c r="B1" s="1" t="s">
        <v>51</v>
      </c>
      <c r="C1" s="1" t="s">
        <v>52</v>
      </c>
      <c r="D1" s="2" t="s">
        <v>32</v>
      </c>
      <c r="E1" s="2" t="s">
        <v>35</v>
      </c>
      <c r="F1" s="2" t="s">
        <v>32</v>
      </c>
      <c r="G1" s="2" t="s">
        <v>34</v>
      </c>
      <c r="H1" s="2" t="s">
        <v>32</v>
      </c>
      <c r="I1" s="2" t="s">
        <v>33</v>
      </c>
      <c r="J1" s="2" t="s">
        <v>43</v>
      </c>
      <c r="K1" s="3" t="s">
        <v>53</v>
      </c>
      <c r="L1" s="3" t="s">
        <v>38</v>
      </c>
      <c r="M1" s="4" t="s">
        <v>54</v>
      </c>
      <c r="N1" s="4" t="s">
        <v>39</v>
      </c>
      <c r="O1" s="4" t="s">
        <v>40</v>
      </c>
      <c r="P1" s="5" t="s">
        <v>45</v>
      </c>
      <c r="Q1" s="4" t="s">
        <v>41</v>
      </c>
      <c r="R1" s="4" t="s">
        <v>42</v>
      </c>
      <c r="S1" s="4" t="s">
        <v>46</v>
      </c>
    </row>
    <row r="2" spans="1:19" ht="15" x14ac:dyDescent="0.2">
      <c r="A2" s="6" t="s">
        <v>0</v>
      </c>
      <c r="B2" s="6" t="s">
        <v>1</v>
      </c>
      <c r="C2" s="10">
        <v>1</v>
      </c>
      <c r="D2" s="7">
        <v>15</v>
      </c>
      <c r="E2" s="6">
        <v>7.94</v>
      </c>
      <c r="F2" s="6"/>
      <c r="G2" s="6"/>
      <c r="H2" s="6"/>
      <c r="I2" s="6"/>
      <c r="J2" s="6">
        <v>7.94</v>
      </c>
      <c r="K2" s="7">
        <v>15</v>
      </c>
      <c r="L2" s="1">
        <f>0.5/$J2*100</f>
        <v>6.2972292191435768</v>
      </c>
      <c r="M2" s="1" t="s">
        <v>55</v>
      </c>
      <c r="N2" s="1">
        <f>100-$L2</f>
        <v>93.702770780856426</v>
      </c>
      <c r="O2" s="1">
        <f>0.5/$J2*100</f>
        <v>6.2972292191435768</v>
      </c>
      <c r="P2" s="1">
        <f>100-$L2</f>
        <v>93.702770780856426</v>
      </c>
      <c r="Q2" s="8">
        <f>O2/(O2+P2)*J2</f>
        <v>0.5</v>
      </c>
      <c r="R2" s="8">
        <f t="shared" ref="R2:R33" si="0">100*O2/L2-O2</f>
        <v>93.702770780856426</v>
      </c>
      <c r="S2" s="8" t="s">
        <v>47</v>
      </c>
    </row>
    <row r="3" spans="1:19" ht="15" x14ac:dyDescent="0.2">
      <c r="A3" s="6" t="s">
        <v>0</v>
      </c>
      <c r="B3" s="6" t="s">
        <v>1</v>
      </c>
      <c r="C3" s="10">
        <v>2</v>
      </c>
      <c r="D3" s="7">
        <v>14.7</v>
      </c>
      <c r="E3" s="6">
        <v>13.3</v>
      </c>
      <c r="F3" s="6"/>
      <c r="G3" s="6"/>
      <c r="H3" s="6"/>
      <c r="I3" s="6"/>
      <c r="J3" s="6">
        <v>13.3</v>
      </c>
      <c r="K3" s="7">
        <v>14.7</v>
      </c>
      <c r="L3" s="1">
        <f>0.5/$J3*100</f>
        <v>3.7593984962406015</v>
      </c>
      <c r="M3" s="1" t="s">
        <v>55</v>
      </c>
      <c r="N3" s="1">
        <f t="shared" ref="N3:N33" si="1">100-$L3</f>
        <v>96.240601503759393</v>
      </c>
      <c r="O3" s="1">
        <f>0.5/$J3*100</f>
        <v>3.7593984962406015</v>
      </c>
      <c r="P3" s="1">
        <f t="shared" ref="P3:P13" si="2">100-$L3</f>
        <v>96.240601503759393</v>
      </c>
      <c r="Q3" s="8">
        <f t="shared" ref="Q3:Q13" si="3">O3/(O3+P3)*J3</f>
        <v>0.5</v>
      </c>
      <c r="R3" s="8">
        <f t="shared" si="0"/>
        <v>96.240601503759393</v>
      </c>
      <c r="S3" s="8" t="s">
        <v>47</v>
      </c>
    </row>
    <row r="4" spans="1:19" ht="15" x14ac:dyDescent="0.2">
      <c r="A4" s="6" t="s">
        <v>2</v>
      </c>
      <c r="B4" s="6" t="s">
        <v>3</v>
      </c>
      <c r="C4" s="10">
        <v>3</v>
      </c>
      <c r="D4" s="7">
        <v>15.7</v>
      </c>
      <c r="E4" s="6">
        <v>20.8</v>
      </c>
      <c r="F4" s="6"/>
      <c r="G4" s="6"/>
      <c r="H4" s="6"/>
      <c r="I4" s="6"/>
      <c r="J4" s="6">
        <v>20.8</v>
      </c>
      <c r="K4" s="7">
        <v>15.7</v>
      </c>
      <c r="L4" s="1">
        <f t="shared" ref="L4:L33" si="4">0.5/$J4*100</f>
        <v>2.4038461538461537</v>
      </c>
      <c r="M4" s="1" t="s">
        <v>55</v>
      </c>
      <c r="N4" s="1">
        <f t="shared" si="1"/>
        <v>97.59615384615384</v>
      </c>
      <c r="O4" s="1">
        <f t="shared" ref="O4:O13" si="5">0.5/$J4*100</f>
        <v>2.4038461538461537</v>
      </c>
      <c r="P4" s="1">
        <f t="shared" si="2"/>
        <v>97.59615384615384</v>
      </c>
      <c r="Q4" s="8">
        <f t="shared" si="3"/>
        <v>0.5</v>
      </c>
      <c r="R4" s="8">
        <f t="shared" si="0"/>
        <v>97.59615384615384</v>
      </c>
      <c r="S4" s="8" t="s">
        <v>47</v>
      </c>
    </row>
    <row r="5" spans="1:19" ht="15" x14ac:dyDescent="0.2">
      <c r="A5" s="6" t="s">
        <v>2</v>
      </c>
      <c r="B5" s="6" t="s">
        <v>3</v>
      </c>
      <c r="C5" s="10">
        <v>4</v>
      </c>
      <c r="D5" s="7">
        <v>14.2</v>
      </c>
      <c r="E5" s="6">
        <v>24.4</v>
      </c>
      <c r="F5" s="6"/>
      <c r="G5" s="6"/>
      <c r="H5" s="6"/>
      <c r="I5" s="6"/>
      <c r="J5" s="6">
        <v>24.4</v>
      </c>
      <c r="K5" s="7">
        <v>14.2</v>
      </c>
      <c r="L5" s="1">
        <f t="shared" si="4"/>
        <v>2.0491803278688527</v>
      </c>
      <c r="M5" s="1" t="s">
        <v>55</v>
      </c>
      <c r="N5" s="1">
        <f t="shared" si="1"/>
        <v>97.950819672131146</v>
      </c>
      <c r="O5" s="1">
        <f t="shared" si="5"/>
        <v>2.0491803278688527</v>
      </c>
      <c r="P5" s="1">
        <f t="shared" si="2"/>
        <v>97.950819672131146</v>
      </c>
      <c r="Q5" s="8">
        <f t="shared" si="3"/>
        <v>0.5</v>
      </c>
      <c r="R5" s="8">
        <f t="shared" si="0"/>
        <v>97.950819672131146</v>
      </c>
      <c r="S5" s="8" t="s">
        <v>47</v>
      </c>
    </row>
    <row r="6" spans="1:19" ht="15" x14ac:dyDescent="0.2">
      <c r="A6" s="6" t="s">
        <v>4</v>
      </c>
      <c r="B6" s="6" t="s">
        <v>5</v>
      </c>
      <c r="C6" s="10">
        <v>5</v>
      </c>
      <c r="D6" s="7">
        <v>15</v>
      </c>
      <c r="E6" s="6">
        <v>33</v>
      </c>
      <c r="F6" s="6"/>
      <c r="G6" s="6"/>
      <c r="H6" s="6"/>
      <c r="I6" s="6"/>
      <c r="J6" s="6">
        <v>33</v>
      </c>
      <c r="K6" s="7">
        <v>15</v>
      </c>
      <c r="L6" s="1">
        <f t="shared" si="4"/>
        <v>1.5151515151515151</v>
      </c>
      <c r="M6" s="1" t="s">
        <v>55</v>
      </c>
      <c r="N6" s="1">
        <f t="shared" si="1"/>
        <v>98.484848484848484</v>
      </c>
      <c r="O6" s="1">
        <f t="shared" si="5"/>
        <v>1.5151515151515151</v>
      </c>
      <c r="P6" s="1">
        <f t="shared" si="2"/>
        <v>98.484848484848484</v>
      </c>
      <c r="Q6" s="8">
        <f t="shared" si="3"/>
        <v>0.5</v>
      </c>
      <c r="R6" s="8">
        <f t="shared" si="0"/>
        <v>98.48484848484847</v>
      </c>
      <c r="S6" s="8" t="s">
        <v>47</v>
      </c>
    </row>
    <row r="7" spans="1:19" ht="15" x14ac:dyDescent="0.2">
      <c r="A7" s="6" t="s">
        <v>4</v>
      </c>
      <c r="B7" s="6" t="s">
        <v>5</v>
      </c>
      <c r="C7" s="10">
        <v>6</v>
      </c>
      <c r="D7" s="7">
        <v>14.5</v>
      </c>
      <c r="E7" s="6">
        <v>31.4</v>
      </c>
      <c r="F7" s="6"/>
      <c r="G7" s="6"/>
      <c r="H7" s="6"/>
      <c r="I7" s="6"/>
      <c r="J7" s="6">
        <v>31.4</v>
      </c>
      <c r="K7" s="7">
        <v>14.5</v>
      </c>
      <c r="L7" s="1">
        <f t="shared" si="4"/>
        <v>1.5923566878980893</v>
      </c>
      <c r="M7" s="1" t="s">
        <v>55</v>
      </c>
      <c r="N7" s="1">
        <f t="shared" si="1"/>
        <v>98.407643312101911</v>
      </c>
      <c r="O7" s="1">
        <f t="shared" si="5"/>
        <v>1.5923566878980893</v>
      </c>
      <c r="P7" s="1">
        <f t="shared" si="2"/>
        <v>98.407643312101911</v>
      </c>
      <c r="Q7" s="8">
        <f t="shared" si="3"/>
        <v>0.5</v>
      </c>
      <c r="R7" s="8">
        <f t="shared" si="0"/>
        <v>98.407643312101911</v>
      </c>
      <c r="S7" s="8" t="s">
        <v>47</v>
      </c>
    </row>
    <row r="8" spans="1:19" ht="15" x14ac:dyDescent="0.2">
      <c r="A8" s="6" t="s">
        <v>6</v>
      </c>
      <c r="B8" s="6" t="s">
        <v>7</v>
      </c>
      <c r="C8" s="10">
        <v>7</v>
      </c>
      <c r="D8" s="7">
        <v>15.3</v>
      </c>
      <c r="E8" s="6">
        <v>9.76</v>
      </c>
      <c r="F8" s="6"/>
      <c r="G8" s="6"/>
      <c r="H8" s="6"/>
      <c r="I8" s="6"/>
      <c r="J8" s="6">
        <v>9.76</v>
      </c>
      <c r="K8" s="7">
        <v>15.3</v>
      </c>
      <c r="L8" s="1">
        <f t="shared" si="4"/>
        <v>5.1229508196721314</v>
      </c>
      <c r="M8" s="1" t="s">
        <v>55</v>
      </c>
      <c r="N8" s="1">
        <f t="shared" si="1"/>
        <v>94.877049180327873</v>
      </c>
      <c r="O8" s="1">
        <f t="shared" si="5"/>
        <v>5.1229508196721314</v>
      </c>
      <c r="P8" s="1">
        <f t="shared" si="2"/>
        <v>94.877049180327873</v>
      </c>
      <c r="Q8" s="8">
        <f t="shared" si="3"/>
        <v>0.5</v>
      </c>
      <c r="R8" s="8">
        <f t="shared" si="0"/>
        <v>94.877049180327873</v>
      </c>
      <c r="S8" s="8" t="s">
        <v>47</v>
      </c>
    </row>
    <row r="9" spans="1:19" ht="15" x14ac:dyDescent="0.2">
      <c r="A9" s="6" t="s">
        <v>6</v>
      </c>
      <c r="B9" s="6" t="s">
        <v>7</v>
      </c>
      <c r="C9" s="10">
        <v>8</v>
      </c>
      <c r="D9" s="7">
        <v>14.7</v>
      </c>
      <c r="E9" s="6">
        <v>10.8</v>
      </c>
      <c r="F9" s="6"/>
      <c r="G9" s="6"/>
      <c r="H9" s="6"/>
      <c r="I9" s="6"/>
      <c r="J9" s="6">
        <v>10.8</v>
      </c>
      <c r="K9" s="7">
        <v>14.7</v>
      </c>
      <c r="L9" s="1">
        <f t="shared" si="4"/>
        <v>4.6296296296296298</v>
      </c>
      <c r="M9" s="1" t="s">
        <v>55</v>
      </c>
      <c r="N9" s="1">
        <f t="shared" si="1"/>
        <v>95.370370370370367</v>
      </c>
      <c r="O9" s="1">
        <f t="shared" si="5"/>
        <v>4.6296296296296298</v>
      </c>
      <c r="P9" s="1">
        <f t="shared" si="2"/>
        <v>95.370370370370367</v>
      </c>
      <c r="Q9" s="8">
        <f t="shared" si="3"/>
        <v>0.50000000000000011</v>
      </c>
      <c r="R9" s="8">
        <f t="shared" si="0"/>
        <v>95.370370370370367</v>
      </c>
      <c r="S9" s="8" t="s">
        <v>47</v>
      </c>
    </row>
    <row r="10" spans="1:19" ht="15" x14ac:dyDescent="0.2">
      <c r="A10" s="6" t="s">
        <v>8</v>
      </c>
      <c r="B10" s="6" t="s">
        <v>9</v>
      </c>
      <c r="C10" s="10">
        <v>9</v>
      </c>
      <c r="D10" s="7">
        <v>14.7</v>
      </c>
      <c r="E10" s="6">
        <v>0</v>
      </c>
      <c r="F10" s="6">
        <v>14.9</v>
      </c>
      <c r="G10" s="6">
        <v>0</v>
      </c>
      <c r="H10" s="6">
        <v>14.3</v>
      </c>
      <c r="I10" s="6">
        <v>13.1</v>
      </c>
      <c r="J10" s="6">
        <v>13.1</v>
      </c>
      <c r="K10" s="6">
        <v>14.3</v>
      </c>
      <c r="L10" s="1">
        <f t="shared" si="4"/>
        <v>3.8167938931297711</v>
      </c>
      <c r="M10" s="1" t="s">
        <v>57</v>
      </c>
      <c r="N10" s="1">
        <f t="shared" si="1"/>
        <v>96.18320610687023</v>
      </c>
      <c r="O10" s="1">
        <f t="shared" si="5"/>
        <v>3.8167938931297711</v>
      </c>
      <c r="P10" s="1">
        <f t="shared" si="2"/>
        <v>96.18320610687023</v>
      </c>
      <c r="Q10" s="8">
        <f t="shared" si="3"/>
        <v>0.5</v>
      </c>
      <c r="R10" s="8">
        <f t="shared" si="0"/>
        <v>96.18320610687023</v>
      </c>
      <c r="S10" s="8" t="s">
        <v>47</v>
      </c>
    </row>
    <row r="11" spans="1:19" ht="15" x14ac:dyDescent="0.2">
      <c r="A11" s="6" t="s">
        <v>8</v>
      </c>
      <c r="B11" s="6" t="s">
        <v>9</v>
      </c>
      <c r="C11" s="10">
        <v>10</v>
      </c>
      <c r="D11" s="7">
        <v>14.8</v>
      </c>
      <c r="E11" s="6">
        <v>0</v>
      </c>
      <c r="F11" s="6">
        <v>14.4</v>
      </c>
      <c r="G11" s="6">
        <v>0</v>
      </c>
      <c r="H11" s="6">
        <v>14.2</v>
      </c>
      <c r="I11" s="6">
        <v>9.14</v>
      </c>
      <c r="J11" s="6">
        <v>9.14</v>
      </c>
      <c r="K11" s="6">
        <v>14.2</v>
      </c>
      <c r="L11" s="1">
        <f t="shared" si="4"/>
        <v>5.4704595185995624</v>
      </c>
      <c r="M11" s="1" t="s">
        <v>57</v>
      </c>
      <c r="N11" s="1">
        <f t="shared" si="1"/>
        <v>94.529540481400431</v>
      </c>
      <c r="O11" s="1">
        <f t="shared" si="5"/>
        <v>5.4704595185995624</v>
      </c>
      <c r="P11" s="1">
        <f t="shared" si="2"/>
        <v>94.529540481400431</v>
      </c>
      <c r="Q11" s="8">
        <f t="shared" si="3"/>
        <v>0.5</v>
      </c>
      <c r="R11" s="8">
        <f t="shared" si="0"/>
        <v>94.529540481400446</v>
      </c>
      <c r="S11" s="8" t="s">
        <v>47</v>
      </c>
    </row>
    <row r="12" spans="1:19" ht="15" x14ac:dyDescent="0.2">
      <c r="A12" s="6" t="s">
        <v>10</v>
      </c>
      <c r="B12" s="6" t="s">
        <v>11</v>
      </c>
      <c r="C12" s="10">
        <v>11</v>
      </c>
      <c r="D12" s="7">
        <v>15</v>
      </c>
      <c r="E12" s="6">
        <v>6.56</v>
      </c>
      <c r="F12" s="6"/>
      <c r="G12" s="6"/>
      <c r="H12" s="6"/>
      <c r="I12" s="6"/>
      <c r="J12" s="6">
        <v>6.56</v>
      </c>
      <c r="K12" s="7">
        <v>15</v>
      </c>
      <c r="L12" s="1">
        <f t="shared" si="4"/>
        <v>7.6219512195121952</v>
      </c>
      <c r="M12" s="1" t="s">
        <v>55</v>
      </c>
      <c r="N12" s="1">
        <f t="shared" si="1"/>
        <v>92.378048780487802</v>
      </c>
      <c r="O12" s="1">
        <f t="shared" si="5"/>
        <v>7.6219512195121952</v>
      </c>
      <c r="P12" s="1">
        <f t="shared" si="2"/>
        <v>92.378048780487802</v>
      </c>
      <c r="Q12" s="8">
        <f t="shared" si="3"/>
        <v>0.49999999999999994</v>
      </c>
      <c r="R12" s="8">
        <f t="shared" si="0"/>
        <v>92.378048780487802</v>
      </c>
      <c r="S12" s="8" t="s">
        <v>47</v>
      </c>
    </row>
    <row r="13" spans="1:19" ht="15" x14ac:dyDescent="0.2">
      <c r="A13" s="6" t="s">
        <v>10</v>
      </c>
      <c r="B13" s="6" t="s">
        <v>11</v>
      </c>
      <c r="C13" s="10">
        <v>12</v>
      </c>
      <c r="D13" s="7">
        <v>15.1</v>
      </c>
      <c r="E13" s="6">
        <v>22.4</v>
      </c>
      <c r="F13" s="6"/>
      <c r="G13" s="6"/>
      <c r="H13" s="6"/>
      <c r="I13" s="6"/>
      <c r="J13" s="6">
        <v>22.4</v>
      </c>
      <c r="K13" s="7">
        <v>15.1</v>
      </c>
      <c r="L13" s="1">
        <f t="shared" si="4"/>
        <v>2.2321428571428572</v>
      </c>
      <c r="M13" s="1" t="s">
        <v>55</v>
      </c>
      <c r="N13" s="1">
        <f t="shared" si="1"/>
        <v>97.767857142857139</v>
      </c>
      <c r="O13" s="1">
        <f t="shared" si="5"/>
        <v>2.2321428571428572</v>
      </c>
      <c r="P13" s="1">
        <f t="shared" si="2"/>
        <v>97.767857142857139</v>
      </c>
      <c r="Q13" s="8">
        <f t="shared" si="3"/>
        <v>0.5</v>
      </c>
      <c r="R13" s="8">
        <f t="shared" si="0"/>
        <v>97.767857142857139</v>
      </c>
      <c r="S13" s="8" t="s">
        <v>47</v>
      </c>
    </row>
    <row r="14" spans="1:19" ht="15" x14ac:dyDescent="0.2">
      <c r="A14" s="6" t="s">
        <v>12</v>
      </c>
      <c r="B14" s="6" t="s">
        <v>13</v>
      </c>
      <c r="C14" s="10">
        <v>13</v>
      </c>
      <c r="D14" s="7">
        <v>15.4</v>
      </c>
      <c r="E14" s="6">
        <v>0</v>
      </c>
      <c r="F14" s="6">
        <v>14.9</v>
      </c>
      <c r="G14" s="6">
        <v>2.14</v>
      </c>
      <c r="H14" s="6"/>
      <c r="I14" s="6"/>
      <c r="J14" s="6">
        <v>2.14</v>
      </c>
      <c r="K14" s="6">
        <v>14.9</v>
      </c>
      <c r="L14" s="1">
        <f t="shared" si="4"/>
        <v>23.364485981308412</v>
      </c>
      <c r="M14" s="1" t="s">
        <v>56</v>
      </c>
      <c r="N14" s="1">
        <f t="shared" si="1"/>
        <v>76.635514018691595</v>
      </c>
      <c r="O14" s="8">
        <v>11</v>
      </c>
      <c r="P14" s="8">
        <v>39</v>
      </c>
      <c r="Q14" s="8">
        <f>O14/(O14+P14)*J14</f>
        <v>0.47080000000000005</v>
      </c>
      <c r="R14" s="8">
        <f>100*O14/L14-O14</f>
        <v>36.08</v>
      </c>
      <c r="S14" s="8" t="s">
        <v>48</v>
      </c>
    </row>
    <row r="15" spans="1:19" ht="15" x14ac:dyDescent="0.2">
      <c r="A15" s="6" t="s">
        <v>12</v>
      </c>
      <c r="B15" s="6" t="s">
        <v>13</v>
      </c>
      <c r="C15" s="10">
        <v>14</v>
      </c>
      <c r="D15" s="7">
        <v>16.3</v>
      </c>
      <c r="E15" s="6">
        <v>0</v>
      </c>
      <c r="F15" s="6">
        <v>14.5</v>
      </c>
      <c r="G15" s="6">
        <v>2.2200000000000002</v>
      </c>
      <c r="H15" s="6"/>
      <c r="I15" s="6"/>
      <c r="J15" s="6">
        <v>2.2200000000000002</v>
      </c>
      <c r="K15" s="6">
        <v>14.5</v>
      </c>
      <c r="L15" s="1">
        <f t="shared" si="4"/>
        <v>22.522522522522522</v>
      </c>
      <c r="M15" s="1" t="s">
        <v>56</v>
      </c>
      <c r="N15" s="1">
        <f t="shared" si="1"/>
        <v>77.477477477477478</v>
      </c>
      <c r="O15" s="8">
        <v>11</v>
      </c>
      <c r="P15" s="8">
        <v>39</v>
      </c>
      <c r="Q15" s="8">
        <f>O15/(O15+P15)*J15</f>
        <v>0.48840000000000006</v>
      </c>
      <c r="R15" s="8">
        <f t="shared" si="0"/>
        <v>37.840000000000003</v>
      </c>
      <c r="S15" s="8" t="s">
        <v>48</v>
      </c>
    </row>
    <row r="16" spans="1:19" ht="15" x14ac:dyDescent="0.2">
      <c r="A16" s="6" t="s">
        <v>14</v>
      </c>
      <c r="B16" s="6" t="s">
        <v>15</v>
      </c>
      <c r="C16" s="10">
        <v>15</v>
      </c>
      <c r="D16" s="7">
        <v>14.9</v>
      </c>
      <c r="E16" s="6">
        <v>43</v>
      </c>
      <c r="F16" s="6"/>
      <c r="G16" s="6"/>
      <c r="H16" s="6"/>
      <c r="I16" s="6"/>
      <c r="J16" s="6">
        <v>43</v>
      </c>
      <c r="K16" s="7">
        <v>14.9</v>
      </c>
      <c r="L16" s="1">
        <f t="shared" si="4"/>
        <v>1.1627906976744187</v>
      </c>
      <c r="M16" s="1" t="s">
        <v>55</v>
      </c>
      <c r="N16" s="1">
        <f t="shared" si="1"/>
        <v>98.837209302325576</v>
      </c>
      <c r="O16" s="1">
        <f t="shared" ref="O16:O18" si="6">0.5/$J16*100</f>
        <v>1.1627906976744187</v>
      </c>
      <c r="P16" s="1">
        <f t="shared" ref="P16:P18" si="7">100-$L16</f>
        <v>98.837209302325576</v>
      </c>
      <c r="Q16" s="8">
        <f t="shared" ref="Q16:Q33" si="8">O16/(O16+P16)*J16</f>
        <v>0.5</v>
      </c>
      <c r="R16" s="8">
        <f t="shared" si="0"/>
        <v>98.837209302325576</v>
      </c>
      <c r="S16" s="8" t="s">
        <v>47</v>
      </c>
    </row>
    <row r="17" spans="1:19" ht="15" x14ac:dyDescent="0.2">
      <c r="A17" s="6" t="s">
        <v>14</v>
      </c>
      <c r="B17" s="6" t="s">
        <v>15</v>
      </c>
      <c r="C17" s="10">
        <v>16</v>
      </c>
      <c r="D17" s="7">
        <v>15.4</v>
      </c>
      <c r="E17" s="6">
        <v>45.8</v>
      </c>
      <c r="F17" s="6"/>
      <c r="G17" s="6"/>
      <c r="H17" s="6"/>
      <c r="I17" s="6"/>
      <c r="J17" s="6">
        <v>45.8</v>
      </c>
      <c r="K17" s="7">
        <v>15.4</v>
      </c>
      <c r="L17" s="1">
        <f t="shared" si="4"/>
        <v>1.0917030567685591</v>
      </c>
      <c r="M17" s="1" t="s">
        <v>55</v>
      </c>
      <c r="N17" s="1">
        <f t="shared" si="1"/>
        <v>98.908296943231434</v>
      </c>
      <c r="O17" s="1">
        <f t="shared" si="6"/>
        <v>1.0917030567685591</v>
      </c>
      <c r="P17" s="1">
        <f t="shared" si="7"/>
        <v>98.908296943231434</v>
      </c>
      <c r="Q17" s="8">
        <f t="shared" si="8"/>
        <v>0.5</v>
      </c>
      <c r="R17" s="8">
        <f t="shared" si="0"/>
        <v>98.908296943231434</v>
      </c>
      <c r="S17" s="8" t="s">
        <v>47</v>
      </c>
    </row>
    <row r="18" spans="1:19" ht="15" x14ac:dyDescent="0.2">
      <c r="A18" s="6" t="s">
        <v>16</v>
      </c>
      <c r="B18" s="6" t="s">
        <v>17</v>
      </c>
      <c r="C18" s="10">
        <v>17</v>
      </c>
      <c r="D18" s="7">
        <v>14.9</v>
      </c>
      <c r="E18" s="6">
        <v>5.32</v>
      </c>
      <c r="F18" s="6"/>
      <c r="G18" s="6"/>
      <c r="H18" s="6"/>
      <c r="I18" s="6"/>
      <c r="J18" s="6">
        <v>5.32</v>
      </c>
      <c r="K18" s="7">
        <v>14.9</v>
      </c>
      <c r="L18" s="1">
        <f t="shared" si="4"/>
        <v>9.3984962406015029</v>
      </c>
      <c r="M18" s="1" t="s">
        <v>55</v>
      </c>
      <c r="N18" s="1">
        <f t="shared" si="1"/>
        <v>90.601503759398497</v>
      </c>
      <c r="O18" s="1">
        <f t="shared" si="6"/>
        <v>9.3984962406015029</v>
      </c>
      <c r="P18" s="1">
        <f t="shared" si="7"/>
        <v>90.601503759398497</v>
      </c>
      <c r="Q18" s="8">
        <f t="shared" si="8"/>
        <v>0.5</v>
      </c>
      <c r="R18" s="8">
        <f t="shared" si="0"/>
        <v>90.601503759398497</v>
      </c>
      <c r="S18" s="8" t="s">
        <v>47</v>
      </c>
    </row>
    <row r="19" spans="1:19" ht="15" x14ac:dyDescent="0.2">
      <c r="A19" s="6" t="s">
        <v>16</v>
      </c>
      <c r="B19" s="6" t="s">
        <v>17</v>
      </c>
      <c r="C19" s="10">
        <v>18</v>
      </c>
      <c r="D19" s="7">
        <v>14.8</v>
      </c>
      <c r="E19" s="6">
        <v>3.58</v>
      </c>
      <c r="F19" s="6"/>
      <c r="G19" s="6"/>
      <c r="H19" s="9"/>
      <c r="I19" s="6"/>
      <c r="J19" s="6">
        <v>3.58</v>
      </c>
      <c r="K19" s="7">
        <v>14.8</v>
      </c>
      <c r="L19" s="1">
        <f t="shared" si="4"/>
        <v>13.966480446927374</v>
      </c>
      <c r="M19" s="1" t="s">
        <v>55</v>
      </c>
      <c r="N19" s="1">
        <f t="shared" si="1"/>
        <v>86.033519553072622</v>
      </c>
      <c r="O19" s="8">
        <v>11</v>
      </c>
      <c r="P19" s="8">
        <f>11*100/L19</f>
        <v>78.760000000000005</v>
      </c>
      <c r="Q19" s="8">
        <f t="shared" si="8"/>
        <v>0.43872549019607843</v>
      </c>
      <c r="R19" s="8">
        <f t="shared" si="0"/>
        <v>67.760000000000005</v>
      </c>
      <c r="S19" s="8" t="s">
        <v>49</v>
      </c>
    </row>
    <row r="20" spans="1:19" ht="15" x14ac:dyDescent="0.2">
      <c r="A20" s="6" t="s">
        <v>18</v>
      </c>
      <c r="B20" s="6" t="s">
        <v>19</v>
      </c>
      <c r="C20" s="10">
        <v>19</v>
      </c>
      <c r="D20" s="7">
        <v>15</v>
      </c>
      <c r="E20" s="6">
        <v>6.14</v>
      </c>
      <c r="F20" s="6"/>
      <c r="G20" s="6"/>
      <c r="H20" s="6"/>
      <c r="I20" s="6"/>
      <c r="J20" s="6">
        <v>6.14</v>
      </c>
      <c r="K20" s="7">
        <v>15</v>
      </c>
      <c r="L20" s="1">
        <f t="shared" si="4"/>
        <v>8.1433224755700326</v>
      </c>
      <c r="M20" s="1" t="s">
        <v>55</v>
      </c>
      <c r="N20" s="1">
        <f t="shared" si="1"/>
        <v>91.856677524429969</v>
      </c>
      <c r="O20" s="1">
        <f t="shared" ref="O20:O21" si="9">0.5/$J20*100</f>
        <v>8.1433224755700326</v>
      </c>
      <c r="P20" s="1">
        <f t="shared" ref="P20:P21" si="10">100-$L20</f>
        <v>91.856677524429969</v>
      </c>
      <c r="Q20" s="8">
        <f t="shared" si="8"/>
        <v>0.49999999999999994</v>
      </c>
      <c r="R20" s="8">
        <f t="shared" si="0"/>
        <v>91.856677524429969</v>
      </c>
      <c r="S20" s="8" t="s">
        <v>47</v>
      </c>
    </row>
    <row r="21" spans="1:19" ht="15" x14ac:dyDescent="0.2">
      <c r="A21" s="6" t="s">
        <v>18</v>
      </c>
      <c r="B21" s="6" t="s">
        <v>19</v>
      </c>
      <c r="C21" s="10">
        <v>20</v>
      </c>
      <c r="D21" s="7">
        <v>14.9</v>
      </c>
      <c r="E21" s="6">
        <v>12.2</v>
      </c>
      <c r="F21" s="6"/>
      <c r="G21" s="6"/>
      <c r="H21" s="6"/>
      <c r="I21" s="6"/>
      <c r="J21" s="6">
        <v>12.2</v>
      </c>
      <c r="K21" s="7">
        <v>14.9</v>
      </c>
      <c r="L21" s="1">
        <f t="shared" si="4"/>
        <v>4.0983606557377055</v>
      </c>
      <c r="M21" s="1" t="s">
        <v>55</v>
      </c>
      <c r="N21" s="1">
        <f t="shared" si="1"/>
        <v>95.901639344262293</v>
      </c>
      <c r="O21" s="1">
        <f t="shared" si="9"/>
        <v>4.0983606557377055</v>
      </c>
      <c r="P21" s="1">
        <f t="shared" si="10"/>
        <v>95.901639344262293</v>
      </c>
      <c r="Q21" s="8">
        <f t="shared" si="8"/>
        <v>0.5</v>
      </c>
      <c r="R21" s="8">
        <f t="shared" si="0"/>
        <v>95.901639344262293</v>
      </c>
      <c r="S21" s="8" t="s">
        <v>47</v>
      </c>
    </row>
    <row r="22" spans="1:19" ht="15" x14ac:dyDescent="0.2">
      <c r="A22" s="6" t="s">
        <v>20</v>
      </c>
      <c r="B22" s="6" t="s">
        <v>21</v>
      </c>
      <c r="C22" s="10">
        <v>21</v>
      </c>
      <c r="D22" s="7">
        <v>14.4</v>
      </c>
      <c r="E22" s="6">
        <v>224</v>
      </c>
      <c r="F22" s="6"/>
      <c r="G22" s="6"/>
      <c r="H22" s="6"/>
      <c r="I22" s="6"/>
      <c r="J22" s="6">
        <v>224</v>
      </c>
      <c r="K22" s="7">
        <v>14.4</v>
      </c>
      <c r="L22" s="1">
        <f t="shared" si="4"/>
        <v>0.2232142857142857</v>
      </c>
      <c r="M22" s="1" t="s">
        <v>55</v>
      </c>
      <c r="N22" s="1">
        <f t="shared" si="1"/>
        <v>99.776785714285708</v>
      </c>
      <c r="O22" s="5">
        <v>0.3</v>
      </c>
      <c r="P22" s="8">
        <f>0.3*100/L22</f>
        <v>134.4</v>
      </c>
      <c r="Q22" s="8">
        <f t="shared" si="8"/>
        <v>0.49888641425389746</v>
      </c>
      <c r="R22" s="8">
        <f t="shared" si="0"/>
        <v>134.1</v>
      </c>
      <c r="S22" s="8" t="s">
        <v>49</v>
      </c>
    </row>
    <row r="23" spans="1:19" ht="15" x14ac:dyDescent="0.2">
      <c r="A23" s="6" t="s">
        <v>20</v>
      </c>
      <c r="B23" s="6" t="s">
        <v>21</v>
      </c>
      <c r="C23" s="10">
        <v>22</v>
      </c>
      <c r="D23" s="7">
        <v>14.4</v>
      </c>
      <c r="E23" s="6">
        <v>183</v>
      </c>
      <c r="F23" s="6"/>
      <c r="G23" s="6"/>
      <c r="H23" s="6"/>
      <c r="I23" s="6"/>
      <c r="J23" s="6">
        <v>183</v>
      </c>
      <c r="K23" s="7">
        <v>14.4</v>
      </c>
      <c r="L23" s="1">
        <f t="shared" si="4"/>
        <v>0.27322404371584702</v>
      </c>
      <c r="M23" s="1" t="s">
        <v>55</v>
      </c>
      <c r="N23" s="1">
        <f t="shared" si="1"/>
        <v>99.726775956284158</v>
      </c>
      <c r="O23" s="8">
        <v>0.3</v>
      </c>
      <c r="P23" s="8">
        <f>0.3*100/L23</f>
        <v>109.79999999999998</v>
      </c>
      <c r="Q23" s="8">
        <f t="shared" si="8"/>
        <v>0.49863760217983655</v>
      </c>
      <c r="R23" s="8">
        <f t="shared" si="0"/>
        <v>109.49999999999999</v>
      </c>
      <c r="S23" s="8" t="s">
        <v>49</v>
      </c>
    </row>
    <row r="24" spans="1:19" ht="15" x14ac:dyDescent="0.2">
      <c r="A24" s="6" t="s">
        <v>22</v>
      </c>
      <c r="B24" s="6" t="s">
        <v>23</v>
      </c>
      <c r="C24" s="10">
        <v>23</v>
      </c>
      <c r="D24" s="7">
        <v>14.8</v>
      </c>
      <c r="E24" s="6">
        <v>73</v>
      </c>
      <c r="F24" s="6"/>
      <c r="G24" s="6"/>
      <c r="H24" s="6"/>
      <c r="I24" s="6"/>
      <c r="J24" s="6">
        <v>73</v>
      </c>
      <c r="K24" s="7">
        <v>14.8</v>
      </c>
      <c r="L24" s="1">
        <f t="shared" si="4"/>
        <v>0.68493150684931503</v>
      </c>
      <c r="M24" s="1" t="s">
        <v>55</v>
      </c>
      <c r="N24" s="1">
        <f t="shared" si="1"/>
        <v>99.31506849315069</v>
      </c>
      <c r="O24" s="1">
        <f t="shared" ref="O24:O30" si="11">0.5/$J24*100</f>
        <v>0.68493150684931503</v>
      </c>
      <c r="P24" s="1">
        <f t="shared" ref="P24:P30" si="12">100-$L24</f>
        <v>99.31506849315069</v>
      </c>
      <c r="Q24" s="8">
        <f t="shared" si="8"/>
        <v>0.5</v>
      </c>
      <c r="R24" s="8">
        <f t="shared" si="0"/>
        <v>99.31506849315069</v>
      </c>
      <c r="S24" s="8" t="s">
        <v>47</v>
      </c>
    </row>
    <row r="25" spans="1:19" ht="15" x14ac:dyDescent="0.2">
      <c r="A25" s="6" t="s">
        <v>22</v>
      </c>
      <c r="B25" s="6" t="s">
        <v>23</v>
      </c>
      <c r="C25" s="10">
        <v>24</v>
      </c>
      <c r="D25" s="7">
        <v>15</v>
      </c>
      <c r="E25" s="6">
        <v>50.8</v>
      </c>
      <c r="F25" s="6"/>
      <c r="G25" s="6"/>
      <c r="H25" s="6"/>
      <c r="I25" s="6"/>
      <c r="J25" s="6">
        <v>50.8</v>
      </c>
      <c r="K25" s="7">
        <v>15</v>
      </c>
      <c r="L25" s="1">
        <f t="shared" si="4"/>
        <v>0.98425196850393704</v>
      </c>
      <c r="M25" s="1" t="s">
        <v>55</v>
      </c>
      <c r="N25" s="1">
        <f t="shared" si="1"/>
        <v>99.015748031496059</v>
      </c>
      <c r="O25" s="1">
        <f t="shared" si="11"/>
        <v>0.98425196850393704</v>
      </c>
      <c r="P25" s="1">
        <f t="shared" si="12"/>
        <v>99.015748031496059</v>
      </c>
      <c r="Q25" s="8">
        <f t="shared" si="8"/>
        <v>0.49999999999999994</v>
      </c>
      <c r="R25" s="8">
        <f t="shared" si="0"/>
        <v>99.015748031496059</v>
      </c>
      <c r="S25" s="8" t="s">
        <v>47</v>
      </c>
    </row>
    <row r="26" spans="1:19" ht="15" x14ac:dyDescent="0.2">
      <c r="A26" s="6" t="s">
        <v>24</v>
      </c>
      <c r="B26" s="6" t="s">
        <v>25</v>
      </c>
      <c r="C26" s="10">
        <v>25</v>
      </c>
      <c r="D26" s="7">
        <v>14.2</v>
      </c>
      <c r="E26" s="6">
        <v>16.600000000000001</v>
      </c>
      <c r="F26" s="6"/>
      <c r="G26" s="6"/>
      <c r="H26" s="6"/>
      <c r="I26" s="6"/>
      <c r="J26" s="6">
        <v>16.600000000000001</v>
      </c>
      <c r="K26" s="7">
        <v>14.2</v>
      </c>
      <c r="L26" s="1">
        <f t="shared" si="4"/>
        <v>3.012048192771084</v>
      </c>
      <c r="M26" s="1" t="s">
        <v>55</v>
      </c>
      <c r="N26" s="1">
        <f t="shared" si="1"/>
        <v>96.98795180722891</v>
      </c>
      <c r="O26" s="1">
        <f t="shared" si="11"/>
        <v>3.012048192771084</v>
      </c>
      <c r="P26" s="1">
        <f t="shared" si="12"/>
        <v>96.98795180722891</v>
      </c>
      <c r="Q26" s="8">
        <f t="shared" si="8"/>
        <v>0.5</v>
      </c>
      <c r="R26" s="8">
        <f t="shared" si="0"/>
        <v>96.98795180722891</v>
      </c>
      <c r="S26" s="8" t="s">
        <v>47</v>
      </c>
    </row>
    <row r="27" spans="1:19" ht="15" x14ac:dyDescent="0.2">
      <c r="A27" s="6" t="s">
        <v>24</v>
      </c>
      <c r="B27" s="6" t="s">
        <v>25</v>
      </c>
      <c r="C27" s="10">
        <v>26</v>
      </c>
      <c r="D27" s="7">
        <v>14.6</v>
      </c>
      <c r="E27" s="6">
        <v>38.799999999999997</v>
      </c>
      <c r="F27" s="6"/>
      <c r="G27" s="6"/>
      <c r="H27" s="6"/>
      <c r="I27" s="6"/>
      <c r="J27" s="6">
        <v>38.799999999999997</v>
      </c>
      <c r="K27" s="7">
        <v>14.6</v>
      </c>
      <c r="L27" s="1">
        <f t="shared" si="4"/>
        <v>1.2886597938144331</v>
      </c>
      <c r="M27" s="1" t="s">
        <v>55</v>
      </c>
      <c r="N27" s="1">
        <f t="shared" si="1"/>
        <v>98.711340206185568</v>
      </c>
      <c r="O27" s="1">
        <f t="shared" si="11"/>
        <v>1.2886597938144331</v>
      </c>
      <c r="P27" s="1">
        <f t="shared" si="12"/>
        <v>98.711340206185568</v>
      </c>
      <c r="Q27" s="8">
        <f t="shared" si="8"/>
        <v>0.5</v>
      </c>
      <c r="R27" s="8">
        <f t="shared" si="0"/>
        <v>98.711340206185568</v>
      </c>
      <c r="S27" s="8" t="s">
        <v>47</v>
      </c>
    </row>
    <row r="28" spans="1:19" ht="15" x14ac:dyDescent="0.2">
      <c r="A28" s="6" t="s">
        <v>26</v>
      </c>
      <c r="B28" s="6" t="s">
        <v>27</v>
      </c>
      <c r="C28" s="10">
        <v>27</v>
      </c>
      <c r="D28" s="7">
        <v>14.9</v>
      </c>
      <c r="E28" s="6">
        <v>18.8</v>
      </c>
      <c r="F28" s="6"/>
      <c r="G28" s="6"/>
      <c r="H28" s="6"/>
      <c r="I28" s="6"/>
      <c r="J28" s="6">
        <v>18.8</v>
      </c>
      <c r="K28" s="7">
        <v>14.9</v>
      </c>
      <c r="L28" s="1">
        <f t="shared" si="4"/>
        <v>2.6595744680851063</v>
      </c>
      <c r="M28" s="1" t="s">
        <v>55</v>
      </c>
      <c r="N28" s="1">
        <f t="shared" si="1"/>
        <v>97.340425531914889</v>
      </c>
      <c r="O28" s="1">
        <f t="shared" si="11"/>
        <v>2.6595744680851063</v>
      </c>
      <c r="P28" s="1">
        <f t="shared" si="12"/>
        <v>97.340425531914889</v>
      </c>
      <c r="Q28" s="8">
        <f t="shared" si="8"/>
        <v>0.5</v>
      </c>
      <c r="R28" s="8">
        <f t="shared" si="0"/>
        <v>97.340425531914875</v>
      </c>
      <c r="S28" s="8" t="s">
        <v>47</v>
      </c>
    </row>
    <row r="29" spans="1:19" ht="15" x14ac:dyDescent="0.2">
      <c r="A29" s="6" t="s">
        <v>26</v>
      </c>
      <c r="B29" s="6" t="s">
        <v>27</v>
      </c>
      <c r="C29" s="10">
        <v>28</v>
      </c>
      <c r="D29" s="7">
        <v>14.1</v>
      </c>
      <c r="E29" s="6">
        <v>15</v>
      </c>
      <c r="F29" s="6"/>
      <c r="G29" s="6"/>
      <c r="H29" s="6"/>
      <c r="I29" s="6"/>
      <c r="J29" s="6">
        <v>15</v>
      </c>
      <c r="K29" s="7">
        <v>14.1</v>
      </c>
      <c r="L29" s="1">
        <f t="shared" si="4"/>
        <v>3.3333333333333335</v>
      </c>
      <c r="M29" s="1" t="s">
        <v>55</v>
      </c>
      <c r="N29" s="1">
        <f t="shared" si="1"/>
        <v>96.666666666666671</v>
      </c>
      <c r="O29" s="1">
        <f t="shared" si="11"/>
        <v>3.3333333333333335</v>
      </c>
      <c r="P29" s="1">
        <f t="shared" si="12"/>
        <v>96.666666666666671</v>
      </c>
      <c r="Q29" s="8">
        <f t="shared" si="8"/>
        <v>0.5</v>
      </c>
      <c r="R29" s="8">
        <f t="shared" si="0"/>
        <v>96.666666666666671</v>
      </c>
      <c r="S29" s="8" t="s">
        <v>47</v>
      </c>
    </row>
    <row r="30" spans="1:19" ht="15" x14ac:dyDescent="0.2">
      <c r="A30" s="6" t="s">
        <v>28</v>
      </c>
      <c r="B30" s="6" t="s">
        <v>29</v>
      </c>
      <c r="C30" s="10">
        <v>29</v>
      </c>
      <c r="D30" s="7">
        <v>14.2</v>
      </c>
      <c r="E30" s="6">
        <v>6.24</v>
      </c>
      <c r="F30" s="6"/>
      <c r="G30" s="6"/>
      <c r="H30" s="6"/>
      <c r="I30" s="6"/>
      <c r="J30" s="6">
        <v>6.24</v>
      </c>
      <c r="K30" s="7">
        <v>14.2</v>
      </c>
      <c r="L30" s="1">
        <f t="shared" si="4"/>
        <v>8.0128205128205128</v>
      </c>
      <c r="M30" s="1" t="s">
        <v>55</v>
      </c>
      <c r="N30" s="1">
        <f t="shared" si="1"/>
        <v>91.987179487179489</v>
      </c>
      <c r="O30" s="1">
        <f t="shared" si="11"/>
        <v>8.0128205128205128</v>
      </c>
      <c r="P30" s="1">
        <f t="shared" si="12"/>
        <v>91.987179487179489</v>
      </c>
      <c r="Q30" s="8">
        <f t="shared" si="8"/>
        <v>0.5</v>
      </c>
      <c r="R30" s="8">
        <f t="shared" si="0"/>
        <v>91.987179487179489</v>
      </c>
      <c r="S30" s="8" t="s">
        <v>47</v>
      </c>
    </row>
    <row r="31" spans="1:19" ht="15" x14ac:dyDescent="0.2">
      <c r="A31" s="6" t="s">
        <v>28</v>
      </c>
      <c r="B31" s="6" t="s">
        <v>29</v>
      </c>
      <c r="C31" s="10">
        <v>30</v>
      </c>
      <c r="D31" s="7">
        <v>15.8</v>
      </c>
      <c r="E31" s="6">
        <v>3.9</v>
      </c>
      <c r="F31" s="6"/>
      <c r="G31" s="6"/>
      <c r="H31" s="6"/>
      <c r="I31" s="6"/>
      <c r="J31" s="6">
        <v>3.9</v>
      </c>
      <c r="K31" s="7">
        <v>15.8</v>
      </c>
      <c r="L31" s="1">
        <f t="shared" si="4"/>
        <v>12.820512820512823</v>
      </c>
      <c r="M31" s="1" t="s">
        <v>55</v>
      </c>
      <c r="N31" s="1">
        <f t="shared" si="1"/>
        <v>87.179487179487182</v>
      </c>
      <c r="O31" s="8">
        <v>11</v>
      </c>
      <c r="P31" s="8">
        <f>11*100/L31</f>
        <v>85.799999999999983</v>
      </c>
      <c r="Q31" s="8">
        <f t="shared" si="8"/>
        <v>0.44318181818181829</v>
      </c>
      <c r="R31" s="8">
        <f t="shared" si="0"/>
        <v>74.799999999999983</v>
      </c>
      <c r="S31" s="8" t="s">
        <v>49</v>
      </c>
    </row>
    <row r="32" spans="1:19" ht="15" x14ac:dyDescent="0.2">
      <c r="A32" s="6" t="s">
        <v>30</v>
      </c>
      <c r="B32" s="6" t="s">
        <v>31</v>
      </c>
      <c r="C32" s="10">
        <v>31</v>
      </c>
      <c r="D32" s="7">
        <v>15.3</v>
      </c>
      <c r="E32" s="6">
        <v>71.8</v>
      </c>
      <c r="F32" s="6"/>
      <c r="G32" s="6"/>
      <c r="H32" s="6"/>
      <c r="I32" s="6"/>
      <c r="J32" s="6">
        <v>71.8</v>
      </c>
      <c r="K32" s="7">
        <v>15.3</v>
      </c>
      <c r="L32" s="1">
        <f t="shared" si="4"/>
        <v>0.69637883008356549</v>
      </c>
      <c r="M32" s="1" t="s">
        <v>55</v>
      </c>
      <c r="N32" s="1">
        <f t="shared" si="1"/>
        <v>99.30362116991644</v>
      </c>
      <c r="O32" s="1">
        <f t="shared" ref="O32:O33" si="13">0.5/$J32*100</f>
        <v>0.69637883008356549</v>
      </c>
      <c r="P32" s="1">
        <f t="shared" ref="P32:P33" si="14">100-$L32</f>
        <v>99.30362116991644</v>
      </c>
      <c r="Q32" s="8">
        <f t="shared" si="8"/>
        <v>0.5</v>
      </c>
      <c r="R32" s="8">
        <f>100*O32/L32-O32</f>
        <v>99.30362116991644</v>
      </c>
      <c r="S32" s="8" t="s">
        <v>47</v>
      </c>
    </row>
    <row r="33" spans="1:19" ht="15" x14ac:dyDescent="0.2">
      <c r="A33" s="6" t="s">
        <v>30</v>
      </c>
      <c r="B33" s="6" t="s">
        <v>31</v>
      </c>
      <c r="C33" s="10">
        <v>32</v>
      </c>
      <c r="D33" s="7">
        <v>14.9</v>
      </c>
      <c r="E33" s="6">
        <v>65.2</v>
      </c>
      <c r="F33" s="6"/>
      <c r="G33" s="6"/>
      <c r="H33" s="6"/>
      <c r="I33" s="6"/>
      <c r="J33" s="6">
        <v>65.2</v>
      </c>
      <c r="K33" s="7">
        <v>14.9</v>
      </c>
      <c r="L33" s="1">
        <f t="shared" si="4"/>
        <v>0.76687116564417179</v>
      </c>
      <c r="M33" s="1" t="s">
        <v>55</v>
      </c>
      <c r="N33" s="1">
        <f t="shared" si="1"/>
        <v>99.233128834355824</v>
      </c>
      <c r="O33" s="1">
        <f t="shared" si="13"/>
        <v>0.76687116564417179</v>
      </c>
      <c r="P33" s="1">
        <f t="shared" si="14"/>
        <v>99.233128834355824</v>
      </c>
      <c r="Q33" s="8">
        <f t="shared" si="8"/>
        <v>0.5</v>
      </c>
      <c r="R33" s="8">
        <f t="shared" si="0"/>
        <v>99.233128834355824</v>
      </c>
      <c r="S33" s="8" t="s">
        <v>47</v>
      </c>
    </row>
    <row r="34" spans="1:19" x14ac:dyDescent="0.15">
      <c r="A34" s="8"/>
      <c r="B34" s="8"/>
      <c r="C34" s="8"/>
      <c r="D34" s="8"/>
      <c r="E34" s="5" t="s">
        <v>37</v>
      </c>
      <c r="F34" s="8"/>
      <c r="G34" s="5" t="s">
        <v>37</v>
      </c>
      <c r="H34" s="8"/>
      <c r="I34" s="5" t="s">
        <v>36</v>
      </c>
      <c r="J34" s="5"/>
      <c r="K34" s="5"/>
      <c r="L34" s="20" t="s">
        <v>44</v>
      </c>
      <c r="M34" s="20"/>
      <c r="N34" s="20"/>
      <c r="O34" s="8"/>
      <c r="P34" s="8"/>
      <c r="Q34" s="8"/>
      <c r="R34" s="8"/>
      <c r="S34" s="8"/>
    </row>
  </sheetData>
  <mergeCells count="1">
    <mergeCell ref="L34:N34"/>
  </mergeCells>
  <phoneticPr fontId="1" type="noConversion"/>
  <pageMargins left="0.75" right="0.75" top="1" bottom="1" header="0.5" footer="0.5"/>
  <pageSetup paperSize="10" orientation="landscape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030A-3808-1641-97E8-8DA6E8CCC7B6}">
  <dimension ref="A1:C34"/>
  <sheetViews>
    <sheetView workbookViewId="0">
      <selection activeCell="I20" sqref="I20"/>
    </sheetView>
  </sheetViews>
  <sheetFormatPr baseColWidth="10" defaultRowHeight="13" x14ac:dyDescent="0.15"/>
  <cols>
    <col min="1" max="2" width="13.6640625" customWidth="1"/>
  </cols>
  <sheetData>
    <row r="1" spans="1:3" ht="15" x14ac:dyDescent="0.2">
      <c r="A1" s="1" t="s">
        <v>50</v>
      </c>
      <c r="B1" s="4" t="s">
        <v>40</v>
      </c>
      <c r="C1" s="4" t="s">
        <v>46</v>
      </c>
    </row>
    <row r="2" spans="1:3" ht="14" x14ac:dyDescent="0.2">
      <c r="A2" s="6" t="s">
        <v>0</v>
      </c>
      <c r="B2" s="1">
        <f>'300621'!O2</f>
        <v>6.2972292191435768</v>
      </c>
      <c r="C2" s="8" t="s">
        <v>47</v>
      </c>
    </row>
    <row r="3" spans="1:3" ht="14" x14ac:dyDescent="0.2">
      <c r="A3" s="6" t="s">
        <v>0</v>
      </c>
      <c r="B3" s="1">
        <f>'300621'!O3</f>
        <v>3.7593984962406015</v>
      </c>
      <c r="C3" s="8" t="s">
        <v>47</v>
      </c>
    </row>
    <row r="4" spans="1:3" ht="14" x14ac:dyDescent="0.2">
      <c r="A4" s="6" t="s">
        <v>2</v>
      </c>
      <c r="B4" s="1">
        <f>'300621'!O4</f>
        <v>2.4038461538461537</v>
      </c>
      <c r="C4" s="8" t="s">
        <v>47</v>
      </c>
    </row>
    <row r="5" spans="1:3" ht="14" x14ac:dyDescent="0.2">
      <c r="A5" s="6" t="s">
        <v>2</v>
      </c>
      <c r="B5" s="1">
        <f>'300621'!O5</f>
        <v>2.0491803278688527</v>
      </c>
      <c r="C5" s="8" t="s">
        <v>47</v>
      </c>
    </row>
    <row r="6" spans="1:3" ht="14" x14ac:dyDescent="0.2">
      <c r="A6" s="6" t="s">
        <v>4</v>
      </c>
      <c r="B6" s="1">
        <f>'300621'!O6</f>
        <v>1.5151515151515151</v>
      </c>
      <c r="C6" s="8" t="s">
        <v>47</v>
      </c>
    </row>
    <row r="7" spans="1:3" ht="14" x14ac:dyDescent="0.2">
      <c r="A7" s="6" t="s">
        <v>4</v>
      </c>
      <c r="B7" s="1">
        <f>'300621'!O7</f>
        <v>1.5923566878980893</v>
      </c>
      <c r="C7" s="8" t="s">
        <v>47</v>
      </c>
    </row>
    <row r="8" spans="1:3" ht="14" x14ac:dyDescent="0.2">
      <c r="A8" s="6" t="s">
        <v>6</v>
      </c>
      <c r="B8" s="1">
        <f>'300621'!O8</f>
        <v>5.1229508196721314</v>
      </c>
      <c r="C8" s="8" t="s">
        <v>47</v>
      </c>
    </row>
    <row r="9" spans="1:3" ht="14" x14ac:dyDescent="0.2">
      <c r="A9" s="6" t="s">
        <v>6</v>
      </c>
      <c r="B9" s="1">
        <f>'300621'!O9</f>
        <v>4.6296296296296298</v>
      </c>
      <c r="C9" s="8" t="s">
        <v>47</v>
      </c>
    </row>
    <row r="10" spans="1:3" ht="14" x14ac:dyDescent="0.2">
      <c r="A10" s="6" t="s">
        <v>8</v>
      </c>
      <c r="B10" s="1">
        <f>'300621'!O10</f>
        <v>3.8167938931297711</v>
      </c>
      <c r="C10" s="8" t="s">
        <v>47</v>
      </c>
    </row>
    <row r="11" spans="1:3" ht="14" x14ac:dyDescent="0.2">
      <c r="A11" s="6" t="s">
        <v>8</v>
      </c>
      <c r="B11" s="1">
        <f>'300621'!O11</f>
        <v>5.4704595185995624</v>
      </c>
      <c r="C11" s="8" t="s">
        <v>47</v>
      </c>
    </row>
    <row r="12" spans="1:3" ht="14" x14ac:dyDescent="0.2">
      <c r="A12" s="6" t="s">
        <v>10</v>
      </c>
      <c r="B12" s="1">
        <f>'300621'!O12</f>
        <v>7.6219512195121952</v>
      </c>
      <c r="C12" s="8" t="s">
        <v>47</v>
      </c>
    </row>
    <row r="13" spans="1:3" ht="14" x14ac:dyDescent="0.2">
      <c r="A13" s="6" t="s">
        <v>10</v>
      </c>
      <c r="B13" s="1">
        <f>'300621'!O13</f>
        <v>2.2321428571428572</v>
      </c>
      <c r="C13" s="8" t="s">
        <v>47</v>
      </c>
    </row>
    <row r="14" spans="1:3" ht="14" x14ac:dyDescent="0.2">
      <c r="A14" s="6" t="s">
        <v>12</v>
      </c>
      <c r="B14" s="1">
        <f>'300621'!O14</f>
        <v>11</v>
      </c>
      <c r="C14" s="8" t="s">
        <v>48</v>
      </c>
    </row>
    <row r="15" spans="1:3" ht="14" x14ac:dyDescent="0.2">
      <c r="A15" s="6" t="s">
        <v>12</v>
      </c>
      <c r="B15" s="1">
        <f>'300621'!O15</f>
        <v>11</v>
      </c>
      <c r="C15" s="8" t="s">
        <v>48</v>
      </c>
    </row>
    <row r="16" spans="1:3" ht="14" x14ac:dyDescent="0.2">
      <c r="A16" s="6" t="s">
        <v>14</v>
      </c>
      <c r="B16" s="1">
        <f>'300621'!O16</f>
        <v>1.1627906976744187</v>
      </c>
      <c r="C16" s="8" t="s">
        <v>47</v>
      </c>
    </row>
    <row r="17" spans="1:3" ht="14" x14ac:dyDescent="0.2">
      <c r="A17" s="6" t="s">
        <v>14</v>
      </c>
      <c r="B17" s="1">
        <f>'300621'!O17</f>
        <v>1.0917030567685591</v>
      </c>
      <c r="C17" s="8" t="s">
        <v>47</v>
      </c>
    </row>
    <row r="18" spans="1:3" ht="14" x14ac:dyDescent="0.2">
      <c r="A18" s="6" t="s">
        <v>16</v>
      </c>
      <c r="B18" s="1">
        <f>'300621'!O18</f>
        <v>9.3984962406015029</v>
      </c>
      <c r="C18" s="8" t="s">
        <v>47</v>
      </c>
    </row>
    <row r="19" spans="1:3" ht="14" x14ac:dyDescent="0.2">
      <c r="A19" s="6" t="s">
        <v>16</v>
      </c>
      <c r="B19" s="1">
        <f>'300621'!O19</f>
        <v>11</v>
      </c>
      <c r="C19" s="8" t="s">
        <v>49</v>
      </c>
    </row>
    <row r="20" spans="1:3" ht="14" x14ac:dyDescent="0.2">
      <c r="A20" s="6" t="s">
        <v>18</v>
      </c>
      <c r="B20" s="1">
        <f>'300621'!O20</f>
        <v>8.1433224755700326</v>
      </c>
      <c r="C20" s="8" t="s">
        <v>47</v>
      </c>
    </row>
    <row r="21" spans="1:3" ht="14" x14ac:dyDescent="0.2">
      <c r="A21" s="6" t="s">
        <v>18</v>
      </c>
      <c r="B21" s="1">
        <f>'300621'!O21</f>
        <v>4.0983606557377055</v>
      </c>
      <c r="C21" s="8" t="s">
        <v>47</v>
      </c>
    </row>
    <row r="22" spans="1:3" ht="14" x14ac:dyDescent="0.2">
      <c r="A22" s="6" t="s">
        <v>20</v>
      </c>
      <c r="B22" s="1">
        <f>'300621'!O22</f>
        <v>0.3</v>
      </c>
      <c r="C22" s="8" t="s">
        <v>49</v>
      </c>
    </row>
    <row r="23" spans="1:3" ht="14" x14ac:dyDescent="0.2">
      <c r="A23" s="6" t="s">
        <v>20</v>
      </c>
      <c r="B23" s="1">
        <f>'300621'!O23</f>
        <v>0.3</v>
      </c>
      <c r="C23" s="8" t="s">
        <v>49</v>
      </c>
    </row>
    <row r="24" spans="1:3" ht="14" x14ac:dyDescent="0.2">
      <c r="A24" s="6" t="s">
        <v>22</v>
      </c>
      <c r="B24" s="1">
        <f>'300621'!O24</f>
        <v>0.68493150684931503</v>
      </c>
      <c r="C24" s="8" t="s">
        <v>47</v>
      </c>
    </row>
    <row r="25" spans="1:3" ht="14" x14ac:dyDescent="0.2">
      <c r="A25" s="6" t="s">
        <v>22</v>
      </c>
      <c r="B25" s="1">
        <f>'300621'!O25</f>
        <v>0.98425196850393704</v>
      </c>
      <c r="C25" s="8" t="s">
        <v>47</v>
      </c>
    </row>
    <row r="26" spans="1:3" ht="14" x14ac:dyDescent="0.2">
      <c r="A26" s="6" t="s">
        <v>24</v>
      </c>
      <c r="B26" s="1">
        <f>'300621'!O26</f>
        <v>3.012048192771084</v>
      </c>
      <c r="C26" s="8" t="s">
        <v>47</v>
      </c>
    </row>
    <row r="27" spans="1:3" ht="14" x14ac:dyDescent="0.2">
      <c r="A27" s="6" t="s">
        <v>24</v>
      </c>
      <c r="B27" s="1">
        <f>'300621'!O27</f>
        <v>1.2886597938144331</v>
      </c>
      <c r="C27" s="8" t="s">
        <v>47</v>
      </c>
    </row>
    <row r="28" spans="1:3" ht="14" x14ac:dyDescent="0.2">
      <c r="A28" s="6" t="s">
        <v>26</v>
      </c>
      <c r="B28" s="1">
        <f>'300621'!O28</f>
        <v>2.6595744680851063</v>
      </c>
      <c r="C28" s="8" t="s">
        <v>47</v>
      </c>
    </row>
    <row r="29" spans="1:3" ht="14" x14ac:dyDescent="0.2">
      <c r="A29" s="6" t="s">
        <v>26</v>
      </c>
      <c r="B29" s="1">
        <f>'300621'!O29</f>
        <v>3.3333333333333335</v>
      </c>
      <c r="C29" s="8" t="s">
        <v>47</v>
      </c>
    </row>
    <row r="30" spans="1:3" ht="14" x14ac:dyDescent="0.2">
      <c r="A30" s="6" t="s">
        <v>28</v>
      </c>
      <c r="B30" s="1">
        <f>'300621'!O30</f>
        <v>8.0128205128205128</v>
      </c>
      <c r="C30" s="8" t="s">
        <v>47</v>
      </c>
    </row>
    <row r="31" spans="1:3" ht="14" x14ac:dyDescent="0.2">
      <c r="A31" s="6" t="s">
        <v>28</v>
      </c>
      <c r="B31" s="1">
        <f>'300621'!O31</f>
        <v>11</v>
      </c>
      <c r="C31" s="8" t="s">
        <v>49</v>
      </c>
    </row>
    <row r="32" spans="1:3" ht="14" x14ac:dyDescent="0.2">
      <c r="A32" s="6" t="s">
        <v>30</v>
      </c>
      <c r="B32" s="1">
        <f>'300621'!O32</f>
        <v>0.69637883008356549</v>
      </c>
      <c r="C32" s="8" t="s">
        <v>47</v>
      </c>
    </row>
    <row r="33" spans="1:3" ht="14" x14ac:dyDescent="0.2">
      <c r="A33" s="6" t="s">
        <v>30</v>
      </c>
      <c r="B33" s="1">
        <f>'300621'!O33</f>
        <v>0.76687116564417179</v>
      </c>
      <c r="C33" s="8" t="s">
        <v>47</v>
      </c>
    </row>
    <row r="34" spans="1:3" x14ac:dyDescent="0.15">
      <c r="A34" s="8"/>
      <c r="B34" s="8"/>
      <c r="C34" s="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940C-07D2-594A-A707-F9C7D2110CC0}">
  <dimension ref="A1:J20"/>
  <sheetViews>
    <sheetView workbookViewId="0">
      <selection activeCell="F34" sqref="F34"/>
    </sheetView>
  </sheetViews>
  <sheetFormatPr baseColWidth="10" defaultRowHeight="13" x14ac:dyDescent="0.15"/>
  <cols>
    <col min="2" max="2" width="5.5" customWidth="1"/>
    <col min="3" max="3" width="7.5" customWidth="1"/>
    <col min="7" max="7" width="15.5" customWidth="1"/>
  </cols>
  <sheetData>
    <row r="1" spans="1:10" ht="60" x14ac:dyDescent="0.2">
      <c r="A1" s="1" t="s">
        <v>50</v>
      </c>
      <c r="B1" s="1" t="s">
        <v>51</v>
      </c>
      <c r="C1" s="1" t="s">
        <v>52</v>
      </c>
      <c r="D1" s="2" t="s">
        <v>43</v>
      </c>
      <c r="E1" s="3" t="s">
        <v>58</v>
      </c>
      <c r="F1" s="3" t="s">
        <v>59</v>
      </c>
      <c r="G1" s="3" t="s">
        <v>60</v>
      </c>
      <c r="H1" s="11" t="s">
        <v>61</v>
      </c>
      <c r="J1" s="4" t="s">
        <v>65</v>
      </c>
    </row>
    <row r="2" spans="1:10" ht="14" x14ac:dyDescent="0.2">
      <c r="A2" s="12" t="s">
        <v>0</v>
      </c>
      <c r="B2" s="12" t="s">
        <v>1</v>
      </c>
      <c r="C2" s="13">
        <v>2</v>
      </c>
      <c r="D2" s="12">
        <v>13.3</v>
      </c>
      <c r="E2" s="14">
        <f>2*D2</f>
        <v>26.6</v>
      </c>
      <c r="F2" s="14">
        <f>2*D2/0.125-2</f>
        <v>210.8</v>
      </c>
      <c r="G2" s="14">
        <f>2*D2/0.25-2</f>
        <v>104.4</v>
      </c>
      <c r="H2" s="15"/>
      <c r="I2" s="15"/>
      <c r="J2" s="15"/>
    </row>
    <row r="3" spans="1:10" ht="14" x14ac:dyDescent="0.2">
      <c r="A3" s="12" t="s">
        <v>2</v>
      </c>
      <c r="B3" s="12" t="s">
        <v>3</v>
      </c>
      <c r="C3" s="13">
        <v>4</v>
      </c>
      <c r="D3" s="12">
        <v>24.4</v>
      </c>
      <c r="E3" s="14">
        <f t="shared" ref="E3:E17" si="0">2*D3</f>
        <v>48.8</v>
      </c>
      <c r="F3" s="14">
        <f t="shared" ref="F3:F17" si="1">2*D3/0.125-2</f>
        <v>388.4</v>
      </c>
      <c r="G3" s="14">
        <f t="shared" ref="G3:G17" si="2">2*D3/0.25-2</f>
        <v>193.2</v>
      </c>
      <c r="H3" s="15"/>
      <c r="I3" s="15"/>
      <c r="J3" s="15"/>
    </row>
    <row r="4" spans="1:10" ht="14" x14ac:dyDescent="0.2">
      <c r="A4" s="12" t="s">
        <v>4</v>
      </c>
      <c r="B4" s="12" t="s">
        <v>5</v>
      </c>
      <c r="C4" s="13">
        <v>6</v>
      </c>
      <c r="D4" s="12">
        <v>31.4</v>
      </c>
      <c r="E4" s="14">
        <f t="shared" si="0"/>
        <v>62.8</v>
      </c>
      <c r="F4" s="14">
        <f t="shared" si="1"/>
        <v>500.4</v>
      </c>
      <c r="G4" s="14">
        <f t="shared" si="2"/>
        <v>249.2</v>
      </c>
      <c r="H4" s="15"/>
      <c r="I4" s="15" t="s">
        <v>66</v>
      </c>
      <c r="J4" s="15"/>
    </row>
    <row r="5" spans="1:10" ht="14" x14ac:dyDescent="0.2">
      <c r="A5" s="12" t="s">
        <v>6</v>
      </c>
      <c r="B5" s="12" t="s">
        <v>7</v>
      </c>
      <c r="C5" s="13">
        <v>8</v>
      </c>
      <c r="D5" s="12">
        <v>10.8</v>
      </c>
      <c r="E5" s="14">
        <f t="shared" si="0"/>
        <v>21.6</v>
      </c>
      <c r="F5" s="14">
        <f t="shared" si="1"/>
        <v>170.8</v>
      </c>
      <c r="G5" s="14">
        <f t="shared" si="2"/>
        <v>84.4</v>
      </c>
      <c r="H5" s="15"/>
      <c r="I5" s="15"/>
      <c r="J5" s="15"/>
    </row>
    <row r="6" spans="1:10" ht="14" x14ac:dyDescent="0.2">
      <c r="A6" s="12" t="s">
        <v>8</v>
      </c>
      <c r="B6" s="12" t="s">
        <v>9</v>
      </c>
      <c r="C6" s="13">
        <v>10</v>
      </c>
      <c r="D6" s="12">
        <v>9.14</v>
      </c>
      <c r="E6" s="14">
        <f t="shared" si="0"/>
        <v>18.28</v>
      </c>
      <c r="F6" s="14">
        <f t="shared" si="1"/>
        <v>144.24</v>
      </c>
      <c r="G6" s="14">
        <f t="shared" si="2"/>
        <v>71.12</v>
      </c>
      <c r="H6" s="15"/>
      <c r="I6" s="15"/>
      <c r="J6" s="15"/>
    </row>
    <row r="7" spans="1:10" ht="14" x14ac:dyDescent="0.2">
      <c r="A7" s="12" t="s">
        <v>10</v>
      </c>
      <c r="B7" s="12" t="s">
        <v>11</v>
      </c>
      <c r="C7" s="13">
        <v>12</v>
      </c>
      <c r="D7" s="12">
        <v>22.4</v>
      </c>
      <c r="E7" s="14">
        <f t="shared" si="0"/>
        <v>44.8</v>
      </c>
      <c r="F7" s="14">
        <f t="shared" si="1"/>
        <v>356.4</v>
      </c>
      <c r="G7" s="14">
        <f t="shared" si="2"/>
        <v>177.2</v>
      </c>
      <c r="H7" s="15"/>
      <c r="I7" s="15"/>
      <c r="J7" s="15"/>
    </row>
    <row r="8" spans="1:10" ht="14" x14ac:dyDescent="0.2">
      <c r="A8" s="16" t="s">
        <v>12</v>
      </c>
      <c r="B8" s="16" t="s">
        <v>13</v>
      </c>
      <c r="C8" s="17">
        <v>14</v>
      </c>
      <c r="D8" s="16">
        <v>2.2200000000000002</v>
      </c>
      <c r="E8" s="18">
        <f t="shared" si="0"/>
        <v>4.4400000000000004</v>
      </c>
      <c r="F8" s="18">
        <f t="shared" si="1"/>
        <v>33.520000000000003</v>
      </c>
      <c r="G8" s="18">
        <f t="shared" si="2"/>
        <v>15.760000000000002</v>
      </c>
      <c r="H8" s="19"/>
      <c r="I8" s="19"/>
      <c r="J8" s="19"/>
    </row>
    <row r="9" spans="1:10" ht="14" x14ac:dyDescent="0.2">
      <c r="A9" s="16" t="s">
        <v>14</v>
      </c>
      <c r="B9" s="16" t="s">
        <v>15</v>
      </c>
      <c r="C9" s="17">
        <v>16</v>
      </c>
      <c r="D9" s="16">
        <v>45.8</v>
      </c>
      <c r="E9" s="18">
        <f t="shared" si="0"/>
        <v>91.6</v>
      </c>
      <c r="F9" s="18">
        <f t="shared" si="1"/>
        <v>730.8</v>
      </c>
      <c r="G9" s="18">
        <f t="shared" si="2"/>
        <v>364.4</v>
      </c>
      <c r="H9" s="19"/>
      <c r="I9" s="19"/>
      <c r="J9" s="19"/>
    </row>
    <row r="10" spans="1:10" ht="14" x14ac:dyDescent="0.2">
      <c r="A10" s="16" t="s">
        <v>16</v>
      </c>
      <c r="B10" s="16" t="s">
        <v>17</v>
      </c>
      <c r="C10" s="17">
        <v>18</v>
      </c>
      <c r="D10" s="16">
        <v>3.58</v>
      </c>
      <c r="E10" s="18">
        <f t="shared" si="0"/>
        <v>7.16</v>
      </c>
      <c r="F10" s="18">
        <f t="shared" si="1"/>
        <v>55.28</v>
      </c>
      <c r="G10" s="18">
        <f t="shared" si="2"/>
        <v>26.64</v>
      </c>
      <c r="H10" s="19"/>
      <c r="I10" s="19"/>
      <c r="J10" s="19"/>
    </row>
    <row r="11" spans="1:10" ht="14" x14ac:dyDescent="0.2">
      <c r="A11" s="16" t="s">
        <v>18</v>
      </c>
      <c r="B11" s="16" t="s">
        <v>19</v>
      </c>
      <c r="C11" s="17">
        <v>20</v>
      </c>
      <c r="D11" s="16">
        <v>12.2</v>
      </c>
      <c r="E11" s="18">
        <f t="shared" si="0"/>
        <v>24.4</v>
      </c>
      <c r="F11" s="18">
        <f t="shared" si="1"/>
        <v>193.2</v>
      </c>
      <c r="G11" s="18">
        <f t="shared" si="2"/>
        <v>95.6</v>
      </c>
      <c r="H11" s="19"/>
      <c r="I11" s="19"/>
      <c r="J11" s="19"/>
    </row>
    <row r="12" spans="1:10" ht="14" x14ac:dyDescent="0.2">
      <c r="A12" s="16" t="s">
        <v>20</v>
      </c>
      <c r="B12" s="16" t="s">
        <v>21</v>
      </c>
      <c r="C12" s="17">
        <v>22</v>
      </c>
      <c r="D12" s="16">
        <v>183</v>
      </c>
      <c r="E12" s="18">
        <f t="shared" si="0"/>
        <v>366</v>
      </c>
      <c r="F12" s="18">
        <f t="shared" si="1"/>
        <v>2926</v>
      </c>
      <c r="G12" s="18">
        <f t="shared" si="2"/>
        <v>1462</v>
      </c>
      <c r="H12" s="19"/>
      <c r="I12" s="19" t="s">
        <v>67</v>
      </c>
      <c r="J12" s="19"/>
    </row>
    <row r="13" spans="1:10" ht="14" x14ac:dyDescent="0.2">
      <c r="A13" s="16" t="s">
        <v>22</v>
      </c>
      <c r="B13" s="16" t="s">
        <v>23</v>
      </c>
      <c r="C13" s="17">
        <v>24</v>
      </c>
      <c r="D13" s="16">
        <v>50.8</v>
      </c>
      <c r="E13" s="18">
        <f t="shared" si="0"/>
        <v>101.6</v>
      </c>
      <c r="F13" s="18">
        <f t="shared" si="1"/>
        <v>810.8</v>
      </c>
      <c r="G13" s="18">
        <f t="shared" si="2"/>
        <v>404.4</v>
      </c>
      <c r="H13" s="19"/>
      <c r="I13" s="19"/>
      <c r="J13" s="19"/>
    </row>
    <row r="14" spans="1:10" ht="14" x14ac:dyDescent="0.2">
      <c r="A14" s="16" t="s">
        <v>24</v>
      </c>
      <c r="B14" s="16" t="s">
        <v>25</v>
      </c>
      <c r="C14" s="17">
        <v>26</v>
      </c>
      <c r="D14" s="16">
        <v>38.799999999999997</v>
      </c>
      <c r="E14" s="18">
        <f t="shared" si="0"/>
        <v>77.599999999999994</v>
      </c>
      <c r="F14" s="18">
        <f t="shared" si="1"/>
        <v>618.79999999999995</v>
      </c>
      <c r="G14" s="18">
        <f t="shared" si="2"/>
        <v>308.39999999999998</v>
      </c>
      <c r="H14" s="19"/>
      <c r="I14" s="19"/>
      <c r="J14" s="19"/>
    </row>
    <row r="15" spans="1:10" ht="14" x14ac:dyDescent="0.2">
      <c r="A15" s="16" t="s">
        <v>26</v>
      </c>
      <c r="B15" s="16" t="s">
        <v>27</v>
      </c>
      <c r="C15" s="17">
        <v>28</v>
      </c>
      <c r="D15" s="16">
        <v>15</v>
      </c>
      <c r="E15" s="18">
        <f t="shared" si="0"/>
        <v>30</v>
      </c>
      <c r="F15" s="18">
        <f t="shared" si="1"/>
        <v>238</v>
      </c>
      <c r="G15" s="18">
        <f t="shared" si="2"/>
        <v>118</v>
      </c>
      <c r="H15" s="19"/>
      <c r="I15" s="19"/>
      <c r="J15" s="19"/>
    </row>
    <row r="16" spans="1:10" ht="14" x14ac:dyDescent="0.2">
      <c r="A16" s="16" t="s">
        <v>28</v>
      </c>
      <c r="B16" s="16" t="s">
        <v>29</v>
      </c>
      <c r="C16" s="17">
        <v>30</v>
      </c>
      <c r="D16" s="16">
        <v>3.9</v>
      </c>
      <c r="E16" s="18">
        <f t="shared" si="0"/>
        <v>7.8</v>
      </c>
      <c r="F16" s="18">
        <f t="shared" si="1"/>
        <v>60.4</v>
      </c>
      <c r="G16" s="18">
        <f t="shared" si="2"/>
        <v>29.2</v>
      </c>
      <c r="H16" s="19"/>
      <c r="I16" s="19"/>
      <c r="J16" s="19"/>
    </row>
    <row r="17" spans="1:10" ht="14" x14ac:dyDescent="0.2">
      <c r="A17" s="16" t="s">
        <v>30</v>
      </c>
      <c r="B17" s="16" t="s">
        <v>31</v>
      </c>
      <c r="C17" s="17">
        <v>32</v>
      </c>
      <c r="D17" s="16">
        <v>65.2</v>
      </c>
      <c r="E17" s="18">
        <f t="shared" si="0"/>
        <v>130.4</v>
      </c>
      <c r="F17" s="18">
        <f t="shared" si="1"/>
        <v>1041.2</v>
      </c>
      <c r="G17" s="18">
        <f t="shared" si="2"/>
        <v>519.6</v>
      </c>
      <c r="H17" s="19"/>
      <c r="I17" s="19"/>
      <c r="J17" s="19"/>
    </row>
    <row r="18" spans="1:10" x14ac:dyDescent="0.15">
      <c r="A18" s="8"/>
      <c r="B18" s="8"/>
      <c r="C18" s="8"/>
      <c r="D18" s="5"/>
      <c r="E18" s="5"/>
      <c r="F18" s="5"/>
      <c r="G18" s="5"/>
    </row>
    <row r="19" spans="1:10" x14ac:dyDescent="0.15">
      <c r="G19" t="s">
        <v>62</v>
      </c>
      <c r="H19" t="s">
        <v>64</v>
      </c>
    </row>
    <row r="20" spans="1:10" x14ac:dyDescent="0.15">
      <c r="G20" t="s">
        <v>63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300621</vt:lpstr>
      <vt:lpstr>Feuil1</vt:lpstr>
      <vt:lpstr>110422</vt:lpstr>
      <vt:lpstr>'300621'!Zone_d_impression</vt:lpstr>
    </vt:vector>
  </TitlesOfParts>
  <Company>UJF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Taberlet</dc:creator>
  <cp:lastModifiedBy>Microsoft Office User</cp:lastModifiedBy>
  <cp:lastPrinted>2022-04-11T10:31:03Z</cp:lastPrinted>
  <dcterms:created xsi:type="dcterms:W3CDTF">2014-01-10T09:17:25Z</dcterms:created>
  <dcterms:modified xsi:type="dcterms:W3CDTF">2023-07-03T08:38:37Z</dcterms:modified>
</cp:coreProperties>
</file>