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35" yWindow="135" windowWidth="26955" windowHeight="13020" tabRatio="756" activeTab="5"/>
  </bookViews>
  <sheets>
    <sheet name="아이템능력치부여" sheetId="4" r:id="rId1"/>
    <sheet name="아이템쪽" sheetId="1" r:id="rId2"/>
    <sheet name="디자인" sheetId="3" r:id="rId3"/>
    <sheet name="아이템보상알고리즘짤때" sheetId="5" r:id="rId4"/>
    <sheet name="마법부여목록" sheetId="6" r:id="rId5"/>
    <sheet name="소모품기획" sheetId="7" r:id="rId6"/>
    <sheet name="용사레벨, 특성-연구1" sheetId="2" r:id="rId7"/>
    <sheet name="용사레벨,특성-연구2" sheetId="8" r:id="rId8"/>
    <sheet name="직업전문화-연구" sheetId="9" r:id="rId9"/>
    <sheet name="직업전문화-최종" sheetId="10" r:id="rId10"/>
  </sheets>
  <calcPr calcId="125725"/>
</workbook>
</file>

<file path=xl/calcChain.xml><?xml version="1.0" encoding="utf-8"?>
<calcChain xmlns="http://schemas.openxmlformats.org/spreadsheetml/2006/main">
  <c r="I25" i="7"/>
  <c r="I26"/>
  <c r="I27"/>
  <c r="I28"/>
  <c r="I29"/>
  <c r="I30"/>
  <c r="I31"/>
  <c r="I32"/>
  <c r="I33"/>
  <c r="I24"/>
  <c r="AG14" i="4"/>
  <c r="AF14"/>
  <c r="AE14"/>
  <c r="AG11"/>
  <c r="AF11"/>
  <c r="AE11"/>
  <c r="AG8"/>
  <c r="AF8"/>
  <c r="AE8"/>
  <c r="AG5"/>
  <c r="AF5"/>
  <c r="AE5"/>
  <c r="U64" i="9"/>
  <c r="U63"/>
  <c r="U62"/>
  <c r="U61"/>
  <c r="U60"/>
  <c r="U59"/>
  <c r="U58"/>
  <c r="U57"/>
  <c r="U56"/>
  <c r="U55"/>
  <c r="AA64" l="1"/>
  <c r="Z63"/>
  <c r="Y62"/>
  <c r="AA61"/>
  <c r="AA58"/>
  <c r="AA63"/>
  <c r="AA60"/>
  <c r="AA57"/>
  <c r="AA62"/>
  <c r="AA59"/>
  <c r="AA56"/>
  <c r="AA55"/>
  <c r="Y63"/>
  <c r="Z60"/>
  <c r="Z57"/>
  <c r="Y59"/>
  <c r="Y56"/>
  <c r="Z64"/>
  <c r="Z62"/>
  <c r="Z61"/>
  <c r="Z59"/>
  <c r="Z58"/>
  <c r="Z56"/>
  <c r="Z55"/>
  <c r="Y55"/>
  <c r="Y57"/>
  <c r="X64"/>
  <c r="X63"/>
  <c r="X62"/>
  <c r="X61"/>
  <c r="X60"/>
  <c r="X59"/>
  <c r="X58"/>
  <c r="X57"/>
  <c r="X56"/>
  <c r="X55"/>
  <c r="Y64"/>
  <c r="Y61"/>
  <c r="Y60"/>
  <c r="Y58"/>
  <c r="W67"/>
  <c r="W74" s="1"/>
  <c r="W68" l="1"/>
  <c r="W73"/>
  <c r="W72"/>
  <c r="X67"/>
  <c r="W70"/>
  <c r="Z67"/>
  <c r="W76"/>
  <c r="W71"/>
  <c r="W69"/>
  <c r="W75"/>
  <c r="AA67"/>
  <c r="Y67"/>
  <c r="P71" l="1"/>
  <c r="P72" s="1"/>
  <c r="P62"/>
  <c r="S63"/>
  <c r="T63" s="1"/>
  <c r="K54"/>
  <c r="K48"/>
  <c r="K42"/>
  <c r="K35"/>
  <c r="I58"/>
  <c r="J57" s="1"/>
  <c r="J55"/>
  <c r="K55" s="1"/>
  <c r="L55" s="1"/>
  <c r="I52"/>
  <c r="J52" s="1"/>
  <c r="J49"/>
  <c r="K49" s="1"/>
  <c r="I46"/>
  <c r="J45" s="1"/>
  <c r="J43"/>
  <c r="K43" s="1"/>
  <c r="J51" l="1"/>
  <c r="K52" s="1"/>
  <c r="L43"/>
  <c r="L49"/>
  <c r="Q71"/>
  <c r="Q72" s="1"/>
  <c r="K57"/>
  <c r="K51"/>
  <c r="K45"/>
  <c r="J58"/>
  <c r="K58" s="1"/>
  <c r="J46"/>
  <c r="K46" s="1"/>
  <c r="L52" l="1"/>
  <c r="L58"/>
  <c r="L46"/>
  <c r="I39" l="1"/>
  <c r="J36"/>
  <c r="K36" s="1"/>
  <c r="L36" s="1"/>
  <c r="G11"/>
  <c r="F11"/>
  <c r="E11"/>
  <c r="K11"/>
  <c r="C44"/>
  <c r="C42" s="1"/>
  <c r="A44"/>
  <c r="B44"/>
  <c r="B42" s="1"/>
  <c r="J11"/>
  <c r="H11"/>
  <c r="R11"/>
  <c r="L11"/>
  <c r="Q11"/>
  <c r="I11"/>
  <c r="D11"/>
  <c r="C11"/>
  <c r="N25" i="4"/>
  <c r="F42"/>
  <c r="F39"/>
  <c r="F36"/>
  <c r="F33"/>
  <c r="F28"/>
  <c r="F25"/>
  <c r="F22"/>
  <c r="F19"/>
  <c r="F15"/>
  <c r="F12"/>
  <c r="F9"/>
  <c r="F6"/>
  <c r="O11"/>
  <c r="J39" i="9" l="1"/>
  <c r="K38"/>
  <c r="J38"/>
  <c r="E12" i="4"/>
  <c r="E13" s="1"/>
  <c r="I40"/>
  <c r="K39" i="9" l="1"/>
  <c r="L39" s="1"/>
  <c r="H43" i="4"/>
  <c r="H42"/>
  <c r="I42" s="1"/>
  <c r="H41"/>
  <c r="H40"/>
  <c r="H39"/>
  <c r="I39" s="1"/>
  <c r="H38"/>
  <c r="I38" s="1"/>
  <c r="H37"/>
  <c r="I37" s="1"/>
  <c r="H36"/>
  <c r="I36" s="1"/>
  <c r="H35"/>
  <c r="H34"/>
  <c r="I34" s="1"/>
  <c r="H33"/>
  <c r="H32"/>
  <c r="I32" s="1"/>
  <c r="C33"/>
  <c r="C34" s="1"/>
  <c r="C35" s="1"/>
  <c r="C36" s="1"/>
  <c r="C37" s="1"/>
  <c r="C38" s="1"/>
  <c r="C39" s="1"/>
  <c r="C40" s="1"/>
  <c r="C41" s="1"/>
  <c r="C42" s="1"/>
  <c r="C43" s="1"/>
  <c r="AC14"/>
  <c r="AC11"/>
  <c r="AC8"/>
  <c r="AC5"/>
  <c r="C18"/>
  <c r="C19" s="1"/>
  <c r="C20" s="1"/>
  <c r="C21" s="1"/>
  <c r="C22" s="1"/>
  <c r="C23" s="1"/>
  <c r="C24" s="1"/>
  <c r="C25" s="1"/>
  <c r="C26" s="1"/>
  <c r="C27" s="1"/>
  <c r="C28" s="1"/>
  <c r="C29" s="1"/>
  <c r="C6"/>
  <c r="C7" s="1"/>
  <c r="C8" s="1"/>
  <c r="C9" s="1"/>
  <c r="C10" s="1"/>
  <c r="C11" s="1"/>
  <c r="C12" s="1"/>
  <c r="C13" s="1"/>
  <c r="C14" s="1"/>
  <c r="C15" s="1"/>
  <c r="C16" s="1"/>
  <c r="I35" l="1"/>
  <c r="I43"/>
  <c r="I33"/>
  <c r="I41"/>
  <c r="Q48" i="3"/>
  <c r="O46"/>
  <c r="Q44"/>
  <c r="Q43"/>
  <c r="Q42"/>
  <c r="Q41"/>
  <c r="E39" i="2"/>
  <c r="V8" i="4"/>
  <c r="V11"/>
  <c r="V14"/>
  <c r="V5"/>
  <c r="J6"/>
  <c r="J7" s="1"/>
  <c r="J8" s="1"/>
  <c r="X8" s="1"/>
  <c r="X5"/>
  <c r="M15"/>
  <c r="M16" s="1"/>
  <c r="M12"/>
  <c r="M13" s="1"/>
  <c r="M9"/>
  <c r="M10" s="1"/>
  <c r="M6"/>
  <c r="M7" s="1"/>
  <c r="H29"/>
  <c r="H28"/>
  <c r="I28" s="1"/>
  <c r="H27"/>
  <c r="H26"/>
  <c r="H25"/>
  <c r="H24"/>
  <c r="I24" s="1"/>
  <c r="H23"/>
  <c r="I23" s="1"/>
  <c r="H22"/>
  <c r="I22" s="1"/>
  <c r="H21"/>
  <c r="I21" s="1"/>
  <c r="H20"/>
  <c r="I20" s="1"/>
  <c r="H19"/>
  <c r="I19" s="1"/>
  <c r="H18"/>
  <c r="I18" s="1"/>
  <c r="H16"/>
  <c r="H15"/>
  <c r="H14"/>
  <c r="H13"/>
  <c r="H12"/>
  <c r="H11"/>
  <c r="H10"/>
  <c r="H9"/>
  <c r="H8"/>
  <c r="H7"/>
  <c r="H6"/>
  <c r="H5"/>
  <c r="I14" l="1"/>
  <c r="I12"/>
  <c r="I9"/>
  <c r="K9" s="1"/>
  <c r="L9" s="1"/>
  <c r="I16"/>
  <c r="I6"/>
  <c r="K6" s="1"/>
  <c r="L6" s="1"/>
  <c r="I7"/>
  <c r="K7" s="1"/>
  <c r="L7" s="1"/>
  <c r="I5"/>
  <c r="K5" s="1"/>
  <c r="L5" s="1"/>
  <c r="I11"/>
  <c r="I10"/>
  <c r="I15"/>
  <c r="I8"/>
  <c r="K8" s="1"/>
  <c r="L8" s="1"/>
  <c r="I25"/>
  <c r="W5"/>
  <c r="Y5" s="1"/>
  <c r="W8"/>
  <c r="Y8" s="1"/>
  <c r="W14"/>
  <c r="I29"/>
  <c r="I27"/>
  <c r="Q46" i="3"/>
  <c r="J9" i="4"/>
  <c r="K10" l="1"/>
  <c r="L10" s="1"/>
  <c r="J10"/>
  <c r="J11" l="1"/>
  <c r="K11" s="1"/>
  <c r="L11" s="1"/>
  <c r="X11" l="1"/>
  <c r="Y11" s="1"/>
  <c r="J12"/>
  <c r="K12" s="1"/>
  <c r="L12" s="1"/>
  <c r="W34" i="1"/>
  <c r="X32"/>
  <c r="Y32" s="1"/>
  <c r="W29"/>
  <c r="X27"/>
  <c r="Y27" s="1"/>
  <c r="Y29" s="1"/>
  <c r="J13" i="4" l="1"/>
  <c r="K13" s="1"/>
  <c r="L13" s="1"/>
  <c r="X34" i="1"/>
  <c r="X29"/>
  <c r="Y34"/>
  <c r="Z32"/>
  <c r="Z34" s="1"/>
  <c r="Z27"/>
  <c r="AA27" s="1"/>
  <c r="AB27" s="1"/>
  <c r="J14" i="4" l="1"/>
  <c r="K14" s="1"/>
  <c r="L14" s="1"/>
  <c r="AA29" i="1"/>
  <c r="AA32"/>
  <c r="AA34" s="1"/>
  <c r="Z29"/>
  <c r="AC27"/>
  <c r="AB29"/>
  <c r="X14" i="4" l="1"/>
  <c r="Y14" s="1"/>
  <c r="J15"/>
  <c r="K15" s="1"/>
  <c r="L15" s="1"/>
  <c r="AB32" i="1"/>
  <c r="AB34" s="1"/>
  <c r="AD27"/>
  <c r="AC29"/>
  <c r="Z5" i="4" l="1"/>
  <c r="AA5" s="1"/>
  <c r="J16"/>
  <c r="K16" s="1"/>
  <c r="L16" s="1"/>
  <c r="AC32" i="1"/>
  <c r="AD32" s="1"/>
  <c r="AE27"/>
  <c r="AD29"/>
  <c r="AD5" i="4" l="1"/>
  <c r="AC34" i="1"/>
  <c r="AF27"/>
  <c r="AF29" s="1"/>
  <c r="AE29"/>
  <c r="AD34"/>
  <c r="AE32"/>
  <c r="AF32" l="1"/>
  <c r="AE34"/>
  <c r="Z8" i="4" l="1"/>
  <c r="AA8" s="1"/>
  <c r="AG32" i="1"/>
  <c r="AG34" s="1"/>
  <c r="AF34"/>
  <c r="AD8" i="4" l="1"/>
  <c r="Z11" l="1"/>
  <c r="AA11" s="1"/>
  <c r="AD11" l="1"/>
  <c r="Z14" l="1"/>
  <c r="AA14" s="1"/>
  <c r="AD14" l="1"/>
</calcChain>
</file>

<file path=xl/sharedStrings.xml><?xml version="1.0" encoding="utf-8"?>
<sst xmlns="http://schemas.openxmlformats.org/spreadsheetml/2006/main" count="1344" uniqueCount="964">
  <si>
    <t>아이템테이블</t>
    <phoneticPr fontId="1" type="noConversion"/>
  </si>
  <si>
    <t>이름</t>
    <phoneticPr fontId="1" type="noConversion"/>
  </si>
  <si>
    <t>앨런블랙</t>
    <phoneticPr fontId="1" type="noConversion"/>
  </si>
  <si>
    <t>부위</t>
    <phoneticPr fontId="1" type="noConversion"/>
  </si>
  <si>
    <t>장갑</t>
    <phoneticPr fontId="1" type="noConversion"/>
  </si>
  <si>
    <t>등급</t>
    <phoneticPr fontId="1" type="noConversion"/>
  </si>
  <si>
    <t>드랍테이블</t>
    <phoneticPr fontId="1" type="noConversion"/>
  </si>
  <si>
    <t>김상자</t>
    <phoneticPr fontId="1" type="noConversion"/>
  </si>
  <si>
    <t>상자종류</t>
    <phoneticPr fontId="1" type="noConversion"/>
  </si>
  <si>
    <t>랭크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</si>
  <si>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</si>
  <si>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</si>
  <si>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</si>
  <si>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</si>
  <si>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</si>
  <si>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</si>
  <si>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</si>
  <si>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SSS</t>
    <phoneticPr fontId="1" type="noConversion"/>
  </si>
  <si>
    <t>SS</t>
    <phoneticPr fontId="1" type="noConversion"/>
  </si>
  <si>
    <t>기본등급</t>
    <phoneticPr fontId="1" type="noConversion"/>
  </si>
  <si>
    <t>N</t>
    <phoneticPr fontId="1" type="noConversion"/>
  </si>
  <si>
    <t>R</t>
    <phoneticPr fontId="1" type="noConversion"/>
  </si>
  <si>
    <t>U</t>
    <phoneticPr fontId="1" type="noConversion"/>
  </si>
  <si>
    <t>U20</t>
    <phoneticPr fontId="1" type="noConversion"/>
  </si>
  <si>
    <t>U10</t>
    <phoneticPr fontId="1" type="noConversion"/>
  </si>
  <si>
    <t>U5</t>
    <phoneticPr fontId="1" type="noConversion"/>
  </si>
  <si>
    <t>R목록</t>
    <phoneticPr fontId="1" type="noConversion"/>
  </si>
  <si>
    <t>U목록</t>
    <phoneticPr fontId="1" type="noConversion"/>
  </si>
  <si>
    <t>확률</t>
    <phoneticPr fontId="1" type="noConversion"/>
  </si>
  <si>
    <t>일반상자</t>
    <phoneticPr fontId="1" type="noConversion"/>
  </si>
  <si>
    <t>링</t>
    <phoneticPr fontId="1" type="noConversion"/>
  </si>
  <si>
    <t>기본능력치배수</t>
    <phoneticPr fontId="1" type="noConversion"/>
  </si>
  <si>
    <t>최대2배</t>
    <phoneticPr fontId="1" type="noConversion"/>
  </si>
  <si>
    <t>진화</t>
    <phoneticPr fontId="1" type="noConversion"/>
  </si>
  <si>
    <t>0-2</t>
    <phoneticPr fontId="1" type="noConversion"/>
  </si>
  <si>
    <t>N-U</t>
    <phoneticPr fontId="1" type="noConversion"/>
  </si>
  <si>
    <t>일반LV</t>
    <phoneticPr fontId="1" type="noConversion"/>
  </si>
  <si>
    <t>특수LV</t>
    <phoneticPr fontId="1" type="noConversion"/>
  </si>
  <si>
    <t>1에서10</t>
    <phoneticPr fontId="1" type="noConversion"/>
  </si>
  <si>
    <t>공속</t>
    <phoneticPr fontId="1" type="noConversion"/>
  </si>
  <si>
    <t>스킬확률</t>
    <phoneticPr fontId="1" type="noConversion"/>
  </si>
  <si>
    <t>스킬데미지</t>
    <phoneticPr fontId="1" type="noConversion"/>
  </si>
  <si>
    <t>증뎀</t>
    <phoneticPr fontId="1" type="noConversion"/>
  </si>
  <si>
    <t>마법부여</t>
    <phoneticPr fontId="1" type="noConversion"/>
  </si>
  <si>
    <t>민첩성</t>
    <phoneticPr fontId="1" type="noConversion"/>
  </si>
  <si>
    <t>지능</t>
    <phoneticPr fontId="1" type="noConversion"/>
  </si>
  <si>
    <t>텔런트</t>
    <phoneticPr fontId="1" type="noConversion"/>
  </si>
  <si>
    <t>스킬레벨</t>
    <phoneticPr fontId="1" type="noConversion"/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</si>
  <si>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  <r>
      <rPr>
        <sz val="11"/>
        <color theme="1"/>
        <rFont val="맑은 고딕"/>
        <family val="2"/>
        <charset val="129"/>
        <scheme val="minor"/>
      </rPr>
      <t>%(10%)</t>
    </r>
  </si>
  <si>
    <r>
      <t>L</t>
    </r>
    <r>
      <rPr>
        <sz val="11"/>
        <color theme="1"/>
        <rFont val="맑은 고딕"/>
        <family val="3"/>
        <charset val="129"/>
        <scheme val="minor"/>
      </rPr>
      <t>비용감소</t>
    </r>
    <r>
      <rPr>
        <sz val="11"/>
        <color theme="1"/>
        <rFont val="맑은 고딕"/>
        <family val="2"/>
        <charset val="129"/>
        <scheme val="minor"/>
      </rPr>
      <t>%(10%)</t>
    </r>
  </si>
  <si>
    <r>
      <t>이니셜</t>
    </r>
    <r>
      <rPr>
        <sz val="11"/>
        <color theme="1"/>
        <rFont val="함초롬바탕"/>
        <family val="1"/>
        <charset val="129"/>
      </rPr>
      <t>EXP</t>
    </r>
  </si>
  <si>
    <r>
      <t>DPSX(x2~x5). 4</t>
    </r>
    <r>
      <rPr>
        <sz val="11"/>
        <color theme="1"/>
        <rFont val="맑은 고딕"/>
        <family val="3"/>
        <charset val="129"/>
        <scheme val="minor"/>
      </rPr>
      <t>회</t>
    </r>
    <r>
      <rPr>
        <sz val="11"/>
        <color theme="1"/>
        <rFont val="맑은 고딕"/>
        <family val="2"/>
        <charset val="129"/>
        <scheme val="minor"/>
      </rPr>
      <t>, 9</t>
    </r>
    <r>
      <rPr>
        <sz val="11"/>
        <color theme="1"/>
        <rFont val="맑은 고딕"/>
        <family val="3"/>
        <charset val="129"/>
        <scheme val="minor"/>
      </rPr>
      <t>가지</t>
    </r>
  </si>
  <si>
    <t>스킬포인트로는</t>
    <phoneticPr fontId="1" type="noConversion"/>
  </si>
  <si>
    <t>상자획득개수%</t>
    <phoneticPr fontId="1" type="noConversion"/>
  </si>
  <si>
    <r>
      <t>스킬포인트획득</t>
    </r>
    <r>
      <rPr>
        <sz val="11"/>
        <color theme="1"/>
        <rFont val="함초롬바탕"/>
        <family val="1"/>
        <charset val="129"/>
      </rPr>
      <t>%(10%)</t>
    </r>
    <phoneticPr fontId="1" type="noConversion"/>
  </si>
  <si>
    <t>강화석획득개수%</t>
    <phoneticPr fontId="1" type="noConversion"/>
  </si>
  <si>
    <r>
      <t>R</t>
    </r>
    <r>
      <rPr>
        <sz val="11"/>
        <color theme="1"/>
        <rFont val="맑은 고딕"/>
        <family val="3"/>
        <charset val="129"/>
        <scheme val="minor"/>
      </rPr>
      <t>연구비감소</t>
    </r>
    <r>
      <rPr>
        <sz val="11"/>
        <color theme="1"/>
        <rFont val="맑은 고딕"/>
        <family val="2"/>
        <charset val="129"/>
        <scheme val="minor"/>
      </rPr>
      <t>%(10%)</t>
    </r>
    <phoneticPr fontId="1" type="noConversion"/>
  </si>
  <si>
    <t>R시간감소%</t>
    <phoneticPr fontId="1" type="noConversion"/>
  </si>
  <si>
    <r>
      <t>이니셜레벨증가</t>
    </r>
    <r>
      <rPr>
        <sz val="11"/>
        <color theme="1"/>
        <rFont val="함초롬바탕"/>
        <family val="1"/>
        <charset val="129"/>
      </rPr>
      <t>, 9</t>
    </r>
    <r>
      <rPr>
        <sz val="11"/>
        <color theme="1"/>
        <rFont val="맑은 고딕"/>
        <family val="2"/>
        <charset val="129"/>
        <scheme val="minor"/>
      </rPr>
      <t>가지</t>
    </r>
    <phoneticPr fontId="1" type="noConversion"/>
  </si>
  <si>
    <t>불증뎀</t>
    <phoneticPr fontId="1" type="noConversion"/>
  </si>
  <si>
    <t>물증뎀</t>
    <phoneticPr fontId="1" type="noConversion"/>
  </si>
  <si>
    <t>돌증뎀</t>
    <phoneticPr fontId="1" type="noConversion"/>
  </si>
  <si>
    <t>전기증뎀</t>
    <phoneticPr fontId="1" type="noConversion"/>
  </si>
  <si>
    <t>힘 + 260</t>
    <phoneticPr fontId="1" type="noConversion"/>
  </si>
  <si>
    <t>불 증뎀 + 5%</t>
    <phoneticPr fontId="1" type="noConversion"/>
  </si>
  <si>
    <t>불 증뎀 + 50%</t>
    <phoneticPr fontId="1" type="noConversion"/>
  </si>
  <si>
    <t>메인스텟</t>
    <phoneticPr fontId="1" type="noConversion"/>
  </si>
  <si>
    <t>속성스텟</t>
    <phoneticPr fontId="1" type="noConversion"/>
  </si>
  <si>
    <t>속성스텟이붙는걸로하자</t>
    <phoneticPr fontId="1" type="noConversion"/>
  </si>
  <si>
    <t>스텟</t>
    <phoneticPr fontId="1" type="noConversion"/>
  </si>
  <si>
    <t>속성1</t>
    <phoneticPr fontId="1" type="noConversion"/>
  </si>
  <si>
    <t>속성2</t>
    <phoneticPr fontId="1" type="noConversion"/>
  </si>
  <si>
    <t>속성3</t>
    <phoneticPr fontId="1" type="noConversion"/>
  </si>
  <si>
    <t>F증뎀10</t>
    <phoneticPr fontId="1" type="noConversion"/>
  </si>
  <si>
    <t>속성부여</t>
    <phoneticPr fontId="1" type="noConversion"/>
  </si>
  <si>
    <t>번개의힘.</t>
    <phoneticPr fontId="1" type="noConversion"/>
  </si>
  <si>
    <t>번개의힘1lv</t>
    <phoneticPr fontId="1" type="noConversion"/>
  </si>
  <si>
    <t>지지직증뎀10%</t>
    <phoneticPr fontId="1" type="noConversion"/>
  </si>
  <si>
    <t>지지직스킬발동률10%</t>
    <phoneticPr fontId="1" type="noConversion"/>
  </si>
  <si>
    <t>최대3배</t>
    <phoneticPr fontId="1" type="noConversion"/>
  </si>
  <si>
    <t>최대4배</t>
    <phoneticPr fontId="1" type="noConversion"/>
  </si>
  <si>
    <t>템승급시 마법부여등급은 같이 승급. 1lv로초기화</t>
    <phoneticPr fontId="1" type="noConversion"/>
  </si>
  <si>
    <t>마법부여레벨업은 같은마법부여등급이 필요함.(템등급은상관없음)</t>
    <phoneticPr fontId="1" type="noConversion"/>
  </si>
  <si>
    <t>템레벨업은 강화석으로</t>
    <phoneticPr fontId="1" type="noConversion"/>
  </si>
  <si>
    <t>템승급은 같은 만랩템이 필요</t>
    <phoneticPr fontId="1" type="noConversion"/>
  </si>
  <si>
    <t>검</t>
    <phoneticPr fontId="1" type="noConversion"/>
  </si>
  <si>
    <t>힘(능력)</t>
    <phoneticPr fontId="1" type="noConversion"/>
  </si>
  <si>
    <t>갑빠</t>
    <phoneticPr fontId="1" type="noConversion"/>
  </si>
  <si>
    <t>머리or링</t>
    <phoneticPr fontId="1" type="noConversion"/>
  </si>
  <si>
    <t>아이콘확보가쉬운쪽으로</t>
    <phoneticPr fontId="1" type="noConversion"/>
  </si>
  <si>
    <t>선택지3</t>
    <phoneticPr fontId="1" type="noConversion"/>
  </si>
  <si>
    <t>이동속도</t>
    <phoneticPr fontId="1" type="noConversion"/>
  </si>
  <si>
    <t>초기자원</t>
    <phoneticPr fontId="1" type="noConversion"/>
  </si>
  <si>
    <t>공격력</t>
    <phoneticPr fontId="1" type="noConversion"/>
  </si>
  <si>
    <t>exp수급</t>
    <phoneticPr fontId="1" type="noConversion"/>
  </si>
  <si>
    <t>아이템획득률</t>
    <phoneticPr fontId="1" type="noConversion"/>
  </si>
  <si>
    <t>강화석획득개수</t>
    <phoneticPr fontId="1" type="noConversion"/>
  </si>
  <si>
    <t>아이템상자획득률</t>
    <phoneticPr fontId="1" type="noConversion"/>
  </si>
  <si>
    <t>R연구비감소</t>
    <phoneticPr fontId="1" type="noConversion"/>
  </si>
  <si>
    <t>L비용감소</t>
    <phoneticPr fontId="1" type="noConversion"/>
  </si>
  <si>
    <t>이니셜EXP</t>
    <phoneticPr fontId="1" type="noConversion"/>
  </si>
  <si>
    <t>이니셜레벨증가</t>
    <phoneticPr fontId="1" type="noConversion"/>
  </si>
  <si>
    <t>DPSX</t>
    <phoneticPr fontId="1" type="noConversion"/>
  </si>
  <si>
    <t>Type DPSX2</t>
    <phoneticPr fontId="1" type="noConversion"/>
  </si>
  <si>
    <t>Type DPSX3</t>
    <phoneticPr fontId="1" type="noConversion"/>
  </si>
  <si>
    <t>Type DPSX4</t>
    <phoneticPr fontId="1" type="noConversion"/>
  </si>
  <si>
    <t>어택카운트</t>
    <phoneticPr fontId="1" type="noConversion"/>
  </si>
  <si>
    <t>투사체속도</t>
    <phoneticPr fontId="1" type="noConversion"/>
  </si>
  <si>
    <t>각선택지에서이만큼</t>
    <phoneticPr fontId="1" type="noConversion"/>
  </si>
  <si>
    <t>유틸</t>
    <phoneticPr fontId="1" type="noConversion"/>
  </si>
  <si>
    <t>랭크보너스+</t>
    <phoneticPr fontId="1" type="noConversion"/>
  </si>
  <si>
    <t>R시간감소</t>
    <phoneticPr fontId="1" type="noConversion"/>
  </si>
  <si>
    <t>자원획득률</t>
    <phoneticPr fontId="1" type="noConversion"/>
  </si>
  <si>
    <t>sp획득률</t>
    <phoneticPr fontId="1" type="noConversion"/>
  </si>
  <si>
    <t>이동속도x2</t>
    <phoneticPr fontId="1" type="noConversion"/>
  </si>
  <si>
    <t>ㅁ</t>
    <phoneticPr fontId="1" type="noConversion"/>
  </si>
  <si>
    <t>이니셜레벨정도밖에없는데..</t>
    <phoneticPr fontId="1" type="noConversion"/>
  </si>
  <si>
    <t>특수</t>
    <phoneticPr fontId="1" type="noConversion"/>
  </si>
  <si>
    <t>`</t>
    <phoneticPr fontId="1" type="noConversion"/>
  </si>
  <si>
    <t>용사레벨</t>
    <phoneticPr fontId="1" type="noConversion"/>
  </si>
  <si>
    <t>패시브</t>
    <phoneticPr fontId="1" type="noConversion"/>
  </si>
  <si>
    <t>불</t>
    <phoneticPr fontId="1" type="noConversion"/>
  </si>
  <si>
    <t>물</t>
    <phoneticPr fontId="1" type="noConversion"/>
  </si>
  <si>
    <t>땅</t>
    <phoneticPr fontId="1" type="noConversion"/>
  </si>
  <si>
    <t>전기</t>
    <phoneticPr fontId="1" type="noConversion"/>
  </si>
  <si>
    <t>...</t>
    <phoneticPr fontId="1" type="noConversion"/>
  </si>
  <si>
    <t>일반</t>
    <phoneticPr fontId="1" type="noConversion"/>
  </si>
  <si>
    <t>궁극</t>
    <phoneticPr fontId="1" type="noConversion"/>
  </si>
  <si>
    <t>시간</t>
    <phoneticPr fontId="1" type="noConversion"/>
  </si>
  <si>
    <t>자원</t>
    <phoneticPr fontId="1" type="noConversion"/>
  </si>
  <si>
    <t>10젬</t>
    <phoneticPr fontId="1" type="noConversion"/>
  </si>
  <si>
    <t>1업글</t>
    <phoneticPr fontId="1" type="noConversion"/>
  </si>
  <si>
    <t>스킬확률쪽은 아이템 부가속성에서 다루자.</t>
    <phoneticPr fontId="1" type="noConversion"/>
  </si>
  <si>
    <t>평타와관련</t>
    <phoneticPr fontId="1" type="noConversion"/>
  </si>
  <si>
    <t>전체와관련</t>
    <phoneticPr fontId="1" type="noConversion"/>
  </si>
  <si>
    <t>스킬과관련</t>
    <phoneticPr fontId="1" type="noConversion"/>
  </si>
  <si>
    <t>레벨1당</t>
    <phoneticPr fontId="1" type="noConversion"/>
  </si>
  <si>
    <t>to NextLV</t>
    <phoneticPr fontId="1" type="noConversion"/>
  </si>
  <si>
    <t>대표적인 아이템부가속성종류</t>
    <phoneticPr fontId="1" type="noConversion"/>
  </si>
  <si>
    <t>DMG%</t>
    <phoneticPr fontId="1" type="noConversion"/>
  </si>
  <si>
    <t>부분</t>
    <phoneticPr fontId="1" type="noConversion"/>
  </si>
  <si>
    <t>노점감</t>
    <phoneticPr fontId="1" type="noConversion"/>
  </si>
  <si>
    <t>메인스텟과관계</t>
    <phoneticPr fontId="1" type="noConversion"/>
  </si>
  <si>
    <t>운</t>
    <phoneticPr fontId="1" type="noConversion"/>
  </si>
  <si>
    <t>재산과관련</t>
    <phoneticPr fontId="1" type="noConversion"/>
  </si>
  <si>
    <t>모든자원수급능력에영향</t>
    <phoneticPr fontId="1" type="noConversion"/>
  </si>
  <si>
    <t>공격속도%</t>
    <phoneticPr fontId="1" type="noConversion"/>
  </si>
  <si>
    <t>스킬데미지%</t>
    <phoneticPr fontId="1" type="noConversion"/>
  </si>
  <si>
    <t>레벨+</t>
    <phoneticPr fontId="1" type="noConversion"/>
  </si>
  <si>
    <t>모자</t>
    <phoneticPr fontId="1" type="noConversion"/>
  </si>
  <si>
    <t>무기</t>
    <phoneticPr fontId="1" type="noConversion"/>
  </si>
  <si>
    <t>갑옷</t>
    <phoneticPr fontId="1" type="noConversion"/>
  </si>
  <si>
    <t>링</t>
    <phoneticPr fontId="1" type="noConversion"/>
  </si>
  <si>
    <t>럭</t>
    <phoneticPr fontId="1" type="noConversion"/>
  </si>
  <si>
    <t>인트</t>
    <phoneticPr fontId="1" type="noConversion"/>
  </si>
  <si>
    <t>아이템예시</t>
    <phoneticPr fontId="1" type="noConversion"/>
  </si>
  <si>
    <t>힘</t>
    <phoneticPr fontId="1" type="noConversion"/>
  </si>
  <si>
    <t>속도</t>
    <phoneticPr fontId="1" type="noConversion"/>
  </si>
  <si>
    <t>지능</t>
    <phoneticPr fontId="1" type="noConversion"/>
  </si>
  <si>
    <t>화염구데미지</t>
    <phoneticPr fontId="1" type="noConversion"/>
  </si>
  <si>
    <t>불덩이작렬확률</t>
    <phoneticPr fontId="1" type="noConversion"/>
  </si>
  <si>
    <t>불덩이작렬데미지</t>
    <phoneticPr fontId="1" type="noConversion"/>
  </si>
  <si>
    <t>물리데미지에영향</t>
    <phoneticPr fontId="1" type="noConversion"/>
  </si>
  <si>
    <t>힘</t>
    <phoneticPr fontId="1" type="noConversion"/>
  </si>
  <si>
    <t>속도</t>
    <phoneticPr fontId="1" type="noConversion"/>
  </si>
  <si>
    <t>지능</t>
    <phoneticPr fontId="1" type="noConversion"/>
  </si>
  <si>
    <t>모든원소데미지에영향</t>
    <phoneticPr fontId="1" type="noConversion"/>
  </si>
  <si>
    <t>모든기본공속에영향</t>
    <phoneticPr fontId="1" type="noConversion"/>
  </si>
  <si>
    <t>지팡이</t>
    <phoneticPr fontId="1" type="noConversion"/>
  </si>
  <si>
    <t>운</t>
    <phoneticPr fontId="1" type="noConversion"/>
  </si>
  <si>
    <t>스펠</t>
    <phoneticPr fontId="1" type="noConversion"/>
  </si>
  <si>
    <t>화염구레벨+(초기와지속둘다)</t>
    <phoneticPr fontId="1" type="noConversion"/>
  </si>
  <si>
    <t>화염구레벨+</t>
    <phoneticPr fontId="1" type="noConversion"/>
  </si>
  <si>
    <t>힘+</t>
    <phoneticPr fontId="1" type="noConversion"/>
  </si>
  <si>
    <t>속도+</t>
    <phoneticPr fontId="1" type="noConversion"/>
  </si>
  <si>
    <t>지능+</t>
    <phoneticPr fontId="1" type="noConversion"/>
  </si>
  <si>
    <t>운+</t>
    <phoneticPr fontId="1" type="noConversion"/>
  </si>
  <si>
    <t>검술속도</t>
    <phoneticPr fontId="1" type="noConversion"/>
  </si>
  <si>
    <t>강타데미지</t>
    <phoneticPr fontId="1" type="noConversion"/>
  </si>
  <si>
    <t>강타확률</t>
    <phoneticPr fontId="1" type="noConversion"/>
  </si>
  <si>
    <t>검술로얻는경험치</t>
    <phoneticPr fontId="1" type="noConversion"/>
  </si>
  <si>
    <t>화염구로부터 얻는 경험치</t>
    <phoneticPr fontId="1" type="noConversion"/>
  </si>
  <si>
    <t>1/n</t>
    <phoneticPr fontId="1" type="noConversion"/>
  </si>
  <si>
    <t>1/2</t>
    <phoneticPr fontId="1" type="noConversion"/>
  </si>
  <si>
    <t>검술데미지 = 힘</t>
    <phoneticPr fontId="1" type="noConversion"/>
  </si>
  <si>
    <t>절반쪽이 1의 효과면</t>
    <phoneticPr fontId="1" type="noConversion"/>
  </si>
  <si>
    <t>즉 초기 = 5/2 = 2.5</t>
    <phoneticPr fontId="1" type="noConversion"/>
  </si>
  <si>
    <t>검술속도10%</t>
    <phoneticPr fontId="1" type="noConversion"/>
  </si>
  <si>
    <t>화염구데미지25%</t>
    <phoneticPr fontId="1" type="noConversion"/>
  </si>
  <si>
    <t>전체쪽은 1/2의 효과여야한다.</t>
    <phoneticPr fontId="1" type="noConversion"/>
  </si>
  <si>
    <t>속도+?(5%)</t>
    <phoneticPr fontId="1" type="noConversion"/>
  </si>
  <si>
    <t>속도10</t>
    <phoneticPr fontId="1" type="noConversion"/>
  </si>
  <si>
    <t>속도1당 공속0.5%</t>
    <phoneticPr fontId="1" type="noConversion"/>
  </si>
  <si>
    <t>힘1당</t>
    <phoneticPr fontId="1" type="noConversion"/>
  </si>
  <si>
    <t>물공1%</t>
    <phoneticPr fontId="1" type="noConversion"/>
  </si>
  <si>
    <t>속도1당</t>
    <phoneticPr fontId="1" type="noConversion"/>
  </si>
  <si>
    <t>전체공속0.5%</t>
    <phoneticPr fontId="1" type="noConversion"/>
  </si>
  <si>
    <t>지능1당</t>
    <phoneticPr fontId="1" type="noConversion"/>
  </si>
  <si>
    <t>마공1%</t>
    <phoneticPr fontId="1" type="noConversion"/>
  </si>
  <si>
    <t>운1당</t>
    <phoneticPr fontId="1" type="noConversion"/>
  </si>
  <si>
    <t>exp획득량0.5%</t>
    <phoneticPr fontId="1" type="noConversion"/>
  </si>
  <si>
    <t>마부</t>
    <phoneticPr fontId="1" type="noConversion"/>
  </si>
  <si>
    <t>개별데미지%와 전체데미지%가</t>
    <phoneticPr fontId="1" type="noConversion"/>
  </si>
  <si>
    <t>개별속도%와 전체속도%가</t>
    <phoneticPr fontId="1" type="noConversion"/>
  </si>
  <si>
    <t>곱연산이어야한다.</t>
    <phoneticPr fontId="1" type="noConversion"/>
  </si>
  <si>
    <t>dpsx</t>
    <phoneticPr fontId="1" type="noConversion"/>
  </si>
  <si>
    <t>곱하기</t>
    <phoneticPr fontId="1" type="noConversion"/>
  </si>
  <si>
    <t>개별데미지증가</t>
    <phoneticPr fontId="1" type="noConversion"/>
  </si>
  <si>
    <t>속도능력치는 메인능력치가 아니다.</t>
    <phoneticPr fontId="1" type="noConversion"/>
  </si>
  <si>
    <t>크리티컬확률능력치도 메인능력치가아니다.</t>
    <phoneticPr fontId="1" type="noConversion"/>
  </si>
  <si>
    <t>힘, 지능, 운은 메인능력치이다.</t>
    <phoneticPr fontId="1" type="noConversion"/>
  </si>
  <si>
    <t>skillstat</t>
    <phoneticPr fontId="1" type="noConversion"/>
  </si>
  <si>
    <t>stat</t>
    <phoneticPr fontId="1" type="noConversion"/>
  </si>
  <si>
    <t>4950sp</t>
    <phoneticPr fontId="1" type="noConversion"/>
  </si>
  <si>
    <t>LP</t>
    <phoneticPr fontId="1" type="noConversion"/>
  </si>
  <si>
    <t>LP초기화</t>
    <phoneticPr fontId="1" type="noConversion"/>
  </si>
  <si>
    <t>일반(LP1)</t>
    <phoneticPr fontId="1" type="noConversion"/>
  </si>
  <si>
    <t>궁극(LP5)
랩3필요</t>
    <phoneticPr fontId="1" type="noConversion"/>
  </si>
  <si>
    <t>실제효과</t>
    <phoneticPr fontId="1" type="noConversion"/>
  </si>
  <si>
    <t>다음 3가지는 같은 효율이라고보면된다.</t>
    <phoneticPr fontId="1" type="noConversion"/>
  </si>
  <si>
    <t>예시 :</t>
    <phoneticPr fontId="1" type="noConversion"/>
  </si>
  <si>
    <t>데미지는</t>
    <phoneticPr fontId="1" type="noConversion"/>
  </si>
  <si>
    <t>이다.</t>
    <phoneticPr fontId="1" type="noConversion"/>
  </si>
  <si>
    <t>노점감</t>
    <phoneticPr fontId="1" type="noConversion"/>
  </si>
  <si>
    <t>특수</t>
    <phoneticPr fontId="1" type="noConversion"/>
  </si>
  <si>
    <t>부분으로인한자원수급</t>
    <phoneticPr fontId="1" type="noConversion"/>
  </si>
  <si>
    <t>스킬확률</t>
    <phoneticPr fontId="1" type="noConversion"/>
  </si>
  <si>
    <t>인플레가 심하면 안되는 능력치들은 마부로 제공잘안한다.</t>
    <phoneticPr fontId="1" type="noConversion"/>
  </si>
  <si>
    <t>둘다 베이스의 400%수준에서 멈춘다.</t>
    <phoneticPr fontId="1" type="noConversion"/>
  </si>
  <si>
    <t>특성은 스택된다.</t>
    <phoneticPr fontId="1" type="noConversion"/>
  </si>
  <si>
    <t>궁극</t>
    <phoneticPr fontId="1" type="noConversion"/>
  </si>
  <si>
    <t>요구일반</t>
    <phoneticPr fontId="1" type="noConversion"/>
  </si>
  <si>
    <t>그레이드</t>
    <phoneticPr fontId="1" type="noConversion"/>
  </si>
  <si>
    <t>1단계</t>
    <phoneticPr fontId="1" type="noConversion"/>
  </si>
  <si>
    <t>그레이드</t>
    <phoneticPr fontId="1" type="noConversion"/>
  </si>
  <si>
    <t>0등급(노멀)</t>
    <phoneticPr fontId="1" type="noConversion"/>
  </si>
  <si>
    <t>1등급(매직)</t>
    <phoneticPr fontId="1" type="noConversion"/>
  </si>
  <si>
    <t>2등급(레어)</t>
    <phoneticPr fontId="1" type="noConversion"/>
  </si>
  <si>
    <t>2단계</t>
    <phoneticPr fontId="1" type="noConversion"/>
  </si>
  <si>
    <t>에볼루션</t>
    <phoneticPr fontId="1" type="noConversion"/>
  </si>
  <si>
    <t>노멀</t>
    <phoneticPr fontId="1" type="noConversion"/>
  </si>
  <si>
    <t>노멀++</t>
    <phoneticPr fontId="1" type="noConversion"/>
  </si>
  <si>
    <t>노멀+</t>
    <phoneticPr fontId="1" type="noConversion"/>
  </si>
  <si>
    <t>매직</t>
    <phoneticPr fontId="1" type="noConversion"/>
  </si>
  <si>
    <t>매직+</t>
    <phoneticPr fontId="1" type="noConversion"/>
  </si>
  <si>
    <t>매직++</t>
    <phoneticPr fontId="1" type="noConversion"/>
  </si>
  <si>
    <t>레어</t>
    <phoneticPr fontId="1" type="noConversion"/>
  </si>
  <si>
    <t>레어+</t>
    <phoneticPr fontId="1" type="noConversion"/>
  </si>
  <si>
    <t>레어++</t>
    <phoneticPr fontId="1" type="noConversion"/>
  </si>
  <si>
    <t>3등급(유니크)</t>
    <phoneticPr fontId="1" type="noConversion"/>
  </si>
  <si>
    <t>유닠</t>
    <phoneticPr fontId="1" type="noConversion"/>
  </si>
  <si>
    <t>유닠+</t>
    <phoneticPr fontId="1" type="noConversion"/>
  </si>
  <si>
    <t>유닠++</t>
    <phoneticPr fontId="1" type="noConversion"/>
  </si>
  <si>
    <t>EV계수</t>
    <phoneticPr fontId="1" type="noConversion"/>
  </si>
  <si>
    <t>ENC계수</t>
    <phoneticPr fontId="1" type="noConversion"/>
  </si>
  <si>
    <t>맥스</t>
    <phoneticPr fontId="1" type="noConversion"/>
  </si>
  <si>
    <t>기본능력치</t>
    <phoneticPr fontId="1" type="noConversion"/>
  </si>
  <si>
    <t>기본능력치(Int)</t>
    <phoneticPr fontId="1" type="noConversion"/>
  </si>
  <si>
    <t>G에따른</t>
    <phoneticPr fontId="1" type="noConversion"/>
  </si>
  <si>
    <t>G가다르면다른템</t>
    <phoneticPr fontId="1" type="noConversion"/>
  </si>
  <si>
    <t>레어(등급2)기준 최대 9배까지 강화된다.</t>
    <phoneticPr fontId="1" type="noConversion"/>
  </si>
  <si>
    <t>같은이름의</t>
    <phoneticPr fontId="1" type="noConversion"/>
  </si>
  <si>
    <t>등급다른아이템은</t>
    <phoneticPr fontId="1" type="noConversion"/>
  </si>
  <si>
    <t>노멀기준 장비는</t>
    <phoneticPr fontId="1" type="noConversion"/>
  </si>
  <si>
    <t>진화와 인첸트로 최대 4배까지강화된다</t>
    <phoneticPr fontId="1" type="noConversion"/>
  </si>
  <si>
    <t>노멀과비교해서 9배. 레어와 비교해서는 여전히 4배</t>
    <phoneticPr fontId="1" type="noConversion"/>
  </si>
  <si>
    <t>전단계아이템100%</t>
    <phoneticPr fontId="1" type="noConversion"/>
  </si>
  <si>
    <t>상자갯수</t>
    <phoneticPr fontId="1" type="noConversion"/>
  </si>
  <si>
    <t>기본</t>
    <phoneticPr fontId="1" type="noConversion"/>
  </si>
  <si>
    <t>이벤트시</t>
    <phoneticPr fontId="1" type="noConversion"/>
  </si>
  <si>
    <t>프리미엄유저</t>
    <phoneticPr fontId="1" type="noConversion"/>
  </si>
  <si>
    <t>더블</t>
    <phoneticPr fontId="1" type="noConversion"/>
  </si>
  <si>
    <t>최대4개</t>
    <phoneticPr fontId="1" type="noConversion"/>
  </si>
  <si>
    <t>특수던젼만</t>
    <phoneticPr fontId="1" type="noConversion"/>
  </si>
  <si>
    <t>아이템기본능력치</t>
    <phoneticPr fontId="1" type="noConversion"/>
  </si>
  <si>
    <t>아이템스킬능력치</t>
    <phoneticPr fontId="1" type="noConversion"/>
  </si>
  <si>
    <t>기본능력치가 67이면 7:3 정도로 46 : 21 정도로 나눈다. 21에맞는 스킬능력치를 부여한다.</t>
    <phoneticPr fontId="1" type="noConversion"/>
  </si>
  <si>
    <t>이러면 결국 등급별로 독립적인 스킬이 부여될텐데, 다른등급에서 같은스킬을 갖는 일이 발생할수가 없어진다.</t>
    <phoneticPr fontId="1" type="noConversion"/>
  </si>
  <si>
    <t>그래서 아이템이 마법부여를 등급별로 가질수있게 풀을 만들어준다.(즉 유니크아이템을 얻어도, 스킬이 노멀스킬이 붙을수있단소리 )</t>
    <phoneticPr fontId="1" type="noConversion"/>
  </si>
  <si>
    <t>반대로 노멀아이템에도 유니크급스킬이 붙을수가있다.</t>
    <phoneticPr fontId="1" type="noConversion"/>
  </si>
  <si>
    <t>즉 스킬능력치는 아이템과 별개로 등급과 그 등급에 따른 기준능력치 ( 21 ) 에따라 주우우욱 별도로 설계를 하면된다 ^_^</t>
    <phoneticPr fontId="1" type="noConversion"/>
  </si>
  <si>
    <t>스킬은 파트별로 나뉜다. 즉 3파트다 동일스킬을 얻기란 불가능.</t>
    <phoneticPr fontId="1" type="noConversion"/>
  </si>
  <si>
    <t>스킬능력치</t>
    <phoneticPr fontId="1" type="noConversion"/>
  </si>
  <si>
    <t>기본능력치강화계수</t>
    <phoneticPr fontId="1" type="noConversion"/>
  </si>
  <si>
    <t>스킬강화계수</t>
    <phoneticPr fontId="1" type="noConversion"/>
  </si>
  <si>
    <t>기준계산용계수</t>
    <phoneticPr fontId="1" type="noConversion"/>
  </si>
  <si>
    <t>50층기준</t>
    <phoneticPr fontId="1" type="noConversion"/>
  </si>
  <si>
    <t>기준계산중</t>
    <phoneticPr fontId="1" type="noConversion"/>
  </si>
  <si>
    <t>기준능력치</t>
    <phoneticPr fontId="1" type="noConversion"/>
  </si>
  <si>
    <t>레어만땅기준</t>
    <phoneticPr fontId="1" type="noConversion"/>
  </si>
  <si>
    <t>각자만땅기준</t>
    <phoneticPr fontId="1" type="noConversion"/>
  </si>
  <si>
    <t>Enc뗀</t>
    <phoneticPr fontId="1" type="noConversion"/>
  </si>
  <si>
    <t>기준계산용</t>
    <phoneticPr fontId="1" type="noConversion"/>
  </si>
  <si>
    <t>전체데미지</t>
    <phoneticPr fontId="1" type="noConversion"/>
  </si>
  <si>
    <t>전체쪽이 1의 효과면</t>
    <phoneticPr fontId="1" type="noConversion"/>
  </si>
  <si>
    <t>절반쪽은 2</t>
    <phoneticPr fontId="1" type="noConversion"/>
  </si>
  <si>
    <t>절반데미지</t>
    <phoneticPr fontId="1" type="noConversion"/>
  </si>
  <si>
    <t>base stat</t>
    <phoneticPr fontId="1" type="noConversion"/>
  </si>
  <si>
    <t>퍼센트</t>
    <phoneticPr fontId="1" type="noConversion"/>
  </si>
  <si>
    <t>각element</t>
    <phoneticPr fontId="1" type="noConversion"/>
  </si>
  <si>
    <t>n=3</t>
    <phoneticPr fontId="1" type="noConversion"/>
  </si>
  <si>
    <t>퍼센트(nx)</t>
    <phoneticPr fontId="1" type="noConversion"/>
  </si>
  <si>
    <t>예:힘2.7</t>
    <phoneticPr fontId="1" type="noConversion"/>
  </si>
  <si>
    <t>예:화염구데미지8.1%</t>
    <phoneticPr fontId="1" type="noConversion"/>
  </si>
  <si>
    <t>물폭탄공속 10</t>
    <phoneticPr fontId="1" type="noConversion"/>
  </si>
  <si>
    <t>물폭탄 크리확률10</t>
    <phoneticPr fontId="1" type="noConversion"/>
  </si>
  <si>
    <t>물폭탄 크리데미지 10</t>
    <phoneticPr fontId="1" type="noConversion"/>
  </si>
  <si>
    <t>예:물폭탄 증뎀15</t>
    <phoneticPr fontId="1" type="noConversion"/>
  </si>
  <si>
    <t>동시리서치</t>
    <phoneticPr fontId="1" type="noConversion"/>
  </si>
  <si>
    <t>리서치배수</t>
    <phoneticPr fontId="1" type="noConversion"/>
  </si>
  <si>
    <t>R시간감소(단위가격업)</t>
    <phoneticPr fontId="1" type="noConversion"/>
  </si>
  <si>
    <t>랭크보너스+3점</t>
    <phoneticPr fontId="1" type="noConversion"/>
  </si>
  <si>
    <t>파밍.</t>
    <phoneticPr fontId="1" type="noConversion"/>
  </si>
  <si>
    <t>동시리서치2개</t>
    <phoneticPr fontId="1" type="noConversion"/>
  </si>
  <si>
    <t>시간보너스</t>
    <phoneticPr fontId="1" type="noConversion"/>
  </si>
  <si>
    <t>물리공격</t>
    <phoneticPr fontId="1" type="noConversion"/>
  </si>
  <si>
    <t>예상배움</t>
    <phoneticPr fontId="1" type="noConversion"/>
  </si>
  <si>
    <t>특수(기본데미지상승)</t>
    <phoneticPr fontId="1" type="noConversion"/>
  </si>
  <si>
    <t>basedensity</t>
  </si>
  <si>
    <t>화구</t>
    <phoneticPr fontId="1" type="noConversion"/>
  </si>
  <si>
    <t>기본공격</t>
    <phoneticPr fontId="1" type="noConversion"/>
  </si>
  <si>
    <t>물리공격레벨+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</si>
  <si>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</si>
  <si>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</si>
  <si>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</si>
  <si>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증뎀</t>
    <phoneticPr fontId="1" type="noConversion"/>
  </si>
  <si>
    <t>총계</t>
    <phoneticPr fontId="1" type="noConversion"/>
  </si>
  <si>
    <t>부분쪽은 n의 효과여야한다.</t>
    <phoneticPr fontId="1" type="noConversion"/>
  </si>
  <si>
    <t>부분쪽은 2n의 효과여야한다.</t>
    <phoneticPr fontId="1" type="noConversion"/>
  </si>
  <si>
    <t>전체증뎀</t>
    <phoneticPr fontId="1" type="noConversion"/>
  </si>
  <si>
    <t>dpsx2(+절반100%)</t>
    <phoneticPr fontId="1" type="noConversion"/>
  </si>
  <si>
    <t>dpsx4(+부분3n, 300%)</t>
    <phoneticPr fontId="1" type="noConversion"/>
  </si>
  <si>
    <t>50층당 10레벨</t>
    <phoneticPr fontId="1" type="noConversion"/>
  </si>
  <si>
    <t>전직</t>
    <phoneticPr fontId="1" type="noConversion"/>
  </si>
  <si>
    <t>검사</t>
    <phoneticPr fontId="1" type="noConversion"/>
  </si>
  <si>
    <t>현자</t>
    <phoneticPr fontId="1" type="noConversion"/>
  </si>
  <si>
    <t>트레저헌터</t>
    <phoneticPr fontId="1" type="noConversion"/>
  </si>
  <si>
    <t>1레벨</t>
    <phoneticPr fontId="1" type="noConversion"/>
  </si>
  <si>
    <t>화염술사, 폭풍술사, 대지술사, 냉기술사</t>
    <phoneticPr fontId="1" type="noConversion"/>
  </si>
  <si>
    <t>이동속도10배</t>
    <phoneticPr fontId="1" type="noConversion"/>
  </si>
  <si>
    <t>추가상자</t>
    <phoneticPr fontId="1" type="noConversion"/>
  </si>
  <si>
    <t>L비용 감소 10%</t>
    <phoneticPr fontId="1" type="noConversion"/>
  </si>
  <si>
    <t>R비용 감소</t>
    <phoneticPr fontId="1" type="noConversion"/>
  </si>
  <si>
    <t>소모품추가</t>
    <phoneticPr fontId="1" type="noConversion"/>
  </si>
  <si>
    <t>자원,시간쪽</t>
    <phoneticPr fontId="1" type="noConversion"/>
  </si>
  <si>
    <t>모험가</t>
    <phoneticPr fontId="1" type="noConversion"/>
  </si>
  <si>
    <t>초기자원 +</t>
    <phoneticPr fontId="1" type="noConversion"/>
  </si>
  <si>
    <t>초기직업</t>
    <phoneticPr fontId="1" type="noConversion"/>
  </si>
  <si>
    <t>명성획득량50%</t>
    <phoneticPr fontId="1" type="noConversion"/>
  </si>
  <si>
    <t>시간보너스100%</t>
    <phoneticPr fontId="1" type="noConversion"/>
  </si>
  <si>
    <t>요구점수</t>
    <phoneticPr fontId="1" type="noConversion"/>
  </si>
  <si>
    <t>기본</t>
    <phoneticPr fontId="1" type="noConversion"/>
  </si>
  <si>
    <t>100점</t>
    <phoneticPr fontId="1" type="noConversion"/>
  </si>
  <si>
    <t>타임보너스</t>
    <phoneticPr fontId="1" type="noConversion"/>
  </si>
  <si>
    <t>맵테이블에서 드랍아이템레벨, 이벤트던젼 유무를 구분하자.</t>
    <phoneticPr fontId="1" type="noConversion"/>
  </si>
  <si>
    <t>사안1</t>
    <phoneticPr fontId="1" type="noConversion"/>
  </si>
  <si>
    <t>사안2</t>
    <phoneticPr fontId="1" type="noConversion"/>
  </si>
  <si>
    <t>맵테이블에서 드랍아이템 아이디를 구분하자.</t>
    <phoneticPr fontId="1" type="noConversion"/>
  </si>
  <si>
    <t>맵과 아이템테이블이 연관된다.</t>
    <phoneticPr fontId="1" type="noConversion"/>
  </si>
  <si>
    <t>맵과 아이템테이블과 독립적, 그러나 이벤트등으로 제공하는 정교한 아이템픽이 쉽지가않다.</t>
    <phoneticPr fontId="1" type="noConversion"/>
  </si>
  <si>
    <t>로터리테이블의 확률관리를 그레이드별로한다.</t>
    <phoneticPr fontId="1" type="noConversion"/>
  </si>
  <si>
    <t>로터리테이블의 확률관리를 아이템아이디별로한다.</t>
    <phoneticPr fontId="1" type="noConversion"/>
  </si>
  <si>
    <t>이상</t>
    <phoneticPr fontId="1" type="noConversion"/>
  </si>
  <si>
    <t>99이하</t>
    <phoneticPr fontId="1" type="noConversion"/>
  </si>
  <si>
    <t>아이템 보상공식.</t>
  </si>
  <si>
    <t>일반스테이지에서</t>
  </si>
  <si>
    <t>일단은 떨어질 아이템은</t>
  </si>
  <si>
    <t>FOREACH()</t>
  </si>
  <si>
    <t>{</t>
  </si>
  <si>
    <t>LEVEL == 67 &amp;&amp; (LIMITMAP ==NULL || LIMITMAP ==THIS.MAPID)</t>
  </si>
  <si>
    <t>TRUE;</t>
  </si>
  <si>
    <t>}</t>
  </si>
  <si>
    <t>이런식으로 체크해 false면 이 아이템은 패스한다.</t>
  </si>
  <si>
    <t xml:space="preserve">나중에 특수이벤트던젼에서는 </t>
  </si>
  <si>
    <t>맵이 유니크목록을 가진다. 없으면 스탠다드유니크.</t>
  </si>
  <si>
    <t>&lt;- 노란색들만 어떻게 구해지는지 신경쓰면된다.</t>
    <phoneticPr fontId="1" type="noConversion"/>
  </si>
  <si>
    <t>노멀</t>
  </si>
  <si>
    <t>노멀</t>
    <phoneticPr fontId="1" type="noConversion"/>
  </si>
  <si>
    <t>노멀+</t>
  </si>
  <si>
    <t>노멀++</t>
  </si>
  <si>
    <t>매직</t>
  </si>
  <si>
    <t>매직+</t>
  </si>
  <si>
    <t>매직++</t>
  </si>
  <si>
    <t>레어</t>
  </si>
  <si>
    <t>레어+</t>
  </si>
  <si>
    <t>레어++</t>
  </si>
  <si>
    <t>&lt;-선택</t>
    <phoneticPr fontId="1" type="noConversion"/>
  </si>
  <si>
    <t>&lt;선택</t>
    <phoneticPr fontId="1" type="noConversion"/>
  </si>
  <si>
    <t>기준</t>
    <phoneticPr fontId="1" type="noConversion"/>
  </si>
  <si>
    <t>기준아이템(레어, ++Ev, 풀강)이 아이템레벨 능력치 만큼을 가져야한다.</t>
    <phoneticPr fontId="1" type="noConversion"/>
  </si>
  <si>
    <t>아이템레벨 1 = 스텟1 = 전체데미지 0.5%</t>
    <phoneticPr fontId="1" type="noConversion"/>
  </si>
  <si>
    <t>계산방식</t>
    <phoneticPr fontId="1" type="noConversion"/>
  </si>
  <si>
    <t>실아이템레벨</t>
    <phoneticPr fontId="1" type="noConversion"/>
  </si>
  <si>
    <t>아이템레벨</t>
    <phoneticPr fontId="1" type="noConversion"/>
  </si>
  <si>
    <t>(Int)기본능력치</t>
    <phoneticPr fontId="1" type="noConversion"/>
  </si>
  <si>
    <t>장비능력치비중</t>
    <phoneticPr fontId="1" type="noConversion"/>
  </si>
  <si>
    <t>스킬능력치비중</t>
    <phoneticPr fontId="1" type="noConversion"/>
  </si>
  <si>
    <t>n=3일때</t>
    <phoneticPr fontId="1" type="noConversion"/>
  </si>
  <si>
    <t>n=5일때</t>
    <phoneticPr fontId="1" type="noConversion"/>
  </si>
  <si>
    <t>전체증뎀</t>
    <phoneticPr fontId="1" type="noConversion"/>
  </si>
  <si>
    <t>힘</t>
    <phoneticPr fontId="1" type="noConversion"/>
  </si>
  <si>
    <t>물공증뎀</t>
    <phoneticPr fontId="1" type="noConversion"/>
  </si>
  <si>
    <t>불증뎀</t>
    <phoneticPr fontId="1" type="noConversion"/>
  </si>
  <si>
    <t>메테오증뎀</t>
    <phoneticPr fontId="1" type="noConversion"/>
  </si>
  <si>
    <t>지능</t>
    <phoneticPr fontId="1" type="noConversion"/>
  </si>
  <si>
    <t>이 표 안의 값은 모두가 같다.</t>
    <phoneticPr fontId="1" type="noConversion"/>
  </si>
  <si>
    <t>n=6일때</t>
    <phoneticPr fontId="1" type="noConversion"/>
  </si>
  <si>
    <t>물폭탄발동확률</t>
    <phoneticPr fontId="1" type="noConversion"/>
  </si>
  <si>
    <t>경험치획득</t>
    <phoneticPr fontId="1" type="noConversion"/>
  </si>
  <si>
    <t>운 2</t>
    <phoneticPr fontId="1" type="noConversion"/>
  </si>
  <si>
    <t>속도 2</t>
    <phoneticPr fontId="1" type="noConversion"/>
  </si>
  <si>
    <t>전체공속1%</t>
    <phoneticPr fontId="1" type="noConversion"/>
  </si>
  <si>
    <t>3단계</t>
    <phoneticPr fontId="1" type="noConversion"/>
  </si>
  <si>
    <t>유니크의 계수를 좀 낮추고, 유니크는 고정스킬드랍. 레어는 랜덤스킬드랍으로 바꾼다.</t>
    <phoneticPr fontId="1" type="noConversion"/>
  </si>
  <si>
    <t>레어는 스킬업이 쉬워서 쉽게 만땅을찍을 순 있지만, 원하는 스킬붙으려면 많이주워야한다.</t>
    <phoneticPr fontId="1" type="noConversion"/>
  </si>
  <si>
    <t>유니크는 얻기는 어렵지만, 스텟이 조금높고, 고정스킬이 달려서 저격꾸리기에좋다. 그러나 스킬업은 같은템으로만 되므로 지옥같이 힘들다.</t>
    <phoneticPr fontId="1" type="noConversion"/>
  </si>
  <si>
    <t>스킬강화석 아이템을 만들자.</t>
    <phoneticPr fontId="1" type="noConversion"/>
  </si>
  <si>
    <t>파워계수</t>
    <phoneticPr fontId="1" type="noConversion"/>
  </si>
  <si>
    <t xml:space="preserve">랭크에 따라 그레이드 뽑기를 돌리고, </t>
    <phoneticPr fontId="1" type="noConversion"/>
  </si>
  <si>
    <t>그레이드가 3이상이면, 해당 드랍레벨 &amp;&amp; 그레이드 &amp;&amp; != 이퀄맵 서치를 해서 고유아이템 뽑기를 한다. ( 해당레벨 유니크템중, 드랍맵이 정해져있는것이 있으면, 맵id비교를 한다.)</t>
    <phoneticPr fontId="1" type="noConversion"/>
  </si>
  <si>
    <t>그레이드가 0~2면, 해당 드랍레벨 &amp;&amp; 0그레이드 != 이퀄맵 서치를 해서 고유노멀아이템 뽑기를 한담에 grade를 셋한다.</t>
    <phoneticPr fontId="1" type="noConversion"/>
  </si>
  <si>
    <t>예) 해당아이템의 특수등장던젼 정보가있으면,</t>
    <phoneticPr fontId="1" type="noConversion"/>
  </si>
  <si>
    <t>스킬은 먼저 뽑기된 아이템이 지정스킬이 있는지 확인한뒤 있으면 그 지정스킬을준다.</t>
    <phoneticPr fontId="1" type="noConversion"/>
  </si>
  <si>
    <t>드랍레벨은 다르지만 이름이 같은 일반스킬이 있을 수 있다. 이경우 강화가 겹침이가능하니 잘생각해두자.</t>
    <phoneticPr fontId="1" type="noConversion"/>
  </si>
  <si>
    <t>유니크아이템은 지정스킬이 있는 유니크아이템과 지정스킬이 없는 유니크아이템이 존재한다. ( 스킬뽑기 알고리즘은 노멀아이템 이벤트아이템 유니크아이템 할거없이 같이 태운다. )</t>
    <phoneticPr fontId="1" type="noConversion"/>
  </si>
  <si>
    <t>없으면, 해당드랍레벨에서 랜덤하게 지정된다. 그레이드나 파츠구분은 없다. 단 랜덤서치중 지정스킬로 귀속된 스킬은 뽑히지 않아야한다.</t>
    <phoneticPr fontId="1" type="noConversion"/>
  </si>
  <si>
    <t>지정맵등장정보가 있는 유니크아이템을 파밍할수 있게하는게 목표다. 노멀~레어까지는 일반과 같은게 드랍된다.</t>
    <phoneticPr fontId="1" type="noConversion"/>
  </si>
  <si>
    <t>N=0</t>
    <phoneticPr fontId="1" type="noConversion"/>
  </si>
  <si>
    <t>M=1</t>
    <phoneticPr fontId="1" type="noConversion"/>
  </si>
  <si>
    <t>R=2</t>
    <phoneticPr fontId="1" type="noConversion"/>
  </si>
  <si>
    <t>U=3</t>
    <phoneticPr fontId="1" type="noConversion"/>
  </si>
  <si>
    <t>기본확률</t>
    <phoneticPr fontId="1" type="noConversion"/>
  </si>
  <si>
    <t>R7</t>
    <phoneticPr fontId="1" type="noConversion"/>
  </si>
  <si>
    <t>R14</t>
    <phoneticPr fontId="1" type="noConversion"/>
  </si>
  <si>
    <t>R21</t>
    <phoneticPr fontId="1" type="noConversion"/>
  </si>
  <si>
    <t>R28</t>
    <phoneticPr fontId="1" type="noConversion"/>
  </si>
  <si>
    <t>M28</t>
    <phoneticPr fontId="1" type="noConversion"/>
  </si>
  <si>
    <t>M42</t>
    <phoneticPr fontId="1" type="noConversion"/>
  </si>
  <si>
    <t>M56</t>
    <phoneticPr fontId="1" type="noConversion"/>
  </si>
  <si>
    <t>M70</t>
    <phoneticPr fontId="1" type="noConversion"/>
  </si>
  <si>
    <t>N72</t>
    <phoneticPr fontId="1" type="noConversion"/>
  </si>
  <si>
    <t>N58</t>
    <phoneticPr fontId="1" type="noConversion"/>
  </si>
  <si>
    <t>M84</t>
    <phoneticPr fontId="1" type="noConversion"/>
  </si>
  <si>
    <t>N8</t>
    <phoneticPr fontId="1" type="noConversion"/>
  </si>
  <si>
    <t>N30</t>
    <phoneticPr fontId="1" type="noConversion"/>
  </si>
  <si>
    <t>N44</t>
    <phoneticPr fontId="1" type="noConversion"/>
  </si>
  <si>
    <t>M86</t>
    <phoneticPr fontId="1" type="noConversion"/>
  </si>
  <si>
    <t>M78</t>
    <phoneticPr fontId="1" type="noConversion"/>
  </si>
  <si>
    <t>ev</t>
    <phoneticPr fontId="1" type="noConversion"/>
  </si>
  <si>
    <t>grade</t>
    <phoneticPr fontId="1" type="noConversion"/>
  </si>
  <si>
    <t>단계별 루트2보다 살짝높은배(1.5배)</t>
    <phoneticPr fontId="1" type="noConversion"/>
  </si>
  <si>
    <t>단계별 루트2배(1.414)</t>
    <phoneticPr fontId="1" type="noConversion"/>
  </si>
  <si>
    <t>힘 ( 검술증뎀 - 독립적 )</t>
  </si>
  <si>
    <t>지능 ( 모든마법증뎀 - 독립적 )</t>
  </si>
  <si>
    <t>속도 ( 모든공속 - 독립적 )</t>
  </si>
  <si>
    <t>운 ( 경험치획득 - 독립적 )</t>
  </si>
  <si>
    <t>검술</t>
  </si>
  <si>
    <t xml:space="preserve"> - 증뎀</t>
  </si>
  <si>
    <t xml:space="preserve"> - 공속</t>
  </si>
  <si>
    <t xml:space="preserve"> - 크리</t>
  </si>
  <si>
    <t xml:space="preserve"> - 크리뎀</t>
  </si>
  <si>
    <t>화염구</t>
  </si>
  <si>
    <t>각얼음</t>
  </si>
  <si>
    <t>짱돌</t>
  </si>
  <si>
    <t>l프라이스</t>
  </si>
  <si>
    <t>r프라이스</t>
  </si>
  <si>
    <t>경험치획득</t>
  </si>
  <si>
    <t>힘</t>
    <phoneticPr fontId="1" type="noConversion"/>
  </si>
  <si>
    <t>화구1</t>
    <phoneticPr fontId="1" type="noConversion"/>
  </si>
  <si>
    <t>67난도</t>
    <phoneticPr fontId="1" type="noConversion"/>
  </si>
  <si>
    <t>검술타입1</t>
    <phoneticPr fontId="1" type="noConversion"/>
  </si>
  <si>
    <t>검술타입2</t>
    <phoneticPr fontId="1" type="noConversion"/>
  </si>
  <si>
    <t>검술타입3</t>
    <phoneticPr fontId="1" type="noConversion"/>
  </si>
  <si>
    <t>화구타입1</t>
    <phoneticPr fontId="1" type="noConversion"/>
  </si>
  <si>
    <t>화구타입2</t>
    <phoneticPr fontId="1" type="noConversion"/>
  </si>
  <si>
    <t>화구타입3</t>
    <phoneticPr fontId="1" type="noConversion"/>
  </si>
  <si>
    <t>각얼타입1</t>
    <phoneticPr fontId="1" type="noConversion"/>
  </si>
  <si>
    <t>각얼타입2</t>
    <phoneticPr fontId="1" type="noConversion"/>
  </si>
  <si>
    <t>각얼타입3</t>
    <phoneticPr fontId="1" type="noConversion"/>
  </si>
  <si>
    <t>짱돌타입1</t>
    <phoneticPr fontId="1" type="noConversion"/>
  </si>
  <si>
    <t>짱돌타입2</t>
    <phoneticPr fontId="1" type="noConversion"/>
  </si>
  <si>
    <t>짱돌타입3</t>
    <phoneticPr fontId="1" type="noConversion"/>
  </si>
  <si>
    <t>네이밍</t>
    <phoneticPr fontId="1" type="noConversion"/>
  </si>
  <si>
    <t>강운</t>
    <phoneticPr fontId="1" type="noConversion"/>
  </si>
  <si>
    <t>절약</t>
    <phoneticPr fontId="1" type="noConversion"/>
  </si>
  <si>
    <t>타입</t>
    <phoneticPr fontId="1" type="noConversion"/>
  </si>
  <si>
    <t>공속위주</t>
    <phoneticPr fontId="1" type="noConversion"/>
  </si>
  <si>
    <t>전반적</t>
    <phoneticPr fontId="1" type="noConversion"/>
  </si>
  <si>
    <t>검술타입4</t>
  </si>
  <si>
    <t>검술타입5</t>
  </si>
  <si>
    <t>화구타입4</t>
  </si>
  <si>
    <t>화구타입5</t>
  </si>
  <si>
    <t>각얼타입4</t>
  </si>
  <si>
    <t>각얼타입5</t>
  </si>
  <si>
    <t>증뎀위주</t>
    <phoneticPr fontId="1" type="noConversion"/>
  </si>
  <si>
    <t>크리뎀위주</t>
    <phoneticPr fontId="1" type="noConversion"/>
  </si>
  <si>
    <t>스킬확률위주</t>
    <phoneticPr fontId="1" type="noConversion"/>
  </si>
  <si>
    <t>스킬뎀위주</t>
    <phoneticPr fontId="1" type="noConversion"/>
  </si>
  <si>
    <t>크리확률위주</t>
    <phoneticPr fontId="1" type="noConversion"/>
  </si>
  <si>
    <t>짱돌타입4</t>
  </si>
  <si>
    <t>짱돌타입5</t>
  </si>
  <si>
    <t>신속함</t>
    <phoneticPr fontId="1" type="noConversion"/>
  </si>
  <si>
    <t>할증위주</t>
    <phoneticPr fontId="1" type="noConversion"/>
  </si>
  <si>
    <t>L가격위주</t>
    <phoneticPr fontId="1" type="noConversion"/>
  </si>
  <si>
    <t>R가격위주</t>
    <phoneticPr fontId="1" type="noConversion"/>
  </si>
  <si>
    <t>자원타입1</t>
    <phoneticPr fontId="1" type="noConversion"/>
  </si>
  <si>
    <t>자원타입2</t>
    <phoneticPr fontId="1" type="noConversion"/>
  </si>
  <si>
    <t>자원타입3</t>
    <phoneticPr fontId="1" type="noConversion"/>
  </si>
  <si>
    <t>맷돼지</t>
    <phoneticPr fontId="1" type="noConversion"/>
  </si>
  <si>
    <t>소드맨</t>
    <phoneticPr fontId="1" type="noConversion"/>
  </si>
  <si>
    <t>까마귀</t>
    <phoneticPr fontId="1" type="noConversion"/>
  </si>
  <si>
    <t>흥정</t>
    <phoneticPr fontId="1" type="noConversion"/>
  </si>
  <si>
    <t>소매치기</t>
    <phoneticPr fontId="1" type="noConversion"/>
  </si>
  <si>
    <t>광전사</t>
    <phoneticPr fontId="1" type="noConversion"/>
  </si>
  <si>
    <t>정교한 검</t>
    <phoneticPr fontId="1" type="noConversion"/>
  </si>
  <si>
    <t>예리한 검</t>
    <phoneticPr fontId="1" type="noConversion"/>
  </si>
  <si>
    <t>분노</t>
    <phoneticPr fontId="1" type="noConversion"/>
  </si>
  <si>
    <t>발화</t>
    <phoneticPr fontId="1" type="noConversion"/>
  </si>
  <si>
    <t>작열</t>
    <phoneticPr fontId="1" type="noConversion"/>
  </si>
  <si>
    <t>온기</t>
    <phoneticPr fontId="1" type="noConversion"/>
  </si>
  <si>
    <t>연소</t>
    <phoneticPr fontId="1" type="noConversion"/>
  </si>
  <si>
    <t>일반스킬</t>
    <phoneticPr fontId="1" type="noConversion"/>
  </si>
  <si>
    <t>냉기</t>
    <phoneticPr fontId="1" type="noConversion"/>
  </si>
  <si>
    <t>서릿발</t>
    <phoneticPr fontId="1" type="noConversion"/>
  </si>
  <si>
    <t>결빙</t>
    <phoneticPr fontId="1" type="noConversion"/>
  </si>
  <si>
    <t>한파</t>
    <phoneticPr fontId="1" type="noConversion"/>
  </si>
  <si>
    <t>혹한</t>
    <phoneticPr fontId="1" type="noConversion"/>
  </si>
  <si>
    <t>업화</t>
    <phoneticPr fontId="1" type="noConversion"/>
  </si>
  <si>
    <t>돌팔매</t>
    <phoneticPr fontId="1" type="noConversion"/>
  </si>
  <si>
    <t>낙석</t>
    <phoneticPr fontId="1" type="noConversion"/>
  </si>
  <si>
    <t>거대바위</t>
    <phoneticPr fontId="1" type="noConversion"/>
  </si>
  <si>
    <t>바위골렘</t>
    <phoneticPr fontId="1" type="noConversion"/>
  </si>
  <si>
    <t>투척</t>
    <phoneticPr fontId="1" type="noConversion"/>
  </si>
  <si>
    <t>절반</t>
    <phoneticPr fontId="1" type="noConversion"/>
  </si>
  <si>
    <t>전체</t>
    <phoneticPr fontId="1" type="noConversion"/>
  </si>
  <si>
    <t>부분</t>
    <phoneticPr fontId="1" type="noConversion"/>
  </si>
  <si>
    <t>각얼2</t>
    <phoneticPr fontId="1" type="noConversion"/>
  </si>
  <si>
    <t>짱돌3</t>
    <phoneticPr fontId="1" type="noConversion"/>
  </si>
  <si>
    <t>8종 스킬지급 ( 스킬마다 지급량다름) - 별도시전.</t>
  </si>
  <si>
    <t>(스테이지 레벨에따라 )떨어짐이가능한 element 드랍 테이블이 다르다</t>
  </si>
  <si>
    <t xml:space="preserve"> - 랭크 점수계산때 처럼 activeskill 리서치찾기를 이용하여, 해당스테이지레벨에서</t>
  </si>
  <si>
    <t>평균적으로 사용하고있을 element 목록을얻는다.</t>
  </si>
  <si>
    <t>공식</t>
    <phoneticPr fontId="1" type="noConversion"/>
  </si>
  <si>
    <t>인게임 콘텐츠에서는, 특성이나 장비로인해 아웃게임에서 이미</t>
    <phoneticPr fontId="1" type="noConversion"/>
  </si>
  <si>
    <t>부분, 절반과 같은 검술과 다른여타 e와의 비중격차는 없어진다고 가정한다.</t>
    <phoneticPr fontId="1" type="noConversion"/>
  </si>
  <si>
    <t>능력</t>
    <phoneticPr fontId="1" type="noConversion"/>
  </si>
  <si>
    <t>아이콘</t>
    <phoneticPr fontId="1" type="noConversion"/>
  </si>
  <si>
    <t>종류</t>
    <phoneticPr fontId="1" type="noConversion"/>
  </si>
  <si>
    <t>Immediate DMG</t>
    <phoneticPr fontId="1" type="noConversion"/>
  </si>
  <si>
    <t>공격스택지급 ( 절반 ) - 별도시전</t>
    <phoneticPr fontId="1" type="noConversion"/>
  </si>
  <si>
    <t>사용갯수</t>
    <phoneticPr fontId="1" type="noConversion"/>
  </si>
  <si>
    <t>1개1회</t>
    <phoneticPr fontId="1" type="noConversion"/>
  </si>
  <si>
    <t>지급갯수</t>
    <phoneticPr fontId="1" type="noConversion"/>
  </si>
  <si>
    <t>파볼7개
각얼음6개
짱돌3개</t>
    <phoneticPr fontId="1" type="noConversion"/>
  </si>
  <si>
    <t>Fever</t>
    <phoneticPr fontId="1" type="noConversion"/>
  </si>
  <si>
    <t>1개</t>
    <phoneticPr fontId="1" type="noConversion"/>
  </si>
  <si>
    <t>경험치피버 ( 몇초간 expx 상승 )</t>
    <phoneticPr fontId="1" type="noConversion"/>
  </si>
  <si>
    <t>적용범위</t>
    <phoneticPr fontId="1" type="noConversion"/>
  </si>
  <si>
    <t>Research</t>
    <phoneticPr fontId="1" type="noConversion"/>
  </si>
  <si>
    <t>등장최소레벨</t>
    <phoneticPr fontId="1" type="noConversion"/>
  </si>
  <si>
    <t>코드에서 element마다 계산한다.</t>
    <phoneticPr fontId="1" type="noConversion"/>
  </si>
  <si>
    <t>0레벨</t>
    <phoneticPr fontId="1" type="noConversion"/>
  </si>
  <si>
    <t>1개-4개(10층당1개, 맥스4개)
개수지급시 레벨체크</t>
    <phoneticPr fontId="1" type="noConversion"/>
  </si>
  <si>
    <t>레벨체크로(개수결정, 등장물품종류결정)</t>
    <phoneticPr fontId="1" type="noConversion"/>
  </si>
  <si>
    <t xml:space="preserve"> </t>
    <phoneticPr fontId="1" type="noConversion"/>
  </si>
  <si>
    <t>LevelUp</t>
    <phoneticPr fontId="1" type="noConversion"/>
  </si>
  <si>
    <t>시너지</t>
    <phoneticPr fontId="1" type="noConversion"/>
  </si>
  <si>
    <t>시너지</t>
    <phoneticPr fontId="1" type="noConversion"/>
  </si>
  <si>
    <t>공격수단에 종속적인것들은 적절하게 썼을때(그 공격수단이 가장강할시기)를 기준으로의 효과다</t>
    <phoneticPr fontId="1" type="noConversion"/>
  </si>
  <si>
    <t>9종 데미지피버 ( 몇초간 dpsx 상승 ), 투사체크기x2</t>
    <phoneticPr fontId="1" type="noConversion"/>
  </si>
  <si>
    <t>몹1마리당 1개의 아이템을가진다.</t>
    <phoneticPr fontId="1" type="noConversion"/>
  </si>
  <si>
    <t>열릴때 아이템 위로 tween</t>
    <phoneticPr fontId="1" type="noConversion"/>
  </si>
  <si>
    <t>3탭에 new출력</t>
    <phoneticPr fontId="1" type="noConversion"/>
  </si>
  <si>
    <t xml:space="preserve">아이템획득은 몹죽을시 ui로 상자 위젯을만들어 </t>
    <phoneticPr fontId="1" type="noConversion"/>
  </si>
  <si>
    <t>몹위치에서 화면랜덤위치로 slide하고, 터치하면 열린다.</t>
    <phoneticPr fontId="1" type="noConversion"/>
  </si>
  <si>
    <t>시간안에 탭안하면 깜빡이다 사라진다.</t>
    <phoneticPr fontId="1" type="noConversion"/>
  </si>
  <si>
    <t>쿨타임</t>
    <phoneticPr fontId="1" type="noConversion"/>
  </si>
  <si>
    <t>1초</t>
    <phoneticPr fontId="1" type="noConversion"/>
  </si>
  <si>
    <t>( 사용중인 아이템과 쿨타임은 저장되지 않는다. ) ( 혹은 쿨저장하고, 로드할때 재apply해줘도되긴한다. )</t>
  </si>
  <si>
    <t>Exp</t>
    <phoneticPr fontId="1" type="noConversion"/>
  </si>
  <si>
    <t>3.565m</t>
    <phoneticPr fontId="1" type="noConversion"/>
  </si>
  <si>
    <t>Gem</t>
    <phoneticPr fontId="1" type="noConversion"/>
  </si>
  <si>
    <t>젬 1 획득, 얻자마자 인벤토리에 스택ㄴㄴ
뷰를 만들지 않고 사용한다.</t>
    <phoneticPr fontId="1" type="noConversion"/>
  </si>
  <si>
    <t>1초</t>
    <phoneticPr fontId="1" type="noConversion"/>
  </si>
  <si>
    <t>전체</t>
    <phoneticPr fontId="1" type="noConversion"/>
  </si>
  <si>
    <t>0레벨</t>
    <phoneticPr fontId="1" type="noConversion"/>
  </si>
  <si>
    <t>경험치 x 획득, 얻자마자 인벤토리에 스택ㄴㄴ
뷰를 만들지 않고 사용한다.(apply만)</t>
    <phoneticPr fontId="1" type="noConversion"/>
  </si>
  <si>
    <t>효과계산공식(크리포함데미지는170%로계산)</t>
    <phoneticPr fontId="1" type="noConversion"/>
  </si>
  <si>
    <t>20초</t>
    <phoneticPr fontId="1" type="noConversion"/>
  </si>
  <si>
    <t>파이어볼675%*7개
각얼음800%*6개
짱돌1550%*3개
지지직1050*5개
물폭탄550%9개
흙덩이2550*2개
바람바람1550*3개
눈덩이1300*4개
마그마2550*2개</t>
    <phoneticPr fontId="1" type="noConversion"/>
  </si>
  <si>
    <t>4725%
4800%
4650%
5250%
4950%
5100%
4650%
5200%
5100%</t>
    <phoneticPr fontId="1" type="noConversion"/>
  </si>
  <si>
    <t>7초
8초
16초
11초
6초
26초
16초
13초
26초</t>
    <phoneticPr fontId="1" type="noConversion"/>
  </si>
  <si>
    <t>1개아이템효과</t>
    <phoneticPr fontId="1" type="noConversion"/>
  </si>
  <si>
    <t>1묶음체스트효과</t>
    <phoneticPr fontId="1" type="noConversion"/>
  </si>
  <si>
    <t>용사레벨</t>
    <phoneticPr fontId="1" type="noConversion"/>
  </si>
  <si>
    <t>1에서</t>
    <phoneticPr fontId="1" type="noConversion"/>
  </si>
  <si>
    <t>5까지</t>
    <phoneticPr fontId="1" type="noConversion"/>
  </si>
  <si>
    <t>검술레벨0/5</t>
    <phoneticPr fontId="1" type="noConversion"/>
  </si>
  <si>
    <t>초기자원0/5</t>
    <phoneticPr fontId="1" type="noConversion"/>
  </si>
  <si>
    <t>이동속도0/5</t>
    <phoneticPr fontId="1" type="noConversion"/>
  </si>
  <si>
    <t>both</t>
    <phoneticPr fontId="1" type="noConversion"/>
  </si>
  <si>
    <t>start</t>
    <phoneticPr fontId="1" type="noConversion"/>
  </si>
  <si>
    <t>carry</t>
    <phoneticPr fontId="1" type="noConversion"/>
  </si>
  <si>
    <t>동시연구2</t>
    <phoneticPr fontId="1" type="noConversion"/>
  </si>
  <si>
    <t>랭크보너스3/15</t>
    <phoneticPr fontId="1" type="noConversion"/>
  </si>
  <si>
    <t>연구시간-3/-15</t>
    <phoneticPr fontId="1" type="noConversion"/>
  </si>
  <si>
    <t>(가격은비싸짐)</t>
    <phoneticPr fontId="1" type="noConversion"/>
  </si>
  <si>
    <t>SP획득10/50%</t>
    <phoneticPr fontId="1" type="noConversion"/>
  </si>
  <si>
    <t>불레벨0/5</t>
    <phoneticPr fontId="1" type="noConversion"/>
  </si>
  <si>
    <t>얼음레벨0/5</t>
    <phoneticPr fontId="1" type="noConversion"/>
  </si>
  <si>
    <t>뺀다- 시간왜곡등의 업그레이드에도 영향미칠수있고</t>
    <phoneticPr fontId="1" type="noConversion"/>
  </si>
  <si>
    <t>일단 절반능력치니까</t>
    <phoneticPr fontId="1" type="noConversion"/>
  </si>
  <si>
    <t>만약 묶는다해도 지능등과 경쟁한다</t>
    <phoneticPr fontId="1" type="noConversion"/>
  </si>
  <si>
    <t>돌레벨0/5</t>
    <phoneticPr fontId="1" type="noConversion"/>
  </si>
  <si>
    <t>both</t>
    <phoneticPr fontId="1" type="noConversion"/>
  </si>
  <si>
    <t>힘0/5</t>
    <phoneticPr fontId="1" type="noConversion"/>
  </si>
  <si>
    <t>지능0/5</t>
    <phoneticPr fontId="1" type="noConversion"/>
  </si>
  <si>
    <t>장비아이템에</t>
    <phoneticPr fontId="1" type="noConversion"/>
  </si>
  <si>
    <t>기본스텟말고</t>
    <phoneticPr fontId="1" type="noConversion"/>
  </si>
  <si>
    <t>고유능력치로</t>
    <phoneticPr fontId="1" type="noConversion"/>
  </si>
  <si>
    <t>검술레벨+1</t>
    <phoneticPr fontId="1" type="noConversion"/>
  </si>
  <si>
    <t>불원소레벨+1</t>
    <phoneticPr fontId="1" type="noConversion"/>
  </si>
  <si>
    <t>등이 붙는다.</t>
    <phoneticPr fontId="1" type="noConversion"/>
  </si>
  <si>
    <t>마법부여의 종류를 많이축소한다.</t>
    <phoneticPr fontId="1" type="noConversion"/>
  </si>
  <si>
    <t>element는 증뎀, 크리, 크리뎀위주로</t>
    <phoneticPr fontId="1" type="noConversion"/>
  </si>
  <si>
    <t>타입(신)</t>
    <phoneticPr fontId="1" type="noConversion"/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</si>
  <si>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</si>
  <si>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</si>
  <si>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</si>
  <si>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</si>
  <si>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</si>
  <si>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전문화</t>
    <phoneticPr fontId="1" type="noConversion"/>
  </si>
  <si>
    <t>모험가</t>
    <phoneticPr fontId="1" type="noConversion"/>
  </si>
  <si>
    <t>초급마법사</t>
    <phoneticPr fontId="1" type="noConversion"/>
  </si>
  <si>
    <t>도적</t>
    <phoneticPr fontId="1" type="noConversion"/>
  </si>
  <si>
    <t>추가소모품확률</t>
    <phoneticPr fontId="1" type="noConversion"/>
  </si>
  <si>
    <t>용암</t>
    <phoneticPr fontId="1" type="noConversion"/>
  </si>
  <si>
    <t>불원소</t>
  </si>
  <si>
    <t>얼음원소</t>
  </si>
  <si>
    <t>바위원소</t>
  </si>
  <si>
    <t>전기원소</t>
  </si>
  <si>
    <t>물원소</t>
  </si>
  <si>
    <t>대지원소</t>
  </si>
  <si>
    <t>바람원소</t>
  </si>
  <si>
    <t>눈원소</t>
  </si>
  <si>
    <t>용암원소</t>
  </si>
  <si>
    <t>전기</t>
    <phoneticPr fontId="1" type="noConversion"/>
  </si>
  <si>
    <t>물</t>
    <phoneticPr fontId="1" type="noConversion"/>
  </si>
  <si>
    <t>눈</t>
    <phoneticPr fontId="1" type="noConversion"/>
  </si>
  <si>
    <t>대지</t>
    <phoneticPr fontId="1" type="noConversion"/>
  </si>
  <si>
    <t>바람</t>
    <phoneticPr fontId="1" type="noConversion"/>
  </si>
  <si>
    <t>중급마법사</t>
    <phoneticPr fontId="1" type="noConversion"/>
  </si>
  <si>
    <t>고급마법사</t>
    <phoneticPr fontId="1" type="noConversion"/>
  </si>
  <si>
    <t>유저의선택</t>
    <phoneticPr fontId="1" type="noConversion"/>
  </si>
  <si>
    <t>물리계열</t>
    <phoneticPr fontId="1" type="noConversion"/>
  </si>
  <si>
    <t>늘 평탄하다</t>
    <phoneticPr fontId="1" type="noConversion"/>
  </si>
  <si>
    <t>지능,1마법계열</t>
    <phoneticPr fontId="1" type="noConversion"/>
  </si>
  <si>
    <t>유틸계열</t>
    <phoneticPr fontId="1" type="noConversion"/>
  </si>
  <si>
    <t>게임보상이 증가한다</t>
    <phoneticPr fontId="1" type="noConversion"/>
  </si>
  <si>
    <t>모험가</t>
    <phoneticPr fontId="1" type="noConversion"/>
  </si>
  <si>
    <t>2레벨</t>
  </si>
  <si>
    <t>3레벨</t>
  </si>
  <si>
    <t>4레벨</t>
  </si>
  <si>
    <t>5레벨</t>
  </si>
  <si>
    <t>6레벨</t>
  </si>
  <si>
    <t>7레벨</t>
  </si>
  <si>
    <t>8레벨</t>
  </si>
  <si>
    <t>9레벨</t>
  </si>
  <si>
    <t>10레벨</t>
  </si>
  <si>
    <t>12레벨</t>
  </si>
  <si>
    <t>13레벨</t>
  </si>
  <si>
    <t>14레벨</t>
  </si>
  <si>
    <t>15레벨</t>
  </si>
  <si>
    <t>16레벨</t>
  </si>
  <si>
    <t>17레벨</t>
  </si>
  <si>
    <t>18레벨</t>
  </si>
  <si>
    <t>19레벨</t>
  </si>
  <si>
    <t>20레벨</t>
  </si>
  <si>
    <t>21레벨</t>
  </si>
  <si>
    <t>22레벨</t>
  </si>
  <si>
    <t>23레벨</t>
  </si>
  <si>
    <t>24레벨</t>
  </si>
  <si>
    <t>25레벨</t>
  </si>
  <si>
    <t>해금조건</t>
    <phoneticPr fontId="1" type="noConversion"/>
  </si>
  <si>
    <t>가격</t>
    <phoneticPr fontId="1" type="noConversion"/>
  </si>
  <si>
    <t>없음</t>
    <phoneticPr fontId="1" type="noConversion"/>
  </si>
  <si>
    <t>-</t>
    <phoneticPr fontId="1" type="noConversion"/>
  </si>
  <si>
    <t>특징</t>
    <phoneticPr fontId="1" type="noConversion"/>
  </si>
  <si>
    <t>빙술사</t>
    <phoneticPr fontId="1" type="noConversion"/>
  </si>
  <si>
    <t>정령술사</t>
    <phoneticPr fontId="1" type="noConversion"/>
  </si>
  <si>
    <t>눈
얼음
물</t>
    <phoneticPr fontId="1" type="noConversion"/>
  </si>
  <si>
    <t>불
바람
전기</t>
    <phoneticPr fontId="1" type="noConversion"/>
  </si>
  <si>
    <t>대지
돌
용암</t>
    <phoneticPr fontId="1" type="noConversion"/>
  </si>
  <si>
    <t>어스퀘이커</t>
    <phoneticPr fontId="1" type="noConversion"/>
  </si>
  <si>
    <t>검술</t>
    <phoneticPr fontId="1" type="noConversion"/>
  </si>
  <si>
    <t>파이터</t>
    <phoneticPr fontId="1" type="noConversion"/>
  </si>
  <si>
    <t>검술스택
검술공속</t>
    <phoneticPr fontId="1" type="noConversion"/>
  </si>
  <si>
    <t>불레벨+3</t>
    <phoneticPr fontId="1" type="noConversion"/>
  </si>
  <si>
    <t>불레벨+5</t>
    <phoneticPr fontId="1" type="noConversion"/>
  </si>
  <si>
    <t>검술레벨+3</t>
    <phoneticPr fontId="1" type="noConversion"/>
  </si>
  <si>
    <t>검술레벨+5</t>
    <phoneticPr fontId="1" type="noConversion"/>
  </si>
  <si>
    <t>검술레벨+4</t>
    <phoneticPr fontId="1" type="noConversion"/>
  </si>
  <si>
    <t>랭크보너스+3</t>
    <phoneticPr fontId="1" type="noConversion"/>
  </si>
  <si>
    <t>추가상자+1</t>
    <phoneticPr fontId="1" type="noConversion"/>
  </si>
  <si>
    <t>계</t>
    <phoneticPr fontId="1" type="noConversion"/>
  </si>
  <si>
    <t>아이스메이지</t>
    <phoneticPr fontId="1" type="noConversion"/>
  </si>
  <si>
    <t>파이어메이지</t>
    <phoneticPr fontId="1" type="noConversion"/>
  </si>
  <si>
    <t>드루이드</t>
    <phoneticPr fontId="1" type="noConversion"/>
  </si>
  <si>
    <t>불레벨+1</t>
    <phoneticPr fontId="1" type="noConversion"/>
  </si>
  <si>
    <t>불레벨+2</t>
    <phoneticPr fontId="1" type="noConversion"/>
  </si>
  <si>
    <t>불레벨+4</t>
    <phoneticPr fontId="1" type="noConversion"/>
  </si>
  <si>
    <t>파이어메이지5</t>
    <phoneticPr fontId="1" type="noConversion"/>
  </si>
  <si>
    <t>아이스메이지5</t>
    <phoneticPr fontId="1" type="noConversion"/>
  </si>
  <si>
    <t>불
전기</t>
    <phoneticPr fontId="1" type="noConversion"/>
  </si>
  <si>
    <t>돌
대지</t>
    <phoneticPr fontId="1" type="noConversion"/>
  </si>
  <si>
    <t>토석인</t>
    <phoneticPr fontId="1" type="noConversion"/>
  </si>
  <si>
    <t>파이로</t>
    <phoneticPr fontId="1" type="noConversion"/>
  </si>
  <si>
    <t>얼음
물</t>
    <phoneticPr fontId="1" type="noConversion"/>
  </si>
  <si>
    <t>수빙사</t>
    <phoneticPr fontId="1" type="noConversion"/>
  </si>
  <si>
    <t>전기레벨+2</t>
    <phoneticPr fontId="1" type="noConversion"/>
  </si>
  <si>
    <t>전기레벨+4</t>
    <phoneticPr fontId="1" type="noConversion"/>
  </si>
  <si>
    <t>전기레벨+5</t>
    <phoneticPr fontId="1" type="noConversion"/>
  </si>
  <si>
    <t>전기레벨+1</t>
    <phoneticPr fontId="1" type="noConversion"/>
  </si>
  <si>
    <t>전기레벨+3</t>
    <phoneticPr fontId="1" type="noConversion"/>
  </si>
  <si>
    <t>초기자원+1000</t>
  </si>
  <si>
    <t>초기자원+1000</t>
    <phoneticPr fontId="1" type="noConversion"/>
  </si>
  <si>
    <t>초기자원+300</t>
    <phoneticPr fontId="1" type="noConversion"/>
  </si>
  <si>
    <t>초기자원+500</t>
    <phoneticPr fontId="1" type="noConversion"/>
  </si>
  <si>
    <t>초기자원+150</t>
    <phoneticPr fontId="1" type="noConversion"/>
  </si>
  <si>
    <t>초기자원+750</t>
    <phoneticPr fontId="1" type="noConversion"/>
  </si>
  <si>
    <t>능력치</t>
    <phoneticPr fontId="1" type="noConversion"/>
  </si>
  <si>
    <t>바람레벨+1</t>
    <phoneticPr fontId="1" type="noConversion"/>
  </si>
  <si>
    <t>바람레벨+3</t>
    <phoneticPr fontId="1" type="noConversion"/>
  </si>
  <si>
    <t>바람레벨+5</t>
    <phoneticPr fontId="1" type="noConversion"/>
  </si>
  <si>
    <t>SP100,000</t>
    <phoneticPr fontId="1" type="noConversion"/>
  </si>
  <si>
    <t>SP10,000</t>
    <phoneticPr fontId="1" type="noConversion"/>
  </si>
  <si>
    <t>SP1,000</t>
    <phoneticPr fontId="1" type="noConversion"/>
  </si>
  <si>
    <t>파이터레벨5</t>
    <phoneticPr fontId="1" type="noConversion"/>
  </si>
  <si>
    <t>로그레벨5</t>
    <phoneticPr fontId="1" type="noConversion"/>
  </si>
  <si>
    <t>해금+즉시구매</t>
    <phoneticPr fontId="1" type="noConversion"/>
  </si>
  <si>
    <t>1000원</t>
    <phoneticPr fontId="1" type="noConversion"/>
  </si>
  <si>
    <t>10,000원</t>
    <phoneticPr fontId="1" type="noConversion"/>
  </si>
  <si>
    <t>3000원</t>
    <phoneticPr fontId="1" type="noConversion"/>
  </si>
  <si>
    <t>모험가레벨5,업적</t>
    <phoneticPr fontId="1" type="noConversion"/>
  </si>
  <si>
    <t>바람레벨+2</t>
    <phoneticPr fontId="1" type="noConversion"/>
  </si>
  <si>
    <t>기본보유</t>
    <phoneticPr fontId="1" type="noConversion"/>
  </si>
  <si>
    <t>검술스택+1</t>
    <phoneticPr fontId="1" type="noConversion"/>
  </si>
  <si>
    <t>검술스택+3</t>
    <phoneticPr fontId="1" type="noConversion"/>
  </si>
  <si>
    <t>어쌔신</t>
    <phoneticPr fontId="1" type="noConversion"/>
  </si>
  <si>
    <t>소모품드랍+5</t>
    <phoneticPr fontId="1" type="noConversion"/>
  </si>
  <si>
    <t>트레져헌터</t>
    <phoneticPr fontId="1" type="noConversion"/>
  </si>
  <si>
    <t>검술스택+2</t>
    <phoneticPr fontId="1" type="noConversion"/>
  </si>
  <si>
    <t>검술스택+4</t>
    <phoneticPr fontId="1" type="noConversion"/>
  </si>
  <si>
    <t>초기자원+1000
불레벨+5</t>
    <phoneticPr fontId="1" type="noConversion"/>
  </si>
  <si>
    <t>초기자원+1000
불레벨+5
전기레벨+5</t>
    <phoneticPr fontId="1" type="noConversion"/>
  </si>
  <si>
    <t>바람레벨+4</t>
    <phoneticPr fontId="1" type="noConversion"/>
  </si>
  <si>
    <t>모험가</t>
    <phoneticPr fontId="1" type="noConversion"/>
  </si>
  <si>
    <t>파이터</t>
    <phoneticPr fontId="1" type="noConversion"/>
  </si>
  <si>
    <t>메이지</t>
    <phoneticPr fontId="1" type="noConversion"/>
  </si>
  <si>
    <t>최종능력</t>
    <phoneticPr fontId="1" type="noConversion"/>
  </si>
  <si>
    <t>더블공격+1</t>
    <phoneticPr fontId="1" type="noConversion"/>
  </si>
  <si>
    <t>더블공격+2</t>
    <phoneticPr fontId="1" type="noConversion"/>
  </si>
  <si>
    <t>더블공격+3</t>
    <phoneticPr fontId="1" type="noConversion"/>
  </si>
  <si>
    <t>더블공격+4</t>
    <phoneticPr fontId="1" type="noConversion"/>
  </si>
  <si>
    <t>초기자원+1000
불레벨+5
전기레벨+5
바람레벨+5</t>
    <phoneticPr fontId="1" type="noConversion"/>
  </si>
  <si>
    <t>시프</t>
    <phoneticPr fontId="1" type="noConversion"/>
  </si>
  <si>
    <t>검술레벨+2</t>
    <phoneticPr fontId="1" type="noConversion"/>
  </si>
  <si>
    <t>초기자원+1000
검술레벨+5</t>
    <phoneticPr fontId="1" type="noConversion"/>
  </si>
  <si>
    <t>닌자</t>
    <phoneticPr fontId="1" type="noConversion"/>
  </si>
  <si>
    <t>더블공격+5</t>
    <phoneticPr fontId="1" type="noConversion"/>
  </si>
  <si>
    <t>검술스택+5</t>
    <phoneticPr fontId="1" type="noConversion"/>
  </si>
  <si>
    <t>레인져</t>
    <phoneticPr fontId="1" type="noConversion"/>
  </si>
  <si>
    <t>레인져레벨5</t>
    <phoneticPr fontId="1" type="noConversion"/>
  </si>
  <si>
    <t>초기자원+1000
검술레벨+5
더블공격+5</t>
    <phoneticPr fontId="1" type="noConversion"/>
  </si>
  <si>
    <t>초기자원+1000
검술레벨+5
더블공격+5
검술스택+5</t>
    <phoneticPr fontId="1" type="noConversion"/>
  </si>
  <si>
    <t>이동속도+20%</t>
    <phoneticPr fontId="1" type="noConversion"/>
  </si>
  <si>
    <t>초기자원+1000
이동속도+100%</t>
    <phoneticPr fontId="1" type="noConversion"/>
  </si>
  <si>
    <t>초기자원+1000
이속+100%
소모품드랍+25</t>
    <phoneticPr fontId="1" type="noConversion"/>
  </si>
  <si>
    <t>분기가없는데
분기UI를 둘 필요가있나?</t>
    <phoneticPr fontId="1" type="noConversion"/>
  </si>
  <si>
    <t>어떤 직업1개를 선택하면</t>
    <phoneticPr fontId="1" type="noConversion"/>
  </si>
  <si>
    <t>다른 직업들의 SP가격이 다 비싸짐</t>
    <phoneticPr fontId="1" type="noConversion"/>
  </si>
  <si>
    <t>SP초기화를 하면 직업선택도 처음부터할수있음.</t>
    <phoneticPr fontId="1" type="noConversion"/>
  </si>
  <si>
    <t>그래서 2개이상의 직업을 선택하는것이 너무 힘듬.</t>
    <phoneticPr fontId="1" type="noConversion"/>
  </si>
  <si>
    <t>트레져헌터</t>
    <phoneticPr fontId="1" type="noConversion"/>
  </si>
  <si>
    <t>초기자원1000</t>
  </si>
  <si>
    <t>검술스택5</t>
    <phoneticPr fontId="1" type="noConversion"/>
  </si>
  <si>
    <t>소모품드랍율</t>
    <phoneticPr fontId="1" type="noConversion"/>
  </si>
  <si>
    <t>추가상자</t>
    <phoneticPr fontId="1" type="noConversion"/>
  </si>
  <si>
    <t>랭크보너스</t>
    <phoneticPr fontId="1" type="noConversion"/>
  </si>
  <si>
    <t>스킬기능습득,,</t>
    <phoneticPr fontId="1" type="noConversion"/>
  </si>
  <si>
    <t>버서커</t>
    <phoneticPr fontId="1" type="noConversion"/>
  </si>
  <si>
    <t>워리어</t>
    <phoneticPr fontId="1" type="noConversion"/>
  </si>
  <si>
    <t>콤보공격(갈수록세짐)</t>
    <phoneticPr fontId="1" type="noConversion"/>
  </si>
  <si>
    <t>기습(초탄데미지높음</t>
    <phoneticPr fontId="1" type="noConversion"/>
  </si>
  <si>
    <t>마격</t>
    <phoneticPr fontId="1" type="noConversion"/>
  </si>
  <si>
    <t>로그</t>
    <phoneticPr fontId="1" type="noConversion"/>
  </si>
  <si>
    <t>출혈</t>
    <phoneticPr fontId="1" type="noConversion"/>
  </si>
  <si>
    <t>분신(2번공격)</t>
    <phoneticPr fontId="1" type="noConversion"/>
  </si>
  <si>
    <t>바바리안</t>
    <phoneticPr fontId="1" type="noConversion"/>
  </si>
  <si>
    <t>지능+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</si>
  <si>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</si>
  <si>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</si>
  <si>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</si>
  <si>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</si>
  <si>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</si>
  <si>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</si>
  <si>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</si>
  <si>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</si>
  <si>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</si>
  <si>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메이지</t>
    <phoneticPr fontId="1" type="noConversion"/>
  </si>
  <si>
    <t>현재</t>
    <phoneticPr fontId="1" type="noConversion"/>
  </si>
  <si>
    <t>다음진화1</t>
    <phoneticPr fontId="1" type="noConversion"/>
  </si>
  <si>
    <t>다음진화2</t>
    <phoneticPr fontId="1" type="noConversion"/>
  </si>
  <si>
    <t>파이어메이지</t>
    <phoneticPr fontId="1" type="noConversion"/>
  </si>
  <si>
    <t>아이스메이지</t>
    <phoneticPr fontId="1" type="noConversion"/>
  </si>
  <si>
    <t>불+1</t>
    <phoneticPr fontId="1" type="noConversion"/>
  </si>
  <si>
    <t>얼음+2</t>
    <phoneticPr fontId="1" type="noConversion"/>
  </si>
  <si>
    <t>전기+1</t>
    <phoneticPr fontId="1" type="noConversion"/>
  </si>
  <si>
    <t>물+1</t>
    <phoneticPr fontId="1" type="noConversion"/>
  </si>
  <si>
    <t>파이어일렉</t>
    <phoneticPr fontId="1" type="noConversion"/>
  </si>
  <si>
    <t>워터파이어</t>
    <phoneticPr fontId="1" type="noConversion"/>
  </si>
  <si>
    <t>초기자원+1000
이동속도+100%
소모품드랍+25
랭크보너스+12
추가상자+1</t>
    <phoneticPr fontId="1" type="noConversion"/>
  </si>
  <si>
    <t>젬드랍율</t>
    <phoneticPr fontId="1" type="noConversion"/>
  </si>
  <si>
    <t>윈드마스터</t>
    <phoneticPr fontId="1" type="noConversion"/>
  </si>
  <si>
    <t>스노우위치</t>
    <phoneticPr fontId="1" type="noConversion"/>
  </si>
  <si>
    <t>어스퀘이커</t>
    <phoneticPr fontId="1" type="noConversion"/>
  </si>
  <si>
    <t>썬더볼트</t>
    <phoneticPr fontId="1" type="noConversion"/>
  </si>
  <si>
    <t>메테오라</t>
    <phoneticPr fontId="1" type="noConversion"/>
  </si>
  <si>
    <t>검술density</t>
    <phoneticPr fontId="1" type="noConversion"/>
  </si>
  <si>
    <t>엘레density</t>
    <phoneticPr fontId="1" type="noConversion"/>
  </si>
  <si>
    <t>n=3</t>
    <phoneticPr fontId="1" type="noConversion"/>
  </si>
  <si>
    <t>n=4</t>
    <phoneticPr fontId="1" type="noConversion"/>
  </si>
  <si>
    <t>n=5</t>
    <phoneticPr fontId="1" type="noConversion"/>
  </si>
  <si>
    <t>n=6</t>
    <phoneticPr fontId="1" type="noConversion"/>
  </si>
  <si>
    <t>장비를 불element로 몰빵하면 검술레벨5=불레벨5 에 가깝게 된다. 그렇지만 100%는 아닌데다가, 배우는시기가 다르므로</t>
    <phoneticPr fontId="1" type="noConversion"/>
  </si>
  <si>
    <t>현재로선 element쪽에 레벨업능력치를 많이 배분해볼수밖에없다.</t>
    <phoneticPr fontId="1" type="noConversion"/>
  </si>
  <si>
    <t>스톤마스터</t>
    <phoneticPr fontId="1" type="noConversion"/>
  </si>
  <si>
    <t>어스퀘이커</t>
    <phoneticPr fontId="1" type="noConversion"/>
  </si>
  <si>
    <t>드라이어드</t>
    <phoneticPr fontId="1" type="noConversion"/>
  </si>
  <si>
    <t>이속</t>
    <phoneticPr fontId="1" type="noConversion"/>
  </si>
  <si>
    <t>헌터</t>
    <phoneticPr fontId="1" type="noConversion"/>
  </si>
  <si>
    <t>던전마스터</t>
    <phoneticPr fontId="1" type="noConversion"/>
  </si>
  <si>
    <t>IncreaseEXPXH150</t>
    <phoneticPr fontId="1" type="noConversion"/>
  </si>
  <si>
    <t>선행직업필요</t>
    <phoneticPr fontId="1" type="noConversion"/>
  </si>
  <si>
    <t>선행레벨만필요</t>
    <phoneticPr fontId="1" type="noConversion"/>
  </si>
  <si>
    <t>콜렉터</t>
    <phoneticPr fontId="1" type="noConversion"/>
  </si>
  <si>
    <t>2배</t>
    <phoneticPr fontId="1" type="noConversion"/>
  </si>
  <si>
    <t>기본비중</t>
    <phoneticPr fontId="1" type="noConversion"/>
  </si>
  <si>
    <t>장비로인한강화</t>
    <phoneticPr fontId="1" type="noConversion"/>
  </si>
  <si>
    <t>칼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</si>
  <si>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</si>
  <si>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</si>
  <si>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</si>
  <si>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검사로갔을시</t>
    <phoneticPr fontId="1" type="noConversion"/>
  </si>
  <si>
    <t>불전문으로갔을시</t>
    <phoneticPr fontId="1" type="noConversion"/>
  </si>
  <si>
    <t>효율1배</t>
    <phoneticPr fontId="1" type="noConversion"/>
  </si>
  <si>
    <t>특성으로인한강화</t>
    <phoneticPr fontId="1" type="noConversion"/>
  </si>
  <si>
    <t>효율1배(200%)</t>
    <phoneticPr fontId="1" type="noConversion"/>
  </si>
  <si>
    <t>효율1배(10%)</t>
    <phoneticPr fontId="1" type="noConversion"/>
  </si>
  <si>
    <t>효율3배(+230%)</t>
    <phoneticPr fontId="1" type="noConversion"/>
  </si>
  <si>
    <t>엘레멘탈러</t>
    <phoneticPr fontId="1" type="noConversion"/>
  </si>
  <si>
    <t>아이스위치</t>
    <phoneticPr fontId="1" type="noConversion"/>
  </si>
  <si>
    <t>총비중</t>
    <phoneticPr fontId="1" type="noConversion"/>
  </si>
  <si>
    <t>기획변경</t>
    <phoneticPr fontId="1" type="noConversion"/>
  </si>
  <si>
    <t>검술가일때만 enchant배움.</t>
    <phoneticPr fontId="1" type="noConversion"/>
  </si>
  <si>
    <t>엘레멘탈러일때는 불, 전기, 바람 원소에 한하여 enchant와 비슷한 리서치가 생김.(3개씩)</t>
    <phoneticPr fontId="1" type="noConversion"/>
  </si>
  <si>
    <t>검술</t>
    <phoneticPr fontId="1" type="noConversion"/>
  </si>
  <si>
    <t>파이어마스터러</t>
    <phoneticPr fontId="1" type="noConversion"/>
  </si>
  <si>
    <t>파이어인첸트1</t>
    <phoneticPr fontId="1" type="noConversion"/>
  </si>
  <si>
    <t>파이어인첸트2</t>
    <phoneticPr fontId="1" type="noConversion"/>
  </si>
  <si>
    <t>파이어인첸트3</t>
    <phoneticPr fontId="1" type="noConversion"/>
  </si>
  <si>
    <t>초급검술가</t>
    <phoneticPr fontId="1" type="noConversion"/>
  </si>
  <si>
    <t>불인첸트</t>
    <phoneticPr fontId="1" type="noConversion"/>
  </si>
  <si>
    <t>물인첸트</t>
    <phoneticPr fontId="1" type="noConversion"/>
  </si>
  <si>
    <t>바위인첸트</t>
    <phoneticPr fontId="1" type="noConversion"/>
  </si>
  <si>
    <t>파이터</t>
    <phoneticPr fontId="1" type="noConversion"/>
  </si>
  <si>
    <t>메이지</t>
    <phoneticPr fontId="1" type="noConversion"/>
  </si>
  <si>
    <t>주력기정하기</t>
    <phoneticPr fontId="1" type="noConversion"/>
  </si>
  <si>
    <t>직업</t>
    <phoneticPr fontId="1" type="noConversion"/>
  </si>
  <si>
    <t>전문화</t>
    <phoneticPr fontId="1" type="noConversion"/>
  </si>
  <si>
    <t>초기직업</t>
    <phoneticPr fontId="1" type="noConversion"/>
  </si>
  <si>
    <t>워락</t>
    <phoneticPr fontId="1" type="noConversion"/>
  </si>
  <si>
    <t>누커</t>
    <phoneticPr fontId="1" type="noConversion"/>
  </si>
  <si>
    <t>일루션</t>
    <phoneticPr fontId="1" type="noConversion"/>
  </si>
  <si>
    <t>주력기술들레벨+5</t>
    <phoneticPr fontId="1" type="noConversion"/>
  </si>
  <si>
    <t>검술인첸트오픈</t>
    <phoneticPr fontId="1" type="noConversion"/>
  </si>
  <si>
    <t>3인첸트오픈</t>
    <phoneticPr fontId="1" type="noConversion"/>
  </si>
  <si>
    <t>위즈덤</t>
    <phoneticPr fontId="1" type="noConversion"/>
  </si>
  <si>
    <t>더블스택</t>
    <phoneticPr fontId="1" type="noConversion"/>
  </si>
  <si>
    <t>인첸트 연구속도 증가</t>
    <phoneticPr fontId="1" type="noConversion"/>
  </si>
  <si>
    <t>주력기술 인첸트 연구속도 증가</t>
    <phoneticPr fontId="1" type="noConversion"/>
  </si>
  <si>
    <t>마검사</t>
    <phoneticPr fontId="1" type="noConversion"/>
  </si>
  <si>
    <t>소드마스터</t>
    <phoneticPr fontId="1" type="noConversion"/>
  </si>
  <si>
    <t>알케미스트</t>
    <phoneticPr fontId="1" type="noConversion"/>
  </si>
  <si>
    <t>검술랩업가격인하10%</t>
    <phoneticPr fontId="1" type="noConversion"/>
  </si>
  <si>
    <t>주력기술랩업가격인하10%</t>
    <phoneticPr fontId="1" type="noConversion"/>
  </si>
  <si>
    <t>주력기술 기습(남은체력많으면 높은데미지)</t>
    <phoneticPr fontId="1" type="noConversion"/>
  </si>
  <si>
    <t>마격(기습의 반대 )</t>
    <phoneticPr fontId="1" type="noConversion"/>
  </si>
  <si>
    <t>그랜드마스터</t>
    <phoneticPr fontId="1" type="noConversion"/>
  </si>
  <si>
    <t>주력확률2개소환</t>
    <phoneticPr fontId="1" type="noConversion"/>
  </si>
  <si>
    <t>맥스어택카운트는 1~3</t>
    <phoneticPr fontId="1" type="noConversion"/>
  </si>
  <si>
    <t>맥스어택카운트</t>
    <phoneticPr fontId="1" type="noConversion"/>
  </si>
  <si>
    <t>주요기술,주요기술/3</t>
    <phoneticPr fontId="1" type="noConversion"/>
  </si>
  <si>
    <t>주요기술(절반)</t>
    <phoneticPr fontId="1" type="noConversion"/>
  </si>
  <si>
    <t>주요기술/3(절반/6)</t>
    <phoneticPr fontId="1" type="noConversion"/>
  </si>
  <si>
    <t>30초
검술은(10초)</t>
    <phoneticPr fontId="1" type="noConversion"/>
  </si>
  <si>
    <t>주요기술</t>
    <phoneticPr fontId="1" type="noConversion"/>
  </si>
  <si>
    <t>검술의경우 1n~3n 주요엘리멘트다보니</t>
    <phoneticPr fontId="1" type="noConversion"/>
  </si>
  <si>
    <t>효율이 3배까지 더조흘수있으나</t>
    <phoneticPr fontId="1" type="noConversion"/>
  </si>
  <si>
    <t>그럴땐 어차피 나오는 확률이 1/3 이기때문에 그대로간다.</t>
    <phoneticPr fontId="1" type="noConversion"/>
  </si>
  <si>
    <t>n=1</t>
    <phoneticPr fontId="1" type="noConversion"/>
  </si>
  <si>
    <t>주요element의갯수</t>
    <phoneticPr fontId="1" type="noConversion"/>
  </si>
  <si>
    <t>n=2</t>
    <phoneticPr fontId="1" type="noConversion"/>
  </si>
  <si>
    <t>BaseStat</t>
  </si>
  <si>
    <t>검술전문가</t>
    <phoneticPr fontId="1" type="noConversion"/>
  </si>
  <si>
    <t>사용시</t>
    <phoneticPr fontId="1" type="noConversion"/>
  </si>
  <si>
    <t>배울시</t>
    <phoneticPr fontId="1" type="noConversion"/>
  </si>
  <si>
    <t>대도</t>
    <phoneticPr fontId="1" type="noConversion"/>
  </si>
  <si>
    <t>불법사</t>
    <phoneticPr fontId="1" type="noConversion"/>
  </si>
  <si>
    <t>얼음법사</t>
    <phoneticPr fontId="1" type="noConversion"/>
  </si>
  <si>
    <t>바위법사</t>
    <phoneticPr fontId="1" type="noConversion"/>
  </si>
  <si>
    <t>학자</t>
    <phoneticPr fontId="1" type="noConversion"/>
  </si>
  <si>
    <t>이동속도+20</t>
    <phoneticPr fontId="1" type="noConversion"/>
  </si>
  <si>
    <t>추가소모품1</t>
    <phoneticPr fontId="1" type="noConversion"/>
  </si>
  <si>
    <t>불원소레벨+3</t>
    <phoneticPr fontId="1" type="noConversion"/>
  </si>
  <si>
    <t>얼음원소레벨+3</t>
    <phoneticPr fontId="1" type="noConversion"/>
  </si>
  <si>
    <t>바위원소레벨+3</t>
    <phoneticPr fontId="1" type="noConversion"/>
  </si>
  <si>
    <t>불원소시작레벨+1</t>
    <phoneticPr fontId="1" type="noConversion"/>
  </si>
  <si>
    <t>얼음원소시작레벨+1</t>
    <phoneticPr fontId="1" type="noConversion"/>
  </si>
  <si>
    <t>바위원소시작레벨+1</t>
    <phoneticPr fontId="1" type="noConversion"/>
  </si>
  <si>
    <t>최대</t>
    <phoneticPr fontId="1" type="noConversion"/>
  </si>
  <si>
    <t>랭크보너스+15</t>
    <phoneticPr fontId="1" type="noConversion"/>
  </si>
  <si>
    <t>최대레벨</t>
    <phoneticPr fontId="1" type="noConversion"/>
  </si>
  <si>
    <t>원소시작레벨+4</t>
    <phoneticPr fontId="1" type="noConversion"/>
  </si>
  <si>
    <t>이동속도+100</t>
    <phoneticPr fontId="1" type="noConversion"/>
  </si>
  <si>
    <t>동시연구+1</t>
    <phoneticPr fontId="1" type="noConversion"/>
  </si>
  <si>
    <t>동시연구+2</t>
    <phoneticPr fontId="1" type="noConversion"/>
  </si>
  <si>
    <t>추가명성100%</t>
    <phoneticPr fontId="1" type="noConversion"/>
  </si>
  <si>
    <t>초기자원+4000</t>
    <phoneticPr fontId="1" type="noConversion"/>
  </si>
  <si>
    <t>가격증가율</t>
    <phoneticPr fontId="1" type="noConversion"/>
  </si>
  <si>
    <t>연구속도2배</t>
    <phoneticPr fontId="1" type="noConversion"/>
  </si>
  <si>
    <t>1개5회</t>
    <phoneticPr fontId="1" type="noConversion"/>
  </si>
  <si>
    <t>2개</t>
    <phoneticPr fontId="1" type="noConversion"/>
  </si>
  <si>
    <t>현재 연구중인 가장짧은 연구의 시간 -10초
최대 4개지급(-10초~-40초)
(단 시간계수 0.25, 가격계수4인 초반에는 1개만 지급하다 시간계수가 1되면 4개지급)
시너지가 없기떄문에 시너지있는 전체2100%의 2배정도 효과</t>
    <phoneticPr fontId="1" type="noConversion"/>
  </si>
  <si>
    <t>레벨증가 1
시너지가 없기떄문에 시너지있는 전체2100%의 2배정도 효과</t>
    <phoneticPr fontId="1" type="noConversion"/>
  </si>
  <si>
    <t>5000%로맞춤</t>
    <phoneticPr fontId="1" type="noConversion"/>
  </si>
  <si>
    <t>평타1방 평균공격데미지5초
108%*5초 = 540%
540%*5회</t>
    <phoneticPr fontId="1" type="noConversion"/>
  </si>
  <si>
    <t>5000%맞춤
극확극피MAX시20000%</t>
    <phoneticPr fontId="1" type="noConversion"/>
  </si>
  <si>
    <t>5400%
극확극피MAX시16200%</t>
    <phoneticPr fontId="1" type="noConversion"/>
  </si>
  <si>
    <t>1650%
2520%
5000%
1700%
2400%
5040%
1650%
2520%
4950%</t>
    <phoneticPr fontId="1" type="noConversion"/>
  </si>
  <si>
    <t>파볼3
2
1
3
2
1
3
2
용암1</t>
    <phoneticPr fontId="1" type="noConversion"/>
  </si>
  <si>
    <t>3300%(부분~절반)</t>
    <phoneticPr fontId="1" type="noConversion"/>
  </si>
  <si>
    <t>2700%나누기초당110%
약13초 = 25초</t>
    <phoneticPr fontId="1" type="noConversion"/>
  </si>
  <si>
    <t>15 
23 
45 
15 
22 
46 
15 
23 
45</t>
    <phoneticPr fontId="1" type="noConversion"/>
  </si>
  <si>
    <t>dps2배 = (+100%)
초당공격력 = 110%
30초간 추가데미지량
 = +(110%*100%)*30초 =3300
단 부분~절반의효과1</t>
    <phoneticPr fontId="1" type="noConversion"/>
  </si>
  <si>
    <t>expx2 = (+100%)
110%*20초 = 2200(전체)
단 전체효과</t>
    <phoneticPr fontId="1" type="noConversion"/>
  </si>
  <si>
    <t>2200%(전체, 타이밍무관)</t>
    <phoneticPr fontId="1" type="noConversion"/>
  </si>
  <si>
    <t>50층에서 1레벨업에 30초딜링기준으로 난이도를 잡고있으므로, 평균 30초에 1레벨업
1리서치 = 5레벨업 = 150초딜링
= 110%*150 = 16500%(전체딜링)
리서치는 150초므로 1초감소에 1초딜링효과)
=연구1초감소당 전체 110%딜링효과
40초감소시 4400%</t>
    <phoneticPr fontId="1" type="noConversion"/>
  </si>
  <si>
    <t>4400 / 4%</t>
    <phoneticPr fontId="1" type="noConversion"/>
  </si>
  <si>
    <t>4400%(전체, 타이밍무관)</t>
    <phoneticPr fontId="1" type="noConversion"/>
  </si>
  <si>
    <t>30초딜링 = 110%*30 = 3300%</t>
    <phoneticPr fontId="1" type="noConversion"/>
  </si>
  <si>
    <t>3300%(전체)</t>
    <phoneticPr fontId="1" type="noConversion"/>
  </si>
  <si>
    <r>
      <t xml:space="preserve">몬스터 레벨에 의해 계산되어 지급
FromDouble값 * 1 = 부분110% 정도 이므로, coef 100정도하면, 부분 11000%정도
</t>
    </r>
    <r>
      <rPr>
        <sz val="11"/>
        <color rgb="FFFF0000"/>
        <rFont val="맑은 고딕"/>
        <family val="3"/>
        <charset val="129"/>
        <scheme val="minor"/>
      </rPr>
      <t>가격손바야뎀</t>
    </r>
    <r>
      <rPr>
        <sz val="11"/>
        <color rgb="FFFF0000"/>
        <rFont val="맑은 고딕"/>
        <family val="2"/>
        <charset val="129"/>
        <scheme val="minor"/>
      </rPr>
      <t>(prce계수를곱하는걸로)</t>
    </r>
    <phoneticPr fontId="1" type="noConversion"/>
  </si>
  <si>
    <t>11000%(density1기준)
첫스테이지의 주요기술density는 4~5 인걸 감안하면 쓰레기. 나중에는 density가 몇십몁백이므로 더쓰레기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</si>
</sst>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0_ "/>
    <numFmt numFmtId="178" formatCode="0.000000000_ "/>
    <numFmt numFmtId="187" formatCode="0_ 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u/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rgb="FFFFFF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"/>
      <color rgb="FF898395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6" fillId="0" borderId="0" xfId="0" applyFont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6" fillId="0" borderId="0" xfId="0" applyFont="1" applyBorder="1">
      <alignment vertical="center"/>
    </xf>
    <xf numFmtId="0" fontId="6" fillId="0" borderId="16" xfId="0" applyFont="1" applyBorder="1">
      <alignment vertical="center"/>
    </xf>
    <xf numFmtId="0" fontId="2" fillId="0" borderId="0" xfId="0" applyFont="1" applyBorder="1">
      <alignment vertical="center"/>
    </xf>
    <xf numFmtId="0" fontId="6" fillId="2" borderId="11" xfId="0" applyFont="1" applyFill="1" applyBorder="1">
      <alignment vertical="center"/>
    </xf>
    <xf numFmtId="177" fontId="7" fillId="3" borderId="19" xfId="0" applyNumberFormat="1" applyFont="1" applyFill="1" applyBorder="1" applyAlignment="1">
      <alignment vertical="center"/>
    </xf>
    <xf numFmtId="177" fontId="7" fillId="3" borderId="20" xfId="0" applyNumberFormat="1" applyFont="1" applyFill="1" applyBorder="1" applyAlignment="1">
      <alignment vertical="center"/>
    </xf>
    <xf numFmtId="9" fontId="0" fillId="0" borderId="0" xfId="0" applyNumberFormat="1">
      <alignment vertical="center"/>
    </xf>
    <xf numFmtId="0" fontId="8" fillId="2" borderId="0" xfId="0" applyFont="1" applyFill="1">
      <alignment vertical="center"/>
    </xf>
    <xf numFmtId="176" fontId="0" fillId="2" borderId="2" xfId="0" applyNumberFormat="1" applyFill="1" applyBorder="1">
      <alignment vertical="center"/>
    </xf>
    <xf numFmtId="176" fontId="0" fillId="2" borderId="11" xfId="0" applyNumberFormat="1" applyFill="1" applyBorder="1">
      <alignment vertical="center"/>
    </xf>
    <xf numFmtId="176" fontId="6" fillId="2" borderId="1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2" fillId="2" borderId="1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9" fillId="4" borderId="25" xfId="0" applyFont="1" applyFill="1" applyBorder="1">
      <alignment vertical="center"/>
    </xf>
    <xf numFmtId="0" fontId="9" fillId="4" borderId="26" xfId="0" applyFont="1" applyFill="1" applyBorder="1">
      <alignment vertical="center"/>
    </xf>
    <xf numFmtId="0" fontId="10" fillId="4" borderId="26" xfId="0" applyFont="1" applyFill="1" applyBorder="1">
      <alignment vertical="center"/>
    </xf>
    <xf numFmtId="0" fontId="10" fillId="4" borderId="27" xfId="0" applyFont="1" applyFill="1" applyBorder="1">
      <alignment vertical="center"/>
    </xf>
    <xf numFmtId="0" fontId="10" fillId="4" borderId="21" xfId="0" applyFont="1" applyFill="1" applyBorder="1">
      <alignment vertical="center"/>
    </xf>
    <xf numFmtId="0" fontId="10" fillId="4" borderId="28" xfId="0" applyFont="1" applyFill="1" applyBorder="1">
      <alignment vertical="center"/>
    </xf>
    <xf numFmtId="9" fontId="10" fillId="4" borderId="27" xfId="0" applyNumberFormat="1" applyFont="1" applyFill="1" applyBorder="1">
      <alignment vertical="center"/>
    </xf>
    <xf numFmtId="9" fontId="10" fillId="4" borderId="21" xfId="0" applyNumberFormat="1" applyFont="1" applyFill="1" applyBorder="1">
      <alignment vertical="center"/>
    </xf>
    <xf numFmtId="0" fontId="10" fillId="4" borderId="29" xfId="0" applyFont="1" applyFill="1" applyBorder="1">
      <alignment vertical="center"/>
    </xf>
    <xf numFmtId="0" fontId="10" fillId="4" borderId="30" xfId="0" applyFont="1" applyFill="1" applyBorder="1">
      <alignment vertical="center"/>
    </xf>
    <xf numFmtId="0" fontId="11" fillId="0" borderId="0" xfId="0" applyFont="1">
      <alignment vertical="center"/>
    </xf>
    <xf numFmtId="0" fontId="6" fillId="2" borderId="16" xfId="0" applyFont="1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0" fillId="5" borderId="11" xfId="0" applyFont="1" applyFill="1" applyBorder="1" applyAlignment="1">
      <alignment horizontal="right" vertical="center"/>
    </xf>
    <xf numFmtId="0" fontId="9" fillId="5" borderId="11" xfId="0" applyFont="1" applyFill="1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49" fontId="0" fillId="6" borderId="19" xfId="0" applyNumberFormat="1" applyFont="1" applyFill="1" applyBorder="1">
      <alignment vertical="center"/>
    </xf>
    <xf numFmtId="49" fontId="0" fillId="7" borderId="20" xfId="0" applyNumberFormat="1" applyFont="1" applyFill="1" applyBorder="1">
      <alignment vertical="center"/>
    </xf>
    <xf numFmtId="49" fontId="0" fillId="6" borderId="20" xfId="0" applyNumberFormat="1" applyFont="1" applyFill="1" applyBorder="1">
      <alignment vertical="center"/>
    </xf>
    <xf numFmtId="49" fontId="0" fillId="6" borderId="31" xfId="0" applyNumberFormat="1" applyFont="1" applyFill="1" applyBorder="1">
      <alignment vertical="center"/>
    </xf>
    <xf numFmtId="0" fontId="0" fillId="0" borderId="32" xfId="0" applyFill="1" applyBorder="1">
      <alignment vertical="center"/>
    </xf>
    <xf numFmtId="0" fontId="0" fillId="0" borderId="32" xfId="0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10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447676</xdr:colOff>
      <xdr:row>5</xdr:row>
      <xdr:rowOff>95251</xdr:rowOff>
    </xdr:from>
    <xdr:to>
      <xdr:col>0</xdr:col>
      <xdr:colOff>813436</xdr:colOff>
      <xdr:row>5</xdr:row>
      <xdr:rowOff>461011</xdr:rowOff>
    </xdr:to>
    <xdr:pic>
      <xdr:nvPicPr>
        <xdr:cNvPr id="12" name="그림 11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6" y="1543051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161925</xdr:rowOff>
    </xdr:from>
    <xdr:to>
      <xdr:col>0</xdr:col>
      <xdr:colOff>461010</xdr:colOff>
      <xdr:row>4</xdr:row>
      <xdr:rowOff>527685</xdr:rowOff>
    </xdr:to>
    <xdr:pic>
      <xdr:nvPicPr>
        <xdr:cNvPr id="3" name="그림 2" descr="Icon_2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9810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104776</xdr:rowOff>
    </xdr:from>
    <xdr:to>
      <xdr:col>0</xdr:col>
      <xdr:colOff>441961</xdr:colOff>
      <xdr:row>3</xdr:row>
      <xdr:rowOff>470536</xdr:rowOff>
    </xdr:to>
    <xdr:pic>
      <xdr:nvPicPr>
        <xdr:cNvPr id="4" name="그림 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201" y="3143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5</xdr:row>
      <xdr:rowOff>85726</xdr:rowOff>
    </xdr:from>
    <xdr:to>
      <xdr:col>0</xdr:col>
      <xdr:colOff>403861</xdr:colOff>
      <xdr:row>5</xdr:row>
      <xdr:rowOff>451486</xdr:rowOff>
    </xdr:to>
    <xdr:pic>
      <xdr:nvPicPr>
        <xdr:cNvPr id="7" name="그림 6" descr="Icon_14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1" y="153352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5</xdr:row>
      <xdr:rowOff>276226</xdr:rowOff>
    </xdr:from>
    <xdr:to>
      <xdr:col>0</xdr:col>
      <xdr:colOff>411481</xdr:colOff>
      <xdr:row>5</xdr:row>
      <xdr:rowOff>459106</xdr:rowOff>
    </xdr:to>
    <xdr:pic>
      <xdr:nvPicPr>
        <xdr:cNvPr id="8" name="그림 7" descr="Icon_1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8601" y="1724026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5</xdr:row>
      <xdr:rowOff>257175</xdr:rowOff>
    </xdr:from>
    <xdr:to>
      <xdr:col>0</xdr:col>
      <xdr:colOff>802005</xdr:colOff>
      <xdr:row>5</xdr:row>
      <xdr:rowOff>440055</xdr:rowOff>
    </xdr:to>
    <xdr:pic>
      <xdr:nvPicPr>
        <xdr:cNvPr id="11" name="그림 10" descr="Icon_0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9125" y="170497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</xdr:row>
      <xdr:rowOff>85725</xdr:rowOff>
    </xdr:from>
    <xdr:to>
      <xdr:col>0</xdr:col>
      <xdr:colOff>384810</xdr:colOff>
      <xdr:row>6</xdr:row>
      <xdr:rowOff>451485</xdr:rowOff>
    </xdr:to>
    <xdr:pic>
      <xdr:nvPicPr>
        <xdr:cNvPr id="13" name="그림 12" descr="Icon_1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9050" y="22574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123826</xdr:rowOff>
    </xdr:from>
    <xdr:to>
      <xdr:col>0</xdr:col>
      <xdr:colOff>441961</xdr:colOff>
      <xdr:row>3</xdr:row>
      <xdr:rowOff>489586</xdr:rowOff>
    </xdr:to>
    <xdr:pic>
      <xdr:nvPicPr>
        <xdr:cNvPr id="14" name="그림 13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25951">
          <a:off x="76201" y="333376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3</xdr:row>
      <xdr:rowOff>95252</xdr:rowOff>
    </xdr:from>
    <xdr:to>
      <xdr:col>0</xdr:col>
      <xdr:colOff>403861</xdr:colOff>
      <xdr:row>3</xdr:row>
      <xdr:rowOff>461012</xdr:rowOff>
    </xdr:to>
    <xdr:pic>
      <xdr:nvPicPr>
        <xdr:cNvPr id="15" name="그림 14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0853686">
          <a:off x="38101" y="30480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35098</xdr:colOff>
      <xdr:row>3</xdr:row>
      <xdr:rowOff>38102</xdr:rowOff>
    </xdr:from>
    <xdr:to>
      <xdr:col>0</xdr:col>
      <xdr:colOff>400858</xdr:colOff>
      <xdr:row>3</xdr:row>
      <xdr:rowOff>403862</xdr:rowOff>
    </xdr:to>
    <xdr:pic>
      <xdr:nvPicPr>
        <xdr:cNvPr id="16" name="그림 15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8725081">
          <a:off x="35098" y="247652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158923</xdr:colOff>
      <xdr:row>3</xdr:row>
      <xdr:rowOff>219077</xdr:rowOff>
    </xdr:from>
    <xdr:to>
      <xdr:col>0</xdr:col>
      <xdr:colOff>524683</xdr:colOff>
      <xdr:row>3</xdr:row>
      <xdr:rowOff>584837</xdr:rowOff>
    </xdr:to>
    <xdr:pic>
      <xdr:nvPicPr>
        <xdr:cNvPr id="17" name="그림 16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2499643">
          <a:off x="158923" y="428627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57150</xdr:rowOff>
    </xdr:from>
    <xdr:to>
      <xdr:col>0</xdr:col>
      <xdr:colOff>394335</xdr:colOff>
      <xdr:row>7</xdr:row>
      <xdr:rowOff>422910</xdr:rowOff>
    </xdr:to>
    <xdr:pic>
      <xdr:nvPicPr>
        <xdr:cNvPr id="18" name="그림 17" descr="icon_35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575" y="289560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8</xdr:row>
      <xdr:rowOff>19050</xdr:rowOff>
    </xdr:from>
    <xdr:to>
      <xdr:col>0</xdr:col>
      <xdr:colOff>832485</xdr:colOff>
      <xdr:row>8</xdr:row>
      <xdr:rowOff>384810</xdr:rowOff>
    </xdr:to>
    <xdr:pic>
      <xdr:nvPicPr>
        <xdr:cNvPr id="20" name="그림 19" descr="Icon_01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466725" y="50387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54750</xdr:colOff>
      <xdr:row>8</xdr:row>
      <xdr:rowOff>35700</xdr:rowOff>
    </xdr:from>
    <xdr:to>
      <xdr:col>0</xdr:col>
      <xdr:colOff>420510</xdr:colOff>
      <xdr:row>8</xdr:row>
      <xdr:rowOff>401460</xdr:rowOff>
    </xdr:to>
    <xdr:pic>
      <xdr:nvPicPr>
        <xdr:cNvPr id="21" name="그림 20" descr="Icon_1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4750" y="505537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8</xdr:row>
      <xdr:rowOff>209550</xdr:rowOff>
    </xdr:from>
    <xdr:to>
      <xdr:col>0</xdr:col>
      <xdr:colOff>430530</xdr:colOff>
      <xdr:row>8</xdr:row>
      <xdr:rowOff>392430</xdr:rowOff>
    </xdr:to>
    <xdr:pic>
      <xdr:nvPicPr>
        <xdr:cNvPr id="22" name="그림 21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7650" y="5229225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8</xdr:row>
      <xdr:rowOff>238125</xdr:rowOff>
    </xdr:from>
    <xdr:to>
      <xdr:col>0</xdr:col>
      <xdr:colOff>802005</xdr:colOff>
      <xdr:row>8</xdr:row>
      <xdr:rowOff>421005</xdr:rowOff>
    </xdr:to>
    <xdr:pic>
      <xdr:nvPicPr>
        <xdr:cNvPr id="23" name="그림 22" descr="IconSmall_01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19125" y="5257800"/>
          <a:ext cx="182880" cy="18288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104775</xdr:rowOff>
    </xdr:from>
    <xdr:to>
      <xdr:col>0</xdr:col>
      <xdr:colOff>451485</xdr:colOff>
      <xdr:row>10</xdr:row>
      <xdr:rowOff>470535</xdr:rowOff>
    </xdr:to>
    <xdr:pic>
      <xdr:nvPicPr>
        <xdr:cNvPr id="19" name="그림 18" descr="icon_3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5725" y="7096125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</xdr:row>
      <xdr:rowOff>85725</xdr:rowOff>
    </xdr:from>
    <xdr:to>
      <xdr:col>0</xdr:col>
      <xdr:colOff>413385</xdr:colOff>
      <xdr:row>9</xdr:row>
      <xdr:rowOff>451485</xdr:rowOff>
    </xdr:to>
    <xdr:pic>
      <xdr:nvPicPr>
        <xdr:cNvPr id="24" name="그림 23" descr="Icon_18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7625" y="6438900"/>
          <a:ext cx="36576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739588</xdr:colOff>
      <xdr:row>46</xdr:row>
      <xdr:rowOff>201706</xdr:rowOff>
    </xdr:from>
    <xdr:to>
      <xdr:col>4</xdr:col>
      <xdr:colOff>263898</xdr:colOff>
      <xdr:row>60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9588" y="13402235"/>
          <a:ext cx="4589369" cy="28933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474569</xdr:colOff>
      <xdr:row>15</xdr:row>
      <xdr:rowOff>169209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419100"/>
          <a:ext cx="4589369" cy="289335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2"/>
  <sheetViews>
    <sheetView zoomScale="85" zoomScaleNormal="85" workbookViewId="0">
      <selection activeCell="I14" sqref="I14"/>
    </sheetView>
  </sheetViews>
  <sheetFormatPr defaultColWidth="8.625" defaultRowHeight="16.5"/>
  <cols>
    <col min="6" max="6" width="8.875" bestFit="1" customWidth="1"/>
    <col min="14" max="14" width="13.375" bestFit="1" customWidth="1"/>
  </cols>
  <sheetData>
    <row r="1" spans="1:33">
      <c r="A1" s="37"/>
      <c r="B1" t="s">
        <v>375</v>
      </c>
      <c r="J1" s="42" t="s">
        <v>448</v>
      </c>
      <c r="K1" s="42" t="s">
        <v>451</v>
      </c>
      <c r="L1" s="42"/>
      <c r="M1" s="42" t="s">
        <v>449</v>
      </c>
      <c r="N1" s="42" t="s">
        <v>450</v>
      </c>
      <c r="O1" s="42"/>
      <c r="P1" s="42"/>
      <c r="AD1" t="s">
        <v>297</v>
      </c>
      <c r="AE1" t="s">
        <v>911</v>
      </c>
    </row>
    <row r="2" spans="1:33">
      <c r="F2" s="23" t="s">
        <v>283</v>
      </c>
      <c r="G2" s="24"/>
      <c r="H2" s="23" t="s">
        <v>287</v>
      </c>
      <c r="I2" s="25"/>
      <c r="O2">
        <v>0.7</v>
      </c>
      <c r="U2" s="46" t="s">
        <v>284</v>
      </c>
      <c r="V2" s="12" t="s">
        <v>292</v>
      </c>
      <c r="W2" s="12"/>
      <c r="AE2" t="s">
        <v>910</v>
      </c>
      <c r="AF2" t="s">
        <v>912</v>
      </c>
      <c r="AG2" t="s">
        <v>300</v>
      </c>
    </row>
    <row r="3" spans="1:33">
      <c r="E3" s="12" t="s">
        <v>259</v>
      </c>
      <c r="F3" s="26"/>
      <c r="G3" s="12" t="s">
        <v>255</v>
      </c>
      <c r="H3" s="26" t="s">
        <v>286</v>
      </c>
      <c r="I3" s="27"/>
      <c r="K3" t="s">
        <v>289</v>
      </c>
      <c r="L3" t="s">
        <v>291</v>
      </c>
      <c r="M3" t="s">
        <v>258</v>
      </c>
      <c r="U3" s="47"/>
      <c r="V3" s="12" t="s">
        <v>286</v>
      </c>
      <c r="W3" s="12"/>
      <c r="Y3" t="s">
        <v>290</v>
      </c>
      <c r="Z3" t="s">
        <v>291</v>
      </c>
      <c r="AA3" t="s">
        <v>258</v>
      </c>
      <c r="AC3" t="s">
        <v>293</v>
      </c>
      <c r="AD3" t="s">
        <v>296</v>
      </c>
      <c r="AE3" t="s">
        <v>299</v>
      </c>
    </row>
    <row r="4" spans="1:33" ht="17.25" thickBot="1">
      <c r="B4" t="s">
        <v>234</v>
      </c>
      <c r="C4" s="42" t="s">
        <v>393</v>
      </c>
      <c r="D4" t="s">
        <v>239</v>
      </c>
      <c r="E4" s="12" t="s">
        <v>417</v>
      </c>
      <c r="F4" s="26" t="s">
        <v>253</v>
      </c>
      <c r="G4" s="12" t="s">
        <v>254</v>
      </c>
      <c r="H4" s="26" t="s">
        <v>285</v>
      </c>
      <c r="I4" s="27" t="s">
        <v>392</v>
      </c>
      <c r="J4" t="s">
        <v>395</v>
      </c>
      <c r="K4" s="42" t="s">
        <v>288</v>
      </c>
      <c r="L4" s="43" t="s">
        <v>256</v>
      </c>
      <c r="M4" s="19" t="s">
        <v>394</v>
      </c>
      <c r="N4" s="19"/>
      <c r="S4" t="s">
        <v>232</v>
      </c>
      <c r="T4" s="12" t="s">
        <v>417</v>
      </c>
      <c r="U4" s="47" t="s">
        <v>254</v>
      </c>
      <c r="V4" s="19" t="s">
        <v>292</v>
      </c>
      <c r="W4" s="19"/>
      <c r="X4" t="s">
        <v>396</v>
      </c>
      <c r="Y4" s="42" t="s">
        <v>288</v>
      </c>
      <c r="Z4" s="43" t="s">
        <v>256</v>
      </c>
      <c r="AA4" s="19" t="s">
        <v>257</v>
      </c>
      <c r="AB4" s="19"/>
      <c r="AC4" s="19" t="s">
        <v>298</v>
      </c>
      <c r="AD4" s="19" t="s">
        <v>298</v>
      </c>
      <c r="AE4" s="19" t="s">
        <v>301</v>
      </c>
    </row>
    <row r="5" spans="1:33" ht="17.25" thickBot="1">
      <c r="A5" t="s">
        <v>233</v>
      </c>
      <c r="B5" t="s">
        <v>235</v>
      </c>
      <c r="C5">
        <v>67</v>
      </c>
      <c r="D5" t="s">
        <v>240</v>
      </c>
      <c r="E5" s="12">
        <v>1</v>
      </c>
      <c r="F5" s="26">
        <v>1</v>
      </c>
      <c r="G5" s="12">
        <v>2</v>
      </c>
      <c r="H5" s="26">
        <f t="shared" ref="H5:H16" si="0">E5*F5*G5</f>
        <v>2</v>
      </c>
      <c r="I5" s="18">
        <f t="shared" ref="I5:I12" si="1">H5/$H$13*I$13</f>
        <v>14.888888888888888</v>
      </c>
      <c r="J5" s="38">
        <v>0.7</v>
      </c>
      <c r="K5" s="21">
        <f t="shared" ref="K5:K16" si="2">I5*J5</f>
        <v>10.422222222222221</v>
      </c>
      <c r="L5" s="18">
        <f t="shared" ref="L5:L16" si="3">K5/G5</f>
        <v>5.2111111111111104</v>
      </c>
      <c r="M5" s="33">
        <v>5</v>
      </c>
      <c r="S5" t="s">
        <v>235</v>
      </c>
      <c r="T5" s="12">
        <v>1</v>
      </c>
      <c r="U5" s="47">
        <v>4</v>
      </c>
      <c r="V5" s="32">
        <f>T5*U5</f>
        <v>4</v>
      </c>
      <c r="W5" s="32">
        <f>W$11/V$11*V5</f>
        <v>29.777777777777779</v>
      </c>
      <c r="X5" s="39">
        <f>1-J5</f>
        <v>0.30000000000000004</v>
      </c>
      <c r="Y5" s="21">
        <f>W5*X5</f>
        <v>8.9333333333333353</v>
      </c>
      <c r="Z5" s="18">
        <f>Y5/U5</f>
        <v>2.2333333333333338</v>
      </c>
      <c r="AA5" s="40">
        <f>Z5</f>
        <v>2.2333333333333338</v>
      </c>
      <c r="AC5" s="18">
        <f>AA5/2</f>
        <v>1.1166666666666669</v>
      </c>
      <c r="AD5" s="18">
        <f>AA5</f>
        <v>2.2333333333333338</v>
      </c>
      <c r="AE5" s="18">
        <f>AA5*1</f>
        <v>2.2333333333333338</v>
      </c>
      <c r="AF5" s="18">
        <f>AA5*2</f>
        <v>4.4666666666666677</v>
      </c>
      <c r="AG5" s="18">
        <f>AA5*3</f>
        <v>6.7000000000000011</v>
      </c>
    </row>
    <row r="6" spans="1:33">
      <c r="C6">
        <f>C5</f>
        <v>67</v>
      </c>
      <c r="D6" t="s">
        <v>242</v>
      </c>
      <c r="E6" s="12">
        <v>1</v>
      </c>
      <c r="F6" s="26">
        <f>SQRT(2)</f>
        <v>1.4142135623730951</v>
      </c>
      <c r="G6" s="12">
        <v>2</v>
      </c>
      <c r="H6" s="26">
        <f t="shared" si="0"/>
        <v>2.8284271247461903</v>
      </c>
      <c r="I6" s="18">
        <f t="shared" si="1"/>
        <v>21.05606859533275</v>
      </c>
      <c r="J6" s="18">
        <f>J5</f>
        <v>0.7</v>
      </c>
      <c r="K6" s="21">
        <f t="shared" si="2"/>
        <v>14.739248016732924</v>
      </c>
      <c r="L6" s="18">
        <f t="shared" si="3"/>
        <v>7.3696240083664621</v>
      </c>
      <c r="M6">
        <f>M5</f>
        <v>5</v>
      </c>
      <c r="T6" s="12"/>
      <c r="U6" s="47"/>
      <c r="V6" s="32"/>
      <c r="W6" s="32"/>
      <c r="X6" s="18"/>
      <c r="Y6" s="21"/>
      <c r="Z6" s="18"/>
      <c r="AC6" s="18"/>
      <c r="AG6" s="18"/>
    </row>
    <row r="7" spans="1:33" ht="17.25" thickBot="1">
      <c r="C7">
        <f t="shared" ref="C7:C16" si="4">C6</f>
        <v>67</v>
      </c>
      <c r="D7" t="s">
        <v>241</v>
      </c>
      <c r="E7" s="12">
        <v>1</v>
      </c>
      <c r="F7" s="26">
        <v>2</v>
      </c>
      <c r="G7" s="12">
        <v>2</v>
      </c>
      <c r="H7" s="31">
        <f t="shared" si="0"/>
        <v>4</v>
      </c>
      <c r="I7" s="18">
        <f t="shared" si="1"/>
        <v>29.777777777777775</v>
      </c>
      <c r="J7" s="18">
        <f t="shared" ref="J7:J16" si="5">J6</f>
        <v>0.7</v>
      </c>
      <c r="K7" s="21">
        <f t="shared" si="2"/>
        <v>20.844444444444441</v>
      </c>
      <c r="L7" s="18">
        <f t="shared" si="3"/>
        <v>10.422222222222221</v>
      </c>
      <c r="M7">
        <f>M6</f>
        <v>5</v>
      </c>
      <c r="T7" s="12"/>
      <c r="U7" s="47"/>
      <c r="V7" s="30"/>
      <c r="W7" s="32"/>
      <c r="X7" s="18"/>
      <c r="Y7" s="21"/>
      <c r="Z7" s="18"/>
      <c r="AC7" s="18"/>
      <c r="AD7" s="18"/>
      <c r="AE7" s="18"/>
      <c r="AF7" s="18"/>
      <c r="AG7" s="18"/>
    </row>
    <row r="8" spans="1:33" ht="17.25" thickBot="1">
      <c r="B8" t="s">
        <v>236</v>
      </c>
      <c r="C8">
        <f t="shared" si="4"/>
        <v>67</v>
      </c>
      <c r="D8" t="s">
        <v>243</v>
      </c>
      <c r="E8" s="12">
        <v>1.5</v>
      </c>
      <c r="F8" s="26">
        <v>1</v>
      </c>
      <c r="G8" s="12">
        <v>2</v>
      </c>
      <c r="H8" s="26">
        <f t="shared" si="0"/>
        <v>3</v>
      </c>
      <c r="I8" s="18">
        <f t="shared" si="1"/>
        <v>22.333333333333332</v>
      </c>
      <c r="J8" s="18">
        <f t="shared" si="5"/>
        <v>0.7</v>
      </c>
      <c r="K8" s="21">
        <f t="shared" si="2"/>
        <v>15.633333333333331</v>
      </c>
      <c r="L8" s="18">
        <f t="shared" si="3"/>
        <v>7.8166666666666655</v>
      </c>
      <c r="M8" s="33">
        <v>8</v>
      </c>
      <c r="S8" t="s">
        <v>236</v>
      </c>
      <c r="T8" s="12">
        <v>1.5</v>
      </c>
      <c r="U8" s="47">
        <v>4</v>
      </c>
      <c r="V8" s="32">
        <f t="shared" ref="V8:V14" si="6">T8*U8</f>
        <v>6</v>
      </c>
      <c r="W8" s="32">
        <f>W$11/V$11*V8</f>
        <v>44.666666666666671</v>
      </c>
      <c r="X8" s="18">
        <f t="shared" ref="X8:X14" si="7">1-J8</f>
        <v>0.30000000000000004</v>
      </c>
      <c r="Y8" s="21">
        <f>W8*X8</f>
        <v>13.400000000000004</v>
      </c>
      <c r="Z8" s="18">
        <f>Y8/U8</f>
        <v>3.350000000000001</v>
      </c>
      <c r="AA8" s="40">
        <f>Z8</f>
        <v>3.350000000000001</v>
      </c>
      <c r="AC8" s="18">
        <f>AA8/2</f>
        <v>1.6750000000000005</v>
      </c>
      <c r="AD8" s="18">
        <f>AA8</f>
        <v>3.350000000000001</v>
      </c>
      <c r="AE8" s="18">
        <f>AA8*1</f>
        <v>3.350000000000001</v>
      </c>
      <c r="AF8" s="18">
        <f>AA8*2</f>
        <v>6.700000000000002</v>
      </c>
      <c r="AG8" s="18">
        <f>AA8*3</f>
        <v>10.050000000000002</v>
      </c>
    </row>
    <row r="9" spans="1:33">
      <c r="C9">
        <f t="shared" si="4"/>
        <v>67</v>
      </c>
      <c r="D9" t="s">
        <v>244</v>
      </c>
      <c r="E9" s="12">
        <v>1.5</v>
      </c>
      <c r="F9" s="26">
        <f>SQRT(2)</f>
        <v>1.4142135623730951</v>
      </c>
      <c r="G9" s="12">
        <v>2</v>
      </c>
      <c r="H9" s="26">
        <f t="shared" si="0"/>
        <v>4.2426406871192857</v>
      </c>
      <c r="I9" s="18">
        <f t="shared" si="1"/>
        <v>31.584102892999127</v>
      </c>
      <c r="J9" s="18">
        <f t="shared" si="5"/>
        <v>0.7</v>
      </c>
      <c r="K9" s="21">
        <f t="shared" si="2"/>
        <v>22.108872025099387</v>
      </c>
      <c r="L9" s="18">
        <f t="shared" si="3"/>
        <v>11.054436012549694</v>
      </c>
      <c r="M9">
        <f>M8</f>
        <v>8</v>
      </c>
      <c r="T9" s="12"/>
      <c r="U9" s="47"/>
      <c r="V9" s="32"/>
      <c r="W9" s="32"/>
      <c r="X9" s="18"/>
      <c r="Y9" s="21"/>
      <c r="Z9" s="18"/>
      <c r="AC9" s="18"/>
      <c r="AD9" s="18"/>
      <c r="AE9" s="18"/>
      <c r="AF9" s="18"/>
      <c r="AG9" s="18"/>
    </row>
    <row r="10" spans="1:33" ht="17.25" thickBot="1">
      <c r="C10">
        <f t="shared" si="4"/>
        <v>67</v>
      </c>
      <c r="D10" t="s">
        <v>245</v>
      </c>
      <c r="E10" s="12">
        <v>1.5</v>
      </c>
      <c r="F10" s="26">
        <v>2</v>
      </c>
      <c r="G10" s="12">
        <v>2</v>
      </c>
      <c r="H10" s="31">
        <f t="shared" si="0"/>
        <v>6</v>
      </c>
      <c r="I10" s="18">
        <f t="shared" si="1"/>
        <v>44.666666666666664</v>
      </c>
      <c r="J10" s="18">
        <f t="shared" si="5"/>
        <v>0.7</v>
      </c>
      <c r="K10" s="21">
        <f t="shared" si="2"/>
        <v>31.266666666666662</v>
      </c>
      <c r="L10" s="18">
        <f t="shared" si="3"/>
        <v>15.633333333333331</v>
      </c>
      <c r="M10">
        <f>M9</f>
        <v>8</v>
      </c>
      <c r="T10" s="12"/>
      <c r="U10" s="47"/>
      <c r="V10" s="30"/>
      <c r="W10" s="32"/>
      <c r="X10" s="18"/>
      <c r="Y10" s="21"/>
      <c r="Z10" s="18"/>
      <c r="AC10" s="18"/>
      <c r="AD10" s="18"/>
      <c r="AE10" s="18"/>
      <c r="AF10" s="18"/>
      <c r="AG10" s="18"/>
    </row>
    <row r="11" spans="1:33" ht="17.25" thickBot="1">
      <c r="B11" t="s">
        <v>237</v>
      </c>
      <c r="C11">
        <f t="shared" si="4"/>
        <v>67</v>
      </c>
      <c r="D11" t="s">
        <v>246</v>
      </c>
      <c r="E11" s="12">
        <v>2.25</v>
      </c>
      <c r="F11" s="26">
        <v>1</v>
      </c>
      <c r="G11" s="12">
        <v>2</v>
      </c>
      <c r="H11" s="26">
        <f t="shared" si="0"/>
        <v>4.5</v>
      </c>
      <c r="I11" s="18">
        <f t="shared" si="1"/>
        <v>33.5</v>
      </c>
      <c r="J11" s="18">
        <f t="shared" si="5"/>
        <v>0.7</v>
      </c>
      <c r="K11" s="21">
        <f t="shared" si="2"/>
        <v>23.45</v>
      </c>
      <c r="L11" s="18">
        <f t="shared" si="3"/>
        <v>11.725</v>
      </c>
      <c r="M11" s="33">
        <v>12</v>
      </c>
      <c r="O11">
        <f>M5*E11*F11</f>
        <v>11.25</v>
      </c>
      <c r="S11" t="s">
        <v>237</v>
      </c>
      <c r="T11" s="12">
        <v>2.25</v>
      </c>
      <c r="U11" s="47">
        <v>4</v>
      </c>
      <c r="V11" s="32">
        <f t="shared" si="6"/>
        <v>9</v>
      </c>
      <c r="W11" s="44">
        <v>67</v>
      </c>
      <c r="X11" s="18">
        <f t="shared" si="7"/>
        <v>0.30000000000000004</v>
      </c>
      <c r="Y11" s="21">
        <f>W11*X11</f>
        <v>20.100000000000001</v>
      </c>
      <c r="Z11" s="18">
        <f>Y11/U11</f>
        <v>5.0250000000000004</v>
      </c>
      <c r="AA11" s="40">
        <f>Z11</f>
        <v>5.0250000000000004</v>
      </c>
      <c r="AC11" s="18">
        <f>AA11/2</f>
        <v>2.5125000000000002</v>
      </c>
      <c r="AD11" s="18">
        <f>AA11</f>
        <v>5.0250000000000004</v>
      </c>
      <c r="AE11" s="18">
        <f>AA11*1</f>
        <v>5.0250000000000004</v>
      </c>
      <c r="AF11" s="18">
        <f>AA11*2</f>
        <v>10.050000000000001</v>
      </c>
      <c r="AG11" s="18">
        <f>AA11*3</f>
        <v>15.075000000000001</v>
      </c>
    </row>
    <row r="12" spans="1:33" ht="17.25" thickBot="1">
      <c r="C12">
        <f t="shared" si="4"/>
        <v>67</v>
      </c>
      <c r="D12" t="s">
        <v>247</v>
      </c>
      <c r="E12" s="12">
        <f>E11</f>
        <v>2.25</v>
      </c>
      <c r="F12" s="26">
        <f>SQRT(2)</f>
        <v>1.4142135623730951</v>
      </c>
      <c r="G12" s="12">
        <v>2</v>
      </c>
      <c r="H12" s="26">
        <f t="shared" si="0"/>
        <v>6.3639610306789285</v>
      </c>
      <c r="I12" s="18">
        <f t="shared" si="1"/>
        <v>47.37615433949869</v>
      </c>
      <c r="J12" s="18">
        <f t="shared" si="5"/>
        <v>0.7</v>
      </c>
      <c r="K12" s="21">
        <f t="shared" si="2"/>
        <v>33.163308037649081</v>
      </c>
      <c r="L12" s="18">
        <f t="shared" si="3"/>
        <v>16.58165401882454</v>
      </c>
      <c r="M12">
        <f>M11</f>
        <v>12</v>
      </c>
      <c r="T12" s="12"/>
      <c r="U12" s="47"/>
      <c r="V12" s="32"/>
      <c r="W12" s="32"/>
      <c r="X12" s="18"/>
      <c r="Y12" s="21"/>
      <c r="Z12" s="18"/>
      <c r="AC12" s="18"/>
      <c r="AD12" s="18"/>
      <c r="AE12" s="18"/>
      <c r="AF12" s="18"/>
      <c r="AG12" s="18"/>
    </row>
    <row r="13" spans="1:33" ht="17.25" thickBot="1">
      <c r="A13" t="s">
        <v>388</v>
      </c>
      <c r="C13">
        <f t="shared" si="4"/>
        <v>67</v>
      </c>
      <c r="D13" t="s">
        <v>248</v>
      </c>
      <c r="E13" s="12">
        <f>E12</f>
        <v>2.25</v>
      </c>
      <c r="F13" s="26">
        <v>2</v>
      </c>
      <c r="G13" s="12">
        <v>2</v>
      </c>
      <c r="H13" s="60">
        <f t="shared" si="0"/>
        <v>9</v>
      </c>
      <c r="I13" s="33">
        <v>67</v>
      </c>
      <c r="J13" s="18">
        <f t="shared" si="5"/>
        <v>0.7</v>
      </c>
      <c r="K13" s="21">
        <f t="shared" si="2"/>
        <v>46.9</v>
      </c>
      <c r="L13" s="18">
        <f t="shared" si="3"/>
        <v>23.45</v>
      </c>
      <c r="M13">
        <f>M12</f>
        <v>12</v>
      </c>
      <c r="T13" s="12"/>
      <c r="U13" s="47"/>
      <c r="V13" s="30"/>
      <c r="W13" s="45"/>
      <c r="X13" s="18"/>
      <c r="Y13" s="21"/>
      <c r="Z13" s="18"/>
      <c r="AC13" s="18"/>
      <c r="AD13" s="18"/>
      <c r="AE13" s="18"/>
      <c r="AF13" s="18"/>
      <c r="AG13" s="18"/>
    </row>
    <row r="14" spans="1:33" ht="17.25" thickBot="1">
      <c r="B14" t="s">
        <v>249</v>
      </c>
      <c r="C14">
        <f t="shared" si="4"/>
        <v>67</v>
      </c>
      <c r="D14" t="s">
        <v>250</v>
      </c>
      <c r="E14" s="12">
        <v>3.375</v>
      </c>
      <c r="F14" s="26">
        <v>1</v>
      </c>
      <c r="G14" s="12">
        <v>2</v>
      </c>
      <c r="H14" s="26">
        <f t="shared" si="0"/>
        <v>6.75</v>
      </c>
      <c r="I14" s="18">
        <f>H14/$H$13*I$13</f>
        <v>50.25</v>
      </c>
      <c r="J14" s="18">
        <f t="shared" si="5"/>
        <v>0.7</v>
      </c>
      <c r="K14" s="21">
        <f t="shared" si="2"/>
        <v>35.174999999999997</v>
      </c>
      <c r="L14" s="18">
        <f t="shared" si="3"/>
        <v>17.587499999999999</v>
      </c>
      <c r="M14" s="33">
        <v>18</v>
      </c>
      <c r="S14" t="s">
        <v>249</v>
      </c>
      <c r="T14" s="12">
        <v>3.375</v>
      </c>
      <c r="U14" s="48">
        <v>4</v>
      </c>
      <c r="V14" s="32">
        <f t="shared" si="6"/>
        <v>13.5</v>
      </c>
      <c r="W14" s="32">
        <f>W$11/V$11*V14</f>
        <v>100.5</v>
      </c>
      <c r="X14" s="18">
        <f t="shared" si="7"/>
        <v>0.30000000000000004</v>
      </c>
      <c r="Y14" s="21">
        <f>W14*X14</f>
        <v>30.150000000000006</v>
      </c>
      <c r="Z14" s="18">
        <f>Y14/U14</f>
        <v>7.5375000000000014</v>
      </c>
      <c r="AA14" s="40">
        <f>Z14</f>
        <v>7.5375000000000014</v>
      </c>
      <c r="AC14" s="18">
        <f>AA14/2</f>
        <v>3.7687500000000007</v>
      </c>
      <c r="AD14" s="18">
        <f>AA14</f>
        <v>7.5375000000000014</v>
      </c>
      <c r="AE14" s="18">
        <f>AA14*1</f>
        <v>7.5375000000000014</v>
      </c>
      <c r="AF14" s="18">
        <f>AA14*2</f>
        <v>15.075000000000003</v>
      </c>
      <c r="AG14" s="18">
        <f>AA14*3</f>
        <v>22.612500000000004</v>
      </c>
    </row>
    <row r="15" spans="1:33">
      <c r="C15">
        <f t="shared" si="4"/>
        <v>67</v>
      </c>
      <c r="D15" t="s">
        <v>251</v>
      </c>
      <c r="E15" s="12">
        <v>3.375</v>
      </c>
      <c r="F15" s="26">
        <f>SQRT(2)</f>
        <v>1.4142135623730951</v>
      </c>
      <c r="G15" s="12">
        <v>2</v>
      </c>
      <c r="H15" s="26">
        <f t="shared" si="0"/>
        <v>9.5459415460183923</v>
      </c>
      <c r="I15" s="18">
        <f>H15/$H$13*I$13</f>
        <v>71.064231509248032</v>
      </c>
      <c r="J15" s="18">
        <f t="shared" si="5"/>
        <v>0.7</v>
      </c>
      <c r="K15" s="21">
        <f t="shared" si="2"/>
        <v>49.744962056473618</v>
      </c>
      <c r="L15" s="18">
        <f t="shared" si="3"/>
        <v>24.872481028236809</v>
      </c>
      <c r="M15">
        <f>M14</f>
        <v>18</v>
      </c>
      <c r="T15" s="12"/>
      <c r="V15" s="32"/>
      <c r="W15" s="32"/>
      <c r="X15" s="18"/>
      <c r="Y15" s="21"/>
      <c r="Z15" s="18"/>
      <c r="AC15" s="18"/>
      <c r="AD15" s="18"/>
      <c r="AE15" s="18"/>
      <c r="AF15" s="18" t="s">
        <v>307</v>
      </c>
      <c r="AG15" s="18"/>
    </row>
    <row r="16" spans="1:33">
      <c r="C16">
        <f t="shared" si="4"/>
        <v>67</v>
      </c>
      <c r="D16" t="s">
        <v>252</v>
      </c>
      <c r="E16" s="12">
        <v>3.375</v>
      </c>
      <c r="F16" s="28">
        <v>2</v>
      </c>
      <c r="G16" s="29">
        <v>2</v>
      </c>
      <c r="H16" s="28">
        <f t="shared" si="0"/>
        <v>13.5</v>
      </c>
      <c r="I16" s="18">
        <f>H16/$H$13*I$13</f>
        <v>100.5</v>
      </c>
      <c r="J16" s="18">
        <f t="shared" si="5"/>
        <v>0.7</v>
      </c>
      <c r="K16" s="21">
        <f t="shared" si="2"/>
        <v>70.349999999999994</v>
      </c>
      <c r="L16" s="18">
        <f t="shared" si="3"/>
        <v>35.174999999999997</v>
      </c>
      <c r="M16">
        <f>M15</f>
        <v>18</v>
      </c>
      <c r="T16" s="12"/>
      <c r="V16" s="30"/>
      <c r="W16" s="32"/>
      <c r="X16" s="18"/>
      <c r="Y16" s="21"/>
      <c r="Z16" s="18"/>
      <c r="AC16" s="18"/>
      <c r="AD16" s="18"/>
      <c r="AE16" s="18"/>
      <c r="AF16" s="18" t="s">
        <v>304</v>
      </c>
      <c r="AG16" s="18"/>
    </row>
    <row r="17" spans="1:32">
      <c r="V17" s="12"/>
      <c r="W17" s="12"/>
      <c r="AF17" t="s">
        <v>305</v>
      </c>
    </row>
    <row r="18" spans="1:32">
      <c r="A18" t="s">
        <v>238</v>
      </c>
      <c r="B18" t="s">
        <v>235</v>
      </c>
      <c r="C18">
        <f>167</f>
        <v>167</v>
      </c>
      <c r="D18" t="s">
        <v>240</v>
      </c>
      <c r="E18">
        <v>1</v>
      </c>
      <c r="F18" s="26">
        <v>1</v>
      </c>
      <c r="G18">
        <v>2</v>
      </c>
      <c r="H18">
        <f t="shared" ref="H18:H29" si="8">E18*F18*G18</f>
        <v>2</v>
      </c>
      <c r="I18" s="18">
        <f t="shared" ref="I18:I25" si="9">H18*I$26/$H$26</f>
        <v>37.111111111111114</v>
      </c>
      <c r="J18" s="21"/>
      <c r="K18" s="21"/>
      <c r="L18" s="12"/>
      <c r="M18" s="12"/>
      <c r="N18" s="12"/>
      <c r="O18" s="12"/>
      <c r="P18" s="12"/>
      <c r="Q18" s="12"/>
      <c r="R18" s="12"/>
      <c r="AF18" s="18" t="s">
        <v>306</v>
      </c>
    </row>
    <row r="19" spans="1:32">
      <c r="C19">
        <f>C18</f>
        <v>167</v>
      </c>
      <c r="D19" t="s">
        <v>242</v>
      </c>
      <c r="E19">
        <v>1</v>
      </c>
      <c r="F19" s="26">
        <f>SQRT(2)</f>
        <v>1.4142135623730951</v>
      </c>
      <c r="G19">
        <v>2</v>
      </c>
      <c r="H19">
        <f t="shared" si="8"/>
        <v>2.8284271247461903</v>
      </c>
      <c r="I19" s="18">
        <f t="shared" si="9"/>
        <v>52.483036648068193</v>
      </c>
      <c r="J19" s="21"/>
      <c r="K19" s="21"/>
      <c r="L19" s="12" t="s">
        <v>413</v>
      </c>
      <c r="M19" s="12"/>
      <c r="N19" s="12"/>
      <c r="O19" s="12"/>
      <c r="P19" s="12"/>
      <c r="Q19" s="12"/>
      <c r="R19" s="12"/>
    </row>
    <row r="20" spans="1:32">
      <c r="C20">
        <f t="shared" ref="C20:C29" si="10">C19</f>
        <v>167</v>
      </c>
      <c r="D20" t="s">
        <v>241</v>
      </c>
      <c r="E20">
        <v>1</v>
      </c>
      <c r="F20" s="26">
        <v>2</v>
      </c>
      <c r="G20">
        <v>2</v>
      </c>
      <c r="H20" s="20">
        <f t="shared" si="8"/>
        <v>4</v>
      </c>
      <c r="I20" s="18">
        <f t="shared" si="9"/>
        <v>74.222222222222229</v>
      </c>
      <c r="J20" s="21"/>
      <c r="K20" s="21"/>
      <c r="L20" s="12" t="s">
        <v>415</v>
      </c>
      <c r="M20" s="12"/>
      <c r="N20" s="12"/>
      <c r="O20" s="12"/>
      <c r="P20" s="12"/>
      <c r="Q20" s="12"/>
      <c r="R20" s="12"/>
      <c r="AD20" s="18" t="s">
        <v>302</v>
      </c>
      <c r="AE20" s="18" t="s">
        <v>303</v>
      </c>
      <c r="AF20" s="18"/>
    </row>
    <row r="21" spans="1:32">
      <c r="B21" t="s">
        <v>236</v>
      </c>
      <c r="C21">
        <f t="shared" si="10"/>
        <v>167</v>
      </c>
      <c r="D21" t="s">
        <v>243</v>
      </c>
      <c r="E21">
        <v>1.5</v>
      </c>
      <c r="F21" s="26">
        <v>1</v>
      </c>
      <c r="G21">
        <v>2</v>
      </c>
      <c r="H21">
        <f t="shared" si="8"/>
        <v>3</v>
      </c>
      <c r="I21" s="18">
        <f t="shared" si="9"/>
        <v>55.666666666666664</v>
      </c>
      <c r="J21" s="21"/>
      <c r="K21" s="21"/>
      <c r="L21" s="12" t="s">
        <v>414</v>
      </c>
      <c r="M21" s="12"/>
      <c r="N21" s="12"/>
      <c r="O21" s="12"/>
      <c r="P21" s="12"/>
      <c r="Q21" s="12"/>
      <c r="R21" s="12"/>
    </row>
    <row r="22" spans="1:32">
      <c r="C22">
        <f t="shared" si="10"/>
        <v>167</v>
      </c>
      <c r="D22" t="s">
        <v>244</v>
      </c>
      <c r="E22">
        <v>1.5</v>
      </c>
      <c r="F22" s="26">
        <f>SQRT(2)</f>
        <v>1.4142135623730951</v>
      </c>
      <c r="G22">
        <v>2</v>
      </c>
      <c r="H22">
        <f t="shared" si="8"/>
        <v>4.2426406871192857</v>
      </c>
      <c r="I22" s="18">
        <f t="shared" si="9"/>
        <v>78.724554972102297</v>
      </c>
      <c r="J22" s="21"/>
      <c r="K22" s="21"/>
      <c r="L22" s="19" t="s">
        <v>416</v>
      </c>
      <c r="M22" s="12"/>
      <c r="N22" s="12"/>
      <c r="O22" s="12"/>
      <c r="P22" s="12"/>
      <c r="Q22" s="12"/>
      <c r="R22" s="12"/>
    </row>
    <row r="23" spans="1:32">
      <c r="C23">
        <f t="shared" si="10"/>
        <v>167</v>
      </c>
      <c r="D23" t="s">
        <v>245</v>
      </c>
      <c r="E23">
        <v>1.5</v>
      </c>
      <c r="F23" s="26">
        <v>2</v>
      </c>
      <c r="G23">
        <v>2</v>
      </c>
      <c r="H23" s="20">
        <f t="shared" si="8"/>
        <v>6</v>
      </c>
      <c r="I23" s="18">
        <f t="shared" si="9"/>
        <v>111.33333333333333</v>
      </c>
      <c r="J23" s="21"/>
      <c r="K23" s="21"/>
      <c r="L23" s="12"/>
      <c r="M23" s="12"/>
      <c r="N23" s="12"/>
      <c r="O23" s="12"/>
      <c r="P23" s="12"/>
      <c r="Q23" s="12"/>
      <c r="R23" s="12"/>
    </row>
    <row r="24" spans="1:32" ht="18" thickBot="1">
      <c r="B24" t="s">
        <v>237</v>
      </c>
      <c r="C24">
        <f t="shared" si="10"/>
        <v>167</v>
      </c>
      <c r="D24" t="s">
        <v>246</v>
      </c>
      <c r="E24">
        <v>2.25</v>
      </c>
      <c r="F24" s="26">
        <v>1</v>
      </c>
      <c r="G24">
        <v>2</v>
      </c>
      <c r="H24">
        <f t="shared" si="8"/>
        <v>4.5</v>
      </c>
      <c r="I24" s="18">
        <f t="shared" si="9"/>
        <v>83.5</v>
      </c>
      <c r="J24" s="21"/>
      <c r="K24" s="21"/>
      <c r="L24" s="12"/>
      <c r="M24" s="12"/>
      <c r="N24" s="12"/>
      <c r="O24" s="12"/>
      <c r="P24" s="12"/>
      <c r="Q24" s="12"/>
      <c r="R24" s="12"/>
      <c r="AA24" s="59" t="s">
        <v>405</v>
      </c>
      <c r="AB24" s="59"/>
      <c r="AC24" s="59"/>
      <c r="AD24" s="59"/>
      <c r="AE24" s="59"/>
    </row>
    <row r="25" spans="1:32" ht="17.25" thickBot="1">
      <c r="C25">
        <f t="shared" si="10"/>
        <v>167</v>
      </c>
      <c r="D25" t="s">
        <v>247</v>
      </c>
      <c r="E25">
        <v>2.25</v>
      </c>
      <c r="F25" s="26">
        <f>SQRT(2)</f>
        <v>1.4142135623730951</v>
      </c>
      <c r="G25">
        <v>2</v>
      </c>
      <c r="H25">
        <f t="shared" si="8"/>
        <v>6.3639610306789285</v>
      </c>
      <c r="I25" s="18">
        <f t="shared" si="9"/>
        <v>118.08683245815344</v>
      </c>
      <c r="J25" s="21"/>
      <c r="K25" s="21"/>
      <c r="L25" s="12"/>
      <c r="M25" s="12"/>
      <c r="N25" s="61">
        <f>SQRT(2)</f>
        <v>1.4142135623730951</v>
      </c>
      <c r="O25" s="12"/>
      <c r="P25" s="12"/>
      <c r="Q25" s="12"/>
      <c r="R25" s="12"/>
      <c r="AA25" s="49"/>
      <c r="AB25" s="50"/>
      <c r="AC25" s="50" t="s">
        <v>397</v>
      </c>
      <c r="AD25" s="51" t="s">
        <v>398</v>
      </c>
      <c r="AE25" s="51" t="s">
        <v>406</v>
      </c>
    </row>
    <row r="26" spans="1:32" ht="17.25" thickBot="1">
      <c r="C26">
        <f t="shared" si="10"/>
        <v>167</v>
      </c>
      <c r="D26" t="s">
        <v>248</v>
      </c>
      <c r="E26">
        <v>2.25</v>
      </c>
      <c r="F26" s="26">
        <v>2</v>
      </c>
      <c r="G26">
        <v>2</v>
      </c>
      <c r="H26" s="20">
        <f t="shared" si="8"/>
        <v>9</v>
      </c>
      <c r="I26" s="41">
        <v>167</v>
      </c>
      <c r="J26" s="12"/>
      <c r="K26" s="12"/>
      <c r="L26" s="12"/>
      <c r="M26" s="12"/>
      <c r="N26" s="12"/>
      <c r="O26" s="12"/>
      <c r="P26" s="12"/>
      <c r="Q26" s="12"/>
      <c r="R26" s="12"/>
      <c r="AA26" s="52" t="s">
        <v>399</v>
      </c>
      <c r="AB26" s="53" t="s">
        <v>400</v>
      </c>
      <c r="AC26" s="53"/>
      <c r="AD26" s="53"/>
      <c r="AE26" s="54"/>
    </row>
    <row r="27" spans="1:32">
      <c r="B27" t="s">
        <v>249</v>
      </c>
      <c r="C27">
        <f t="shared" si="10"/>
        <v>167</v>
      </c>
      <c r="D27" t="s">
        <v>250</v>
      </c>
      <c r="E27">
        <v>3.375</v>
      </c>
      <c r="F27" s="26">
        <v>1</v>
      </c>
      <c r="G27">
        <v>2</v>
      </c>
      <c r="H27">
        <f t="shared" si="8"/>
        <v>6.75</v>
      </c>
      <c r="I27" s="18">
        <f>H27*I$26/$H$26</f>
        <v>125.25</v>
      </c>
      <c r="J27" s="12"/>
      <c r="K27" s="12"/>
      <c r="L27" s="12"/>
      <c r="M27" s="12"/>
      <c r="N27" s="12"/>
      <c r="O27" s="12"/>
      <c r="P27" s="12"/>
      <c r="Q27" s="12"/>
      <c r="R27" s="12"/>
      <c r="AA27" s="55">
        <v>0.01</v>
      </c>
      <c r="AB27" s="53">
        <v>2</v>
      </c>
      <c r="AC27" s="56"/>
      <c r="AD27" s="53"/>
      <c r="AE27" s="54"/>
    </row>
    <row r="28" spans="1:32">
      <c r="C28">
        <f t="shared" si="10"/>
        <v>167</v>
      </c>
      <c r="D28" t="s">
        <v>251</v>
      </c>
      <c r="E28">
        <v>3.375</v>
      </c>
      <c r="F28" s="26">
        <f>SQRT(2)</f>
        <v>1.4142135623730951</v>
      </c>
      <c r="G28">
        <v>2</v>
      </c>
      <c r="H28">
        <f t="shared" si="8"/>
        <v>9.5459415460183923</v>
      </c>
      <c r="I28" s="18">
        <f>H28*I$26/$H$26</f>
        <v>177.13024868723016</v>
      </c>
      <c r="J28" s="12"/>
      <c r="K28" s="12"/>
      <c r="L28" s="12"/>
      <c r="M28" s="12"/>
      <c r="N28" s="12"/>
      <c r="O28" s="12"/>
      <c r="P28" s="12"/>
      <c r="Q28" s="12"/>
      <c r="R28" s="12"/>
      <c r="AB28" s="53" t="s">
        <v>401</v>
      </c>
      <c r="AC28" s="53" t="s">
        <v>402</v>
      </c>
      <c r="AD28" s="53" t="s">
        <v>403</v>
      </c>
      <c r="AE28" s="53" t="s">
        <v>407</v>
      </c>
    </row>
    <row r="29" spans="1:32">
      <c r="C29">
        <f t="shared" si="10"/>
        <v>167</v>
      </c>
      <c r="D29" t="s">
        <v>252</v>
      </c>
      <c r="E29">
        <v>3.375</v>
      </c>
      <c r="F29" s="28">
        <v>2</v>
      </c>
      <c r="G29">
        <v>2</v>
      </c>
      <c r="H29">
        <f t="shared" si="8"/>
        <v>13.5</v>
      </c>
      <c r="I29" s="18">
        <f>H29*I$26/$H$26</f>
        <v>250.5</v>
      </c>
      <c r="J29" s="12"/>
      <c r="K29" s="12"/>
      <c r="L29" s="12"/>
      <c r="M29" s="12"/>
      <c r="N29" s="12"/>
      <c r="O29" s="12"/>
      <c r="P29" s="12"/>
      <c r="Q29" s="12"/>
      <c r="R29" s="12"/>
      <c r="AB29" s="56">
        <v>0.02</v>
      </c>
      <c r="AC29" s="56">
        <v>0.06</v>
      </c>
      <c r="AD29" s="56">
        <v>0.1</v>
      </c>
      <c r="AE29" s="56">
        <v>0.12</v>
      </c>
    </row>
    <row r="30" spans="1:32">
      <c r="J30" s="12"/>
      <c r="K30" s="12"/>
      <c r="L30" s="12"/>
      <c r="M30" s="12"/>
      <c r="N30" s="12"/>
      <c r="O30" s="12"/>
      <c r="P30" s="12"/>
      <c r="Q30" s="12"/>
      <c r="R30" s="12"/>
      <c r="AA30" s="52"/>
      <c r="AB30" s="53" t="s">
        <v>404</v>
      </c>
      <c r="AC30" s="53"/>
      <c r="AD30" s="53"/>
      <c r="AE30" s="54"/>
    </row>
    <row r="31" spans="1:32">
      <c r="AA31" s="52"/>
      <c r="AB31" s="53">
        <v>2</v>
      </c>
      <c r="AC31" s="53"/>
      <c r="AD31" s="53"/>
      <c r="AE31" s="54"/>
    </row>
    <row r="32" spans="1:32" ht="17.25" thickBot="1">
      <c r="A32" t="s">
        <v>412</v>
      </c>
      <c r="B32" t="s">
        <v>235</v>
      </c>
      <c r="C32">
        <v>312</v>
      </c>
      <c r="D32" t="s">
        <v>240</v>
      </c>
      <c r="E32">
        <v>1</v>
      </c>
      <c r="F32" s="26">
        <v>1</v>
      </c>
      <c r="G32">
        <v>2</v>
      </c>
      <c r="H32">
        <f t="shared" ref="H32:H43" si="11">E32*F32*G32</f>
        <v>2</v>
      </c>
      <c r="I32" s="18">
        <f t="shared" ref="I32:I39" si="12">H32*I$40/$H$40</f>
        <v>69.333333333333329</v>
      </c>
      <c r="AA32" s="52" t="s">
        <v>411</v>
      </c>
      <c r="AB32" s="57" t="s">
        <v>410</v>
      </c>
      <c r="AC32" s="57"/>
      <c r="AD32" s="57"/>
      <c r="AE32" s="58"/>
    </row>
    <row r="33" spans="2:31" ht="17.25" thickBot="1">
      <c r="C33">
        <f>C32</f>
        <v>312</v>
      </c>
      <c r="D33" t="s">
        <v>242</v>
      </c>
      <c r="E33">
        <v>1</v>
      </c>
      <c r="F33" s="26">
        <f>SQRT(2)</f>
        <v>1.4142135623730951</v>
      </c>
      <c r="G33">
        <v>2</v>
      </c>
      <c r="H33">
        <f t="shared" si="11"/>
        <v>2.8284271247461903</v>
      </c>
      <c r="I33" s="18">
        <f t="shared" si="12"/>
        <v>98.052140324534605</v>
      </c>
      <c r="AA33" s="52" t="s">
        <v>408</v>
      </c>
      <c r="AB33" s="57"/>
      <c r="AC33" s="57"/>
      <c r="AD33" s="57"/>
      <c r="AE33" s="58"/>
    </row>
    <row r="34" spans="2:31" ht="17.25" thickBot="1">
      <c r="C34">
        <f t="shared" ref="C34:C43" si="13">C33</f>
        <v>312</v>
      </c>
      <c r="D34" t="s">
        <v>241</v>
      </c>
      <c r="E34">
        <v>1</v>
      </c>
      <c r="F34" s="26">
        <v>2</v>
      </c>
      <c r="G34">
        <v>2</v>
      </c>
      <c r="H34" s="20">
        <f t="shared" si="11"/>
        <v>4</v>
      </c>
      <c r="I34" s="18">
        <f t="shared" si="12"/>
        <v>138.66666666666666</v>
      </c>
      <c r="AA34" s="55">
        <v>0.01</v>
      </c>
      <c r="AB34" s="57" t="s">
        <v>409</v>
      </c>
      <c r="AC34" s="57"/>
      <c r="AD34" s="57"/>
      <c r="AE34" s="58"/>
    </row>
    <row r="35" spans="2:31">
      <c r="B35" t="s">
        <v>236</v>
      </c>
      <c r="C35">
        <f t="shared" si="13"/>
        <v>312</v>
      </c>
      <c r="D35" t="s">
        <v>243</v>
      </c>
      <c r="E35">
        <v>1.5</v>
      </c>
      <c r="F35" s="26">
        <v>1</v>
      </c>
      <c r="G35">
        <v>2</v>
      </c>
      <c r="H35">
        <f t="shared" si="11"/>
        <v>3</v>
      </c>
      <c r="I35" s="18">
        <f t="shared" si="12"/>
        <v>104</v>
      </c>
    </row>
    <row r="36" spans="2:31">
      <c r="C36">
        <f t="shared" si="13"/>
        <v>312</v>
      </c>
      <c r="D36" t="s">
        <v>244</v>
      </c>
      <c r="E36">
        <v>1.5</v>
      </c>
      <c r="F36" s="26">
        <f>SQRT(2)</f>
        <v>1.4142135623730951</v>
      </c>
      <c r="G36">
        <v>2</v>
      </c>
      <c r="H36">
        <f t="shared" si="11"/>
        <v>4.2426406871192857</v>
      </c>
      <c r="I36" s="18">
        <f t="shared" si="12"/>
        <v>147.07821048680191</v>
      </c>
    </row>
    <row r="37" spans="2:31">
      <c r="C37">
        <f t="shared" si="13"/>
        <v>312</v>
      </c>
      <c r="D37" t="s">
        <v>245</v>
      </c>
      <c r="E37">
        <v>1.5</v>
      </c>
      <c r="F37" s="26">
        <v>2</v>
      </c>
      <c r="G37">
        <v>2</v>
      </c>
      <c r="H37" s="20">
        <f t="shared" si="11"/>
        <v>6</v>
      </c>
      <c r="I37" s="18">
        <f t="shared" si="12"/>
        <v>208</v>
      </c>
    </row>
    <row r="38" spans="2:31">
      <c r="B38" t="s">
        <v>237</v>
      </c>
      <c r="C38">
        <f t="shared" si="13"/>
        <v>312</v>
      </c>
      <c r="D38" t="s">
        <v>246</v>
      </c>
      <c r="E38">
        <v>2.25</v>
      </c>
      <c r="F38" s="26">
        <v>1</v>
      </c>
      <c r="G38">
        <v>2</v>
      </c>
      <c r="H38">
        <f t="shared" si="11"/>
        <v>4.5</v>
      </c>
      <c r="I38" s="18">
        <f t="shared" si="12"/>
        <v>156</v>
      </c>
    </row>
    <row r="39" spans="2:31" ht="17.25" thickBot="1">
      <c r="C39">
        <f t="shared" si="13"/>
        <v>312</v>
      </c>
      <c r="D39" t="s">
        <v>247</v>
      </c>
      <c r="E39">
        <v>2.25</v>
      </c>
      <c r="F39" s="26">
        <f>SQRT(2)</f>
        <v>1.4142135623730951</v>
      </c>
      <c r="G39">
        <v>2</v>
      </c>
      <c r="H39">
        <f t="shared" si="11"/>
        <v>6.3639610306789285</v>
      </c>
      <c r="I39" s="18">
        <f t="shared" si="12"/>
        <v>220.61731573020288</v>
      </c>
    </row>
    <row r="40" spans="2:31" ht="17.25" thickBot="1">
      <c r="C40">
        <f t="shared" si="13"/>
        <v>312</v>
      </c>
      <c r="D40" t="s">
        <v>248</v>
      </c>
      <c r="E40">
        <v>2.25</v>
      </c>
      <c r="F40" s="26">
        <v>2</v>
      </c>
      <c r="G40">
        <v>2</v>
      </c>
      <c r="H40" s="20">
        <f t="shared" si="11"/>
        <v>9</v>
      </c>
      <c r="I40" s="41">
        <f>C40</f>
        <v>312</v>
      </c>
    </row>
    <row r="41" spans="2:31">
      <c r="B41" t="s">
        <v>249</v>
      </c>
      <c r="C41">
        <f t="shared" si="13"/>
        <v>312</v>
      </c>
      <c r="D41" t="s">
        <v>250</v>
      </c>
      <c r="E41">
        <v>3.375</v>
      </c>
      <c r="F41" s="26">
        <v>1</v>
      </c>
      <c r="G41">
        <v>2</v>
      </c>
      <c r="H41">
        <f t="shared" si="11"/>
        <v>6.75</v>
      </c>
      <c r="I41" s="18">
        <f>H41*I$40/$H$40</f>
        <v>234</v>
      </c>
    </row>
    <row r="42" spans="2:31">
      <c r="C42">
        <f t="shared" si="13"/>
        <v>312</v>
      </c>
      <c r="D42" t="s">
        <v>251</v>
      </c>
      <c r="E42">
        <v>3.375</v>
      </c>
      <c r="F42" s="26">
        <f>SQRT(2)</f>
        <v>1.4142135623730951</v>
      </c>
      <c r="G42">
        <v>2</v>
      </c>
      <c r="H42">
        <f t="shared" si="11"/>
        <v>9.5459415460183923</v>
      </c>
      <c r="I42" s="18">
        <f>H42*I$40/$H$40</f>
        <v>330.9259735953043</v>
      </c>
    </row>
    <row r="43" spans="2:31">
      <c r="C43">
        <f t="shared" si="13"/>
        <v>312</v>
      </c>
      <c r="D43" t="s">
        <v>252</v>
      </c>
      <c r="E43">
        <v>3.375</v>
      </c>
      <c r="F43" s="28">
        <v>2</v>
      </c>
      <c r="G43">
        <v>2</v>
      </c>
      <c r="H43">
        <f t="shared" si="11"/>
        <v>13.5</v>
      </c>
      <c r="I43" s="18">
        <f>H43*I$40/$H$40</f>
        <v>468</v>
      </c>
    </row>
    <row r="46" spans="2:31">
      <c r="B46" s="42" t="s">
        <v>391</v>
      </c>
      <c r="C46" s="42"/>
    </row>
    <row r="47" spans="2:31">
      <c r="B47" t="s">
        <v>389</v>
      </c>
    </row>
    <row r="48" spans="2:31">
      <c r="B48" t="s">
        <v>390</v>
      </c>
    </row>
    <row r="49" spans="2:23">
      <c r="B49" t="s">
        <v>275</v>
      </c>
    </row>
    <row r="50" spans="2:23">
      <c r="B50" t="s">
        <v>276</v>
      </c>
    </row>
    <row r="51" spans="2:23">
      <c r="B51" t="s">
        <v>277</v>
      </c>
    </row>
    <row r="52" spans="2:23">
      <c r="B52" t="s">
        <v>278</v>
      </c>
    </row>
    <row r="53" spans="2:23">
      <c r="B53" t="s">
        <v>279</v>
      </c>
    </row>
    <row r="54" spans="2:23">
      <c r="B54" t="s">
        <v>280</v>
      </c>
      <c r="S54" t="s">
        <v>376</v>
      </c>
      <c r="T54" t="s">
        <v>378</v>
      </c>
      <c r="U54" t="s">
        <v>379</v>
      </c>
    </row>
    <row r="55" spans="2:23">
      <c r="B55" t="s">
        <v>281</v>
      </c>
      <c r="S55">
        <v>1</v>
      </c>
      <c r="T55">
        <v>1.5</v>
      </c>
      <c r="U55">
        <v>2</v>
      </c>
    </row>
    <row r="56" spans="2:23">
      <c r="T56" t="s">
        <v>380</v>
      </c>
      <c r="U56" t="s">
        <v>381</v>
      </c>
      <c r="V56" t="s">
        <v>382</v>
      </c>
    </row>
    <row r="57" spans="2:23">
      <c r="B57" t="s">
        <v>263</v>
      </c>
      <c r="E57" t="s">
        <v>264</v>
      </c>
      <c r="O57" t="s">
        <v>377</v>
      </c>
      <c r="P57" t="s">
        <v>242</v>
      </c>
      <c r="Q57" t="s">
        <v>241</v>
      </c>
      <c r="T57">
        <v>1.5</v>
      </c>
      <c r="U57">
        <v>2.25</v>
      </c>
      <c r="V57">
        <v>3</v>
      </c>
    </row>
    <row r="58" spans="2:23">
      <c r="B58" t="s">
        <v>261</v>
      </c>
      <c r="N58" t="s">
        <v>31</v>
      </c>
      <c r="O58" t="s">
        <v>32</v>
      </c>
      <c r="P58" t="s">
        <v>79</v>
      </c>
      <c r="Q58" t="s">
        <v>80</v>
      </c>
      <c r="U58" t="s">
        <v>383</v>
      </c>
      <c r="V58" t="s">
        <v>384</v>
      </c>
      <c r="W58" t="s">
        <v>385</v>
      </c>
    </row>
    <row r="59" spans="2:23">
      <c r="B59" t="s">
        <v>262</v>
      </c>
      <c r="E59" t="s">
        <v>260</v>
      </c>
      <c r="N59" t="s">
        <v>282</v>
      </c>
      <c r="O59" t="s">
        <v>80</v>
      </c>
      <c r="P59" t="s">
        <v>80</v>
      </c>
      <c r="Q59" t="s">
        <v>80</v>
      </c>
      <c r="U59">
        <v>2.25</v>
      </c>
      <c r="V59">
        <v>3.375</v>
      </c>
      <c r="W59">
        <v>4.5</v>
      </c>
    </row>
    <row r="60" spans="2:23">
      <c r="E60" t="s">
        <v>265</v>
      </c>
    </row>
    <row r="62" spans="2:23">
      <c r="B62" t="s">
        <v>274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J2:P10"/>
  <sheetViews>
    <sheetView workbookViewId="0">
      <selection activeCell="L33" sqref="L33"/>
    </sheetView>
  </sheetViews>
  <sheetFormatPr defaultRowHeight="16.5"/>
  <cols>
    <col min="10" max="10" width="11.375" customWidth="1"/>
    <col min="11" max="11" width="16.375" customWidth="1"/>
    <col min="12" max="12" width="21.25" customWidth="1"/>
    <col min="13" max="13" width="19.125" customWidth="1"/>
  </cols>
  <sheetData>
    <row r="2" spans="10:16">
      <c r="K2" t="s">
        <v>915</v>
      </c>
      <c r="L2" t="s">
        <v>916</v>
      </c>
      <c r="M2" t="s">
        <v>930</v>
      </c>
      <c r="N2" t="s">
        <v>932</v>
      </c>
    </row>
    <row r="3" spans="10:16">
      <c r="J3" t="s">
        <v>914</v>
      </c>
      <c r="K3" t="s">
        <v>620</v>
      </c>
      <c r="L3" t="s">
        <v>746</v>
      </c>
      <c r="M3" t="s">
        <v>752</v>
      </c>
      <c r="N3">
        <v>4</v>
      </c>
      <c r="P3" t="s">
        <v>939</v>
      </c>
    </row>
    <row r="4" spans="10:16">
      <c r="J4" t="s">
        <v>841</v>
      </c>
      <c r="K4" t="s">
        <v>703</v>
      </c>
      <c r="L4" t="s">
        <v>702</v>
      </c>
      <c r="M4" t="s">
        <v>931</v>
      </c>
      <c r="N4">
        <v>5</v>
      </c>
      <c r="P4" t="s">
        <v>846</v>
      </c>
    </row>
    <row r="5" spans="10:16">
      <c r="J5" t="s">
        <v>917</v>
      </c>
      <c r="K5" t="s">
        <v>923</v>
      </c>
      <c r="L5" t="s">
        <v>922</v>
      </c>
      <c r="M5" t="s">
        <v>934</v>
      </c>
      <c r="N5">
        <v>5</v>
      </c>
    </row>
    <row r="6" spans="10:16">
      <c r="J6" t="s">
        <v>918</v>
      </c>
      <c r="K6" t="s">
        <v>924</v>
      </c>
      <c r="L6" t="s">
        <v>927</v>
      </c>
      <c r="M6" t="s">
        <v>933</v>
      </c>
      <c r="N6">
        <v>4</v>
      </c>
    </row>
    <row r="7" spans="10:16">
      <c r="J7" t="s">
        <v>919</v>
      </c>
      <c r="K7" t="s">
        <v>925</v>
      </c>
      <c r="L7" t="s">
        <v>928</v>
      </c>
      <c r="M7" t="s">
        <v>933</v>
      </c>
      <c r="N7">
        <v>4</v>
      </c>
    </row>
    <row r="8" spans="10:16">
      <c r="J8" t="s">
        <v>920</v>
      </c>
      <c r="K8" t="s">
        <v>926</v>
      </c>
      <c r="L8" t="s">
        <v>929</v>
      </c>
      <c r="M8" t="s">
        <v>933</v>
      </c>
      <c r="N8">
        <v>4</v>
      </c>
    </row>
    <row r="9" spans="10:16">
      <c r="J9" t="s">
        <v>921</v>
      </c>
      <c r="K9" t="s">
        <v>940</v>
      </c>
      <c r="L9" t="s">
        <v>935</v>
      </c>
      <c r="M9" t="s">
        <v>936</v>
      </c>
      <c r="N9">
        <v>2</v>
      </c>
    </row>
    <row r="10" spans="10:16">
      <c r="J10" t="s">
        <v>345</v>
      </c>
      <c r="K10" t="s">
        <v>937</v>
      </c>
      <c r="L10" t="s">
        <v>727</v>
      </c>
      <c r="M10" t="s">
        <v>938</v>
      </c>
      <c r="N10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4"/>
  <sheetViews>
    <sheetView zoomScale="85" zoomScaleNormal="85" workbookViewId="0">
      <selection activeCell="D33" sqref="D33"/>
    </sheetView>
  </sheetViews>
  <sheetFormatPr defaultRowHeight="16.5"/>
  <cols>
    <col min="1" max="1" width="23.5" bestFit="1" customWidth="1"/>
  </cols>
  <sheetData>
    <row r="1" spans="1:21">
      <c r="H1" t="s">
        <v>268</v>
      </c>
      <c r="I1" t="s">
        <v>269</v>
      </c>
      <c r="J1" t="s">
        <v>270</v>
      </c>
      <c r="M1" t="s">
        <v>351</v>
      </c>
    </row>
    <row r="2" spans="1:21">
      <c r="G2" t="s">
        <v>267</v>
      </c>
      <c r="H2">
        <v>1</v>
      </c>
      <c r="I2" t="s">
        <v>271</v>
      </c>
      <c r="J2" t="s">
        <v>271</v>
      </c>
      <c r="K2" t="s">
        <v>272</v>
      </c>
      <c r="M2" t="s">
        <v>352</v>
      </c>
    </row>
    <row r="3" spans="1:21">
      <c r="H3" t="s">
        <v>431</v>
      </c>
      <c r="I3">
        <v>56</v>
      </c>
      <c r="J3">
        <v>28</v>
      </c>
      <c r="K3">
        <v>14</v>
      </c>
      <c r="L3">
        <v>2</v>
      </c>
      <c r="M3" t="s">
        <v>353</v>
      </c>
    </row>
    <row r="4" spans="1:21">
      <c r="A4" t="s">
        <v>66</v>
      </c>
      <c r="B4" t="s">
        <v>63</v>
      </c>
      <c r="D4" t="s">
        <v>63</v>
      </c>
      <c r="G4" t="s">
        <v>6</v>
      </c>
      <c r="I4" t="s">
        <v>427</v>
      </c>
      <c r="J4" t="s">
        <v>428</v>
      </c>
      <c r="K4" t="s">
        <v>429</v>
      </c>
      <c r="L4" t="s">
        <v>430</v>
      </c>
      <c r="M4" t="s">
        <v>352</v>
      </c>
      <c r="Q4" t="s">
        <v>28</v>
      </c>
    </row>
    <row r="5" spans="1:21">
      <c r="A5" t="s">
        <v>67</v>
      </c>
      <c r="B5" t="s">
        <v>64</v>
      </c>
      <c r="D5" t="s">
        <v>65</v>
      </c>
      <c r="G5" t="s">
        <v>8</v>
      </c>
      <c r="H5" t="s">
        <v>9</v>
      </c>
      <c r="I5" t="s">
        <v>28</v>
      </c>
      <c r="L5" t="s">
        <v>273</v>
      </c>
      <c r="M5" t="s">
        <v>350</v>
      </c>
      <c r="O5" t="s">
        <v>8</v>
      </c>
      <c r="P5" t="s">
        <v>9</v>
      </c>
      <c r="Q5" t="s">
        <v>20</v>
      </c>
      <c r="R5" t="s">
        <v>21</v>
      </c>
      <c r="S5" t="s">
        <v>22</v>
      </c>
    </row>
    <row r="6" spans="1:21">
      <c r="B6" t="s">
        <v>68</v>
      </c>
      <c r="G6" t="s">
        <v>7</v>
      </c>
      <c r="H6" t="s">
        <v>17</v>
      </c>
      <c r="J6" t="s">
        <v>447</v>
      </c>
      <c r="K6" t="s">
        <v>435</v>
      </c>
      <c r="L6">
        <v>4</v>
      </c>
      <c r="M6">
        <v>190</v>
      </c>
      <c r="N6" s="36" t="s">
        <v>362</v>
      </c>
      <c r="O6" t="s">
        <v>29</v>
      </c>
      <c r="P6" t="s">
        <v>17</v>
      </c>
      <c r="R6">
        <v>12</v>
      </c>
      <c r="S6" t="s">
        <v>23</v>
      </c>
      <c r="T6" t="s">
        <v>26</v>
      </c>
      <c r="U6" t="s">
        <v>27</v>
      </c>
    </row>
    <row r="7" spans="1:21">
      <c r="H7" t="s">
        <v>18</v>
      </c>
      <c r="J7" t="s">
        <v>446</v>
      </c>
      <c r="K7" t="s">
        <v>434</v>
      </c>
      <c r="L7">
        <v>3</v>
      </c>
      <c r="M7">
        <v>175</v>
      </c>
      <c r="N7" s="36"/>
      <c r="P7" t="s">
        <v>18</v>
      </c>
      <c r="R7">
        <v>10</v>
      </c>
      <c r="S7" t="s">
        <v>24</v>
      </c>
    </row>
    <row r="8" spans="1:21">
      <c r="H8" t="s">
        <v>10</v>
      </c>
      <c r="J8" t="s">
        <v>442</v>
      </c>
      <c r="K8" s="42" t="s">
        <v>433</v>
      </c>
      <c r="L8" s="42">
        <v>2</v>
      </c>
      <c r="M8">
        <v>150</v>
      </c>
      <c r="N8" s="36"/>
      <c r="P8" t="s">
        <v>10</v>
      </c>
      <c r="R8">
        <v>8</v>
      </c>
      <c r="S8" t="s">
        <v>25</v>
      </c>
    </row>
    <row r="9" spans="1:21">
      <c r="H9" t="s">
        <v>11</v>
      </c>
      <c r="I9" t="s">
        <v>443</v>
      </c>
      <c r="J9" t="s">
        <v>442</v>
      </c>
      <c r="K9" t="s">
        <v>432</v>
      </c>
      <c r="L9">
        <v>1</v>
      </c>
      <c r="M9">
        <v>140</v>
      </c>
      <c r="N9" s="36"/>
      <c r="P9" t="s">
        <v>11</v>
      </c>
      <c r="R9">
        <v>6</v>
      </c>
    </row>
    <row r="10" spans="1:21">
      <c r="H10" t="s">
        <v>12</v>
      </c>
      <c r="I10" t="s">
        <v>444</v>
      </c>
      <c r="J10" t="s">
        <v>439</v>
      </c>
      <c r="M10">
        <v>130</v>
      </c>
      <c r="N10" s="36"/>
      <c r="P10" t="s">
        <v>12</v>
      </c>
      <c r="Q10">
        <v>99</v>
      </c>
      <c r="R10">
        <v>4</v>
      </c>
    </row>
    <row r="11" spans="1:21">
      <c r="H11" t="s">
        <v>13</v>
      </c>
      <c r="I11" t="s">
        <v>445</v>
      </c>
      <c r="J11" t="s">
        <v>438</v>
      </c>
      <c r="M11">
        <v>120</v>
      </c>
      <c r="N11" s="36"/>
      <c r="P11" t="s">
        <v>13</v>
      </c>
      <c r="Q11">
        <v>100</v>
      </c>
      <c r="R11">
        <v>2</v>
      </c>
    </row>
    <row r="12" spans="1:21">
      <c r="H12" t="s">
        <v>14</v>
      </c>
      <c r="I12" t="s">
        <v>441</v>
      </c>
      <c r="J12" t="s">
        <v>437</v>
      </c>
      <c r="M12">
        <v>110</v>
      </c>
      <c r="N12" s="36"/>
      <c r="P12" t="s">
        <v>14</v>
      </c>
      <c r="Q12">
        <v>100</v>
      </c>
      <c r="R12">
        <v>1</v>
      </c>
    </row>
    <row r="13" spans="1:21">
      <c r="H13" t="s">
        <v>15</v>
      </c>
      <c r="I13" t="s">
        <v>440</v>
      </c>
      <c r="J13" s="42" t="s">
        <v>436</v>
      </c>
      <c r="M13">
        <v>100</v>
      </c>
      <c r="N13" s="36"/>
      <c r="P13" t="s">
        <v>15</v>
      </c>
      <c r="Q13">
        <v>100</v>
      </c>
    </row>
    <row r="14" spans="1:21">
      <c r="A14" t="s">
        <v>89</v>
      </c>
      <c r="D14" t="s">
        <v>43</v>
      </c>
      <c r="H14" t="s">
        <v>16</v>
      </c>
      <c r="I14" t="s">
        <v>266</v>
      </c>
      <c r="M14" t="s">
        <v>363</v>
      </c>
      <c r="N14" s="36"/>
      <c r="P14" t="s">
        <v>16</v>
      </c>
      <c r="Q14">
        <v>0</v>
      </c>
      <c r="R14">
        <v>0</v>
      </c>
      <c r="S14">
        <v>0</v>
      </c>
    </row>
    <row r="15" spans="1:21">
      <c r="A15" t="s">
        <v>85</v>
      </c>
      <c r="B15" t="s">
        <v>86</v>
      </c>
      <c r="C15" t="s">
        <v>42</v>
      </c>
      <c r="D15" t="s">
        <v>60</v>
      </c>
    </row>
    <row r="16" spans="1:21">
      <c r="A16" t="s">
        <v>87</v>
      </c>
      <c r="B16" t="s">
        <v>44</v>
      </c>
      <c r="C16" t="s">
        <v>39</v>
      </c>
      <c r="D16" t="s">
        <v>59</v>
      </c>
    </row>
    <row r="17" spans="1:33">
      <c r="A17" t="s">
        <v>88</v>
      </c>
      <c r="B17" t="s">
        <v>45</v>
      </c>
      <c r="C17" t="s">
        <v>41</v>
      </c>
      <c r="D17" t="s">
        <v>61</v>
      </c>
    </row>
    <row r="18" spans="1:33">
      <c r="C18" t="s">
        <v>40</v>
      </c>
      <c r="D18" t="s">
        <v>62</v>
      </c>
      <c r="G18" t="s">
        <v>0</v>
      </c>
    </row>
    <row r="19" spans="1:33">
      <c r="A19" t="s">
        <v>30</v>
      </c>
      <c r="G19" t="s">
        <v>1</v>
      </c>
      <c r="H19" t="s">
        <v>3</v>
      </c>
      <c r="I19" t="s">
        <v>19</v>
      </c>
      <c r="J19" t="s">
        <v>69</v>
      </c>
      <c r="K19" t="s">
        <v>74</v>
      </c>
      <c r="N19" t="s">
        <v>70</v>
      </c>
      <c r="O19" t="s">
        <v>71</v>
      </c>
      <c r="P19" t="s">
        <v>72</v>
      </c>
    </row>
    <row r="20" spans="1:33">
      <c r="G20" t="s">
        <v>2</v>
      </c>
      <c r="H20" t="s">
        <v>4</v>
      </c>
      <c r="I20" t="s">
        <v>20</v>
      </c>
      <c r="J20">
        <v>260</v>
      </c>
      <c r="K20" t="s">
        <v>75</v>
      </c>
      <c r="N20" t="s">
        <v>73</v>
      </c>
      <c r="R20" t="s">
        <v>76</v>
      </c>
      <c r="T20" t="s">
        <v>77</v>
      </c>
      <c r="V20" t="s">
        <v>78</v>
      </c>
    </row>
    <row r="23" spans="1:33">
      <c r="A23" t="s">
        <v>46</v>
      </c>
      <c r="P23" t="s">
        <v>5</v>
      </c>
      <c r="R23" t="s">
        <v>33</v>
      </c>
      <c r="S23" t="s">
        <v>36</v>
      </c>
      <c r="T23" t="s">
        <v>37</v>
      </c>
    </row>
    <row r="24" spans="1:33">
      <c r="A24" t="s">
        <v>52</v>
      </c>
      <c r="P24" t="s">
        <v>35</v>
      </c>
      <c r="R24" t="s">
        <v>34</v>
      </c>
      <c r="T24" t="s">
        <v>38</v>
      </c>
    </row>
    <row r="25" spans="1:33">
      <c r="A25" t="s">
        <v>48</v>
      </c>
      <c r="C25" t="s">
        <v>47</v>
      </c>
    </row>
    <row r="26" spans="1:33">
      <c r="A26" t="s">
        <v>54</v>
      </c>
      <c r="W26" t="s">
        <v>211</v>
      </c>
    </row>
    <row r="27" spans="1:33">
      <c r="A27" t="s">
        <v>53</v>
      </c>
      <c r="P27" t="s">
        <v>81</v>
      </c>
      <c r="W27">
        <v>10</v>
      </c>
      <c r="X27">
        <f t="shared" ref="X27:AF27" si="0">W27</f>
        <v>10</v>
      </c>
      <c r="Y27">
        <f t="shared" si="0"/>
        <v>10</v>
      </c>
      <c r="Z27">
        <f t="shared" si="0"/>
        <v>10</v>
      </c>
      <c r="AA27">
        <f t="shared" si="0"/>
        <v>10</v>
      </c>
      <c r="AB27">
        <f t="shared" si="0"/>
        <v>10</v>
      </c>
      <c r="AC27">
        <f t="shared" si="0"/>
        <v>10</v>
      </c>
      <c r="AD27">
        <f t="shared" si="0"/>
        <v>10</v>
      </c>
      <c r="AE27">
        <f t="shared" si="0"/>
        <v>10</v>
      </c>
      <c r="AF27">
        <f t="shared" si="0"/>
        <v>10</v>
      </c>
    </row>
    <row r="28" spans="1:33">
      <c r="A28" t="s">
        <v>55</v>
      </c>
      <c r="P28" t="s">
        <v>83</v>
      </c>
      <c r="W28">
        <v>1</v>
      </c>
      <c r="X28">
        <v>2</v>
      </c>
      <c r="Y28">
        <v>3</v>
      </c>
      <c r="Z28">
        <v>4</v>
      </c>
      <c r="AA28">
        <v>5</v>
      </c>
      <c r="AB28">
        <v>6</v>
      </c>
      <c r="AC28">
        <v>7</v>
      </c>
      <c r="AD28">
        <v>8</v>
      </c>
      <c r="AE28">
        <v>9</v>
      </c>
      <c r="AF28">
        <v>10</v>
      </c>
    </row>
    <row r="29" spans="1:33">
      <c r="A29" t="s">
        <v>56</v>
      </c>
      <c r="P29" t="s">
        <v>84</v>
      </c>
      <c r="W29">
        <f t="shared" ref="W29:AF29" si="1">W27+W27*((W28-1)*(0.334))</f>
        <v>10</v>
      </c>
      <c r="X29">
        <f t="shared" si="1"/>
        <v>13.34</v>
      </c>
      <c r="Y29">
        <f t="shared" si="1"/>
        <v>16.68</v>
      </c>
      <c r="Z29">
        <f t="shared" si="1"/>
        <v>20.02</v>
      </c>
      <c r="AA29">
        <f t="shared" si="1"/>
        <v>23.36</v>
      </c>
      <c r="AB29">
        <f t="shared" si="1"/>
        <v>26.700000000000003</v>
      </c>
      <c r="AC29">
        <f t="shared" si="1"/>
        <v>30.04</v>
      </c>
      <c r="AD29">
        <f t="shared" si="1"/>
        <v>33.380000000000003</v>
      </c>
      <c r="AE29">
        <f t="shared" si="1"/>
        <v>36.72</v>
      </c>
      <c r="AF29">
        <f t="shared" si="1"/>
        <v>40.06</v>
      </c>
    </row>
    <row r="30" spans="1:33">
      <c r="A30" t="s">
        <v>49</v>
      </c>
      <c r="P30" t="s">
        <v>82</v>
      </c>
    </row>
    <row r="31" spans="1:33">
      <c r="A31" t="s">
        <v>57</v>
      </c>
      <c r="W31" t="s">
        <v>212</v>
      </c>
    </row>
    <row r="32" spans="1:33">
      <c r="A32" t="s">
        <v>50</v>
      </c>
      <c r="W32">
        <v>10</v>
      </c>
      <c r="X32">
        <f>W32</f>
        <v>10</v>
      </c>
      <c r="Y32">
        <f t="shared" ref="Y32:AG32" si="2">X32</f>
        <v>10</v>
      </c>
      <c r="Z32">
        <f t="shared" si="2"/>
        <v>10</v>
      </c>
      <c r="AA32">
        <f t="shared" si="2"/>
        <v>10</v>
      </c>
      <c r="AB32">
        <f t="shared" si="2"/>
        <v>10</v>
      </c>
      <c r="AC32">
        <f t="shared" si="2"/>
        <v>10</v>
      </c>
      <c r="AD32">
        <f t="shared" si="2"/>
        <v>10</v>
      </c>
      <c r="AE32">
        <f t="shared" si="2"/>
        <v>10</v>
      </c>
      <c r="AF32">
        <f t="shared" si="2"/>
        <v>10</v>
      </c>
      <c r="AG32">
        <f t="shared" si="2"/>
        <v>10</v>
      </c>
    </row>
    <row r="33" spans="1:33">
      <c r="A33" t="s">
        <v>58</v>
      </c>
      <c r="W33">
        <v>0</v>
      </c>
      <c r="X33">
        <v>10</v>
      </c>
      <c r="Y33">
        <v>20</v>
      </c>
      <c r="Z33">
        <v>30</v>
      </c>
      <c r="AA33">
        <v>40</v>
      </c>
      <c r="AB33">
        <v>50</v>
      </c>
      <c r="AC33">
        <v>60</v>
      </c>
      <c r="AD33">
        <v>70</v>
      </c>
      <c r="AE33">
        <v>80</v>
      </c>
      <c r="AF33">
        <v>90</v>
      </c>
      <c r="AG33">
        <v>100</v>
      </c>
    </row>
    <row r="34" spans="1:33">
      <c r="A34" t="s">
        <v>51</v>
      </c>
      <c r="W34">
        <f t="shared" ref="W34:AG34" si="3">W32*(1+(W33)/100)</f>
        <v>10</v>
      </c>
      <c r="X34">
        <f t="shared" si="3"/>
        <v>11</v>
      </c>
      <c r="Y34">
        <f t="shared" si="3"/>
        <v>12</v>
      </c>
      <c r="Z34">
        <f t="shared" si="3"/>
        <v>13</v>
      </c>
      <c r="AA34">
        <f t="shared" si="3"/>
        <v>14</v>
      </c>
      <c r="AB34">
        <f t="shared" si="3"/>
        <v>15</v>
      </c>
      <c r="AC34">
        <f t="shared" si="3"/>
        <v>16</v>
      </c>
      <c r="AD34">
        <f t="shared" si="3"/>
        <v>17</v>
      </c>
      <c r="AE34">
        <f t="shared" si="3"/>
        <v>18</v>
      </c>
      <c r="AF34">
        <f t="shared" si="3"/>
        <v>19</v>
      </c>
      <c r="AG34">
        <f t="shared" si="3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8"/>
  <sheetViews>
    <sheetView workbookViewId="0">
      <selection activeCell="C34" sqref="C34"/>
    </sheetView>
  </sheetViews>
  <sheetFormatPr defaultRowHeight="16.5"/>
  <cols>
    <col min="8" max="8" width="9.875" bestFit="1" customWidth="1"/>
  </cols>
  <sheetData>
    <row r="2" spans="1:21">
      <c r="C2" t="s">
        <v>119</v>
      </c>
      <c r="D2">
        <v>50</v>
      </c>
      <c r="E2" t="s">
        <v>137</v>
      </c>
      <c r="F2" t="s">
        <v>213</v>
      </c>
    </row>
    <row r="3" spans="1:21">
      <c r="A3" t="s">
        <v>134</v>
      </c>
      <c r="C3" t="s">
        <v>163</v>
      </c>
      <c r="D3">
        <v>0</v>
      </c>
      <c r="F3" t="s">
        <v>136</v>
      </c>
      <c r="G3" t="s">
        <v>131</v>
      </c>
      <c r="H3" t="s">
        <v>162</v>
      </c>
      <c r="J3" t="s">
        <v>193</v>
      </c>
      <c r="K3" t="s">
        <v>194</v>
      </c>
      <c r="N3" t="s">
        <v>132</v>
      </c>
    </row>
    <row r="4" spans="1:21">
      <c r="A4" t="s">
        <v>133</v>
      </c>
      <c r="C4" t="s">
        <v>164</v>
      </c>
      <c r="D4">
        <v>0</v>
      </c>
      <c r="F4" t="s">
        <v>136</v>
      </c>
      <c r="G4" t="s">
        <v>131</v>
      </c>
      <c r="H4" t="s">
        <v>167</v>
      </c>
      <c r="J4" t="s">
        <v>195</v>
      </c>
      <c r="K4" t="s">
        <v>196</v>
      </c>
    </row>
    <row r="5" spans="1:21">
      <c r="A5" t="s">
        <v>135</v>
      </c>
      <c r="C5" t="s">
        <v>165</v>
      </c>
      <c r="D5">
        <v>0</v>
      </c>
      <c r="F5" t="s">
        <v>136</v>
      </c>
      <c r="G5" t="s">
        <v>131</v>
      </c>
      <c r="H5" t="s">
        <v>166</v>
      </c>
      <c r="J5" t="s">
        <v>197</v>
      </c>
      <c r="K5" t="s">
        <v>198</v>
      </c>
    </row>
    <row r="6" spans="1:21">
      <c r="A6" t="s">
        <v>144</v>
      </c>
      <c r="C6" t="s">
        <v>143</v>
      </c>
      <c r="D6">
        <v>0</v>
      </c>
      <c r="F6" t="s">
        <v>136</v>
      </c>
      <c r="G6" t="s">
        <v>131</v>
      </c>
      <c r="H6" t="s">
        <v>145</v>
      </c>
      <c r="J6" t="s">
        <v>199</v>
      </c>
      <c r="K6" t="s">
        <v>200</v>
      </c>
    </row>
    <row r="7" spans="1:21" ht="17.25" thickBot="1">
      <c r="C7" t="s">
        <v>120</v>
      </c>
    </row>
    <row r="8" spans="1:21" ht="17.25" thickBot="1">
      <c r="C8" t="s">
        <v>121</v>
      </c>
      <c r="D8">
        <v>0</v>
      </c>
      <c r="E8" t="s">
        <v>122</v>
      </c>
      <c r="F8">
        <v>5</v>
      </c>
      <c r="G8" t="s">
        <v>123</v>
      </c>
      <c r="H8">
        <v>10</v>
      </c>
      <c r="I8" t="s">
        <v>124</v>
      </c>
      <c r="J8">
        <v>0</v>
      </c>
      <c r="K8" t="s">
        <v>125</v>
      </c>
      <c r="L8" s="8" t="s">
        <v>214</v>
      </c>
      <c r="M8" s="9">
        <v>50</v>
      </c>
      <c r="O8" t="s">
        <v>150</v>
      </c>
      <c r="P8" t="s">
        <v>151</v>
      </c>
      <c r="Q8" t="s">
        <v>149</v>
      </c>
      <c r="R8" t="s">
        <v>152</v>
      </c>
    </row>
    <row r="9" spans="1:21" ht="50.25" customHeight="1" thickBot="1">
      <c r="C9" s="3" t="s">
        <v>216</v>
      </c>
      <c r="D9" s="6" t="s">
        <v>217</v>
      </c>
      <c r="E9" s="3" t="s">
        <v>126</v>
      </c>
      <c r="F9" s="4" t="s">
        <v>127</v>
      </c>
      <c r="G9" s="3" t="s">
        <v>126</v>
      </c>
      <c r="H9" s="4" t="s">
        <v>127</v>
      </c>
      <c r="I9" s="3" t="s">
        <v>126</v>
      </c>
      <c r="J9" s="4" t="s">
        <v>127</v>
      </c>
      <c r="L9" s="2" t="s">
        <v>215</v>
      </c>
      <c r="M9" s="5" t="s">
        <v>130</v>
      </c>
      <c r="Q9" t="s">
        <v>154</v>
      </c>
      <c r="R9" t="s">
        <v>153</v>
      </c>
    </row>
    <row r="10" spans="1:21" ht="17.25" thickBot="1">
      <c r="C10" t="s">
        <v>129</v>
      </c>
      <c r="E10" t="s">
        <v>128</v>
      </c>
    </row>
    <row r="11" spans="1:21" ht="52.5" customHeight="1" thickBot="1">
      <c r="C11" s="3" t="s">
        <v>126</v>
      </c>
      <c r="D11" s="4" t="s">
        <v>127</v>
      </c>
      <c r="E11" s="3" t="s">
        <v>126</v>
      </c>
      <c r="F11" s="4" t="s">
        <v>127</v>
      </c>
    </row>
    <row r="12" spans="1:21">
      <c r="N12" t="s">
        <v>138</v>
      </c>
    </row>
    <row r="13" spans="1:21">
      <c r="O13" t="s">
        <v>142</v>
      </c>
    </row>
    <row r="14" spans="1:21">
      <c r="M14" t="s">
        <v>140</v>
      </c>
      <c r="N14" t="s">
        <v>139</v>
      </c>
      <c r="O14" t="s">
        <v>141</v>
      </c>
      <c r="S14" t="s">
        <v>221</v>
      </c>
      <c r="T14" t="s">
        <v>205</v>
      </c>
      <c r="U14" t="s">
        <v>206</v>
      </c>
    </row>
    <row r="15" spans="1:21">
      <c r="M15" t="s">
        <v>140</v>
      </c>
      <c r="N15" t="s">
        <v>146</v>
      </c>
      <c r="O15" t="s">
        <v>141</v>
      </c>
      <c r="T15" t="s">
        <v>156</v>
      </c>
      <c r="U15" t="s">
        <v>206</v>
      </c>
    </row>
    <row r="16" spans="1:21">
      <c r="M16" t="s">
        <v>140</v>
      </c>
      <c r="N16" t="s">
        <v>147</v>
      </c>
      <c r="O16" t="s">
        <v>141</v>
      </c>
      <c r="T16" t="s">
        <v>207</v>
      </c>
    </row>
    <row r="17" spans="3:25">
      <c r="M17" t="s">
        <v>140</v>
      </c>
      <c r="N17" t="s">
        <v>226</v>
      </c>
      <c r="O17" t="s">
        <v>223</v>
      </c>
      <c r="T17" t="s">
        <v>222</v>
      </c>
    </row>
    <row r="18" spans="3:25">
      <c r="M18" t="s">
        <v>140</v>
      </c>
      <c r="N18" s="17" t="s">
        <v>225</v>
      </c>
      <c r="O18" t="s">
        <v>223</v>
      </c>
    </row>
    <row r="19" spans="3:25">
      <c r="M19" t="s">
        <v>140</v>
      </c>
      <c r="N19" t="s">
        <v>148</v>
      </c>
      <c r="O19" t="s">
        <v>224</v>
      </c>
    </row>
    <row r="20" spans="3:25">
      <c r="M20" t="s">
        <v>140</v>
      </c>
    </row>
    <row r="22" spans="3:25">
      <c r="T22" t="s">
        <v>202</v>
      </c>
      <c r="W22" t="s">
        <v>204</v>
      </c>
    </row>
    <row r="23" spans="3:25">
      <c r="D23" t="s">
        <v>155</v>
      </c>
      <c r="N23" t="s">
        <v>227</v>
      </c>
      <c r="T23" t="s">
        <v>203</v>
      </c>
      <c r="W23" t="s">
        <v>204</v>
      </c>
    </row>
    <row r="24" spans="3:25">
      <c r="C24" t="s">
        <v>150</v>
      </c>
      <c r="D24" t="s">
        <v>156</v>
      </c>
      <c r="E24">
        <v>30</v>
      </c>
      <c r="F24" t="s">
        <v>168</v>
      </c>
      <c r="G24" t="s">
        <v>158</v>
      </c>
      <c r="H24">
        <v>30</v>
      </c>
      <c r="I24" t="s">
        <v>152</v>
      </c>
      <c r="J24" t="s">
        <v>169</v>
      </c>
      <c r="K24">
        <v>30</v>
      </c>
      <c r="N24" t="s">
        <v>208</v>
      </c>
    </row>
    <row r="25" spans="3:25">
      <c r="D25" t="s">
        <v>157</v>
      </c>
      <c r="E25">
        <v>10</v>
      </c>
      <c r="G25" t="s">
        <v>157</v>
      </c>
      <c r="H25">
        <v>10</v>
      </c>
      <c r="J25" t="s">
        <v>157</v>
      </c>
      <c r="K25">
        <v>10</v>
      </c>
      <c r="N25" t="s">
        <v>209</v>
      </c>
      <c r="T25" t="s">
        <v>210</v>
      </c>
    </row>
    <row r="26" spans="3:25" ht="17.25" thickBot="1">
      <c r="N26" t="s">
        <v>228</v>
      </c>
    </row>
    <row r="27" spans="3:25">
      <c r="D27" t="s">
        <v>201</v>
      </c>
      <c r="F27" t="s">
        <v>218</v>
      </c>
      <c r="H27" t="s">
        <v>218</v>
      </c>
      <c r="K27" t="s">
        <v>218</v>
      </c>
      <c r="T27" s="8" t="s">
        <v>220</v>
      </c>
      <c r="U27" s="10" t="s">
        <v>219</v>
      </c>
      <c r="V27" s="10"/>
      <c r="W27" s="10"/>
      <c r="X27" s="10"/>
      <c r="Y27" s="9"/>
    </row>
    <row r="28" spans="3:25">
      <c r="D28" s="1" t="s">
        <v>159</v>
      </c>
      <c r="E28" s="1"/>
      <c r="F28" s="1" t="s">
        <v>182</v>
      </c>
      <c r="G28" s="1" t="s">
        <v>184</v>
      </c>
      <c r="H28" s="1"/>
      <c r="I28" s="1"/>
      <c r="J28" s="1" t="s">
        <v>173</v>
      </c>
      <c r="K28" s="7" t="s">
        <v>183</v>
      </c>
      <c r="N28" t="s">
        <v>185</v>
      </c>
      <c r="T28" s="11" t="s">
        <v>187</v>
      </c>
      <c r="U28" s="12"/>
      <c r="V28" s="12" t="s">
        <v>187</v>
      </c>
      <c r="W28" s="12"/>
      <c r="X28" s="12"/>
      <c r="Y28" s="13"/>
    </row>
    <row r="29" spans="3:25">
      <c r="D29" s="1" t="s">
        <v>160</v>
      </c>
      <c r="E29" s="1"/>
      <c r="F29" s="1" t="s">
        <v>182</v>
      </c>
      <c r="G29" s="1" t="s">
        <v>177</v>
      </c>
      <c r="H29" s="7" t="s">
        <v>183</v>
      </c>
      <c r="I29" s="1"/>
      <c r="J29" s="1" t="s">
        <v>174</v>
      </c>
      <c r="K29" s="1">
        <v>1</v>
      </c>
      <c r="N29" t="s">
        <v>327</v>
      </c>
      <c r="Q29" t="s">
        <v>186</v>
      </c>
      <c r="T29" s="11" t="s">
        <v>188</v>
      </c>
      <c r="U29" s="12"/>
      <c r="V29" s="12"/>
      <c r="W29" s="12"/>
      <c r="X29" s="12"/>
      <c r="Y29" s="13"/>
    </row>
    <row r="30" spans="3:25" ht="17.25" thickBot="1">
      <c r="D30" s="1" t="s">
        <v>161</v>
      </c>
      <c r="E30" s="1"/>
      <c r="F30" s="1" t="s">
        <v>182</v>
      </c>
      <c r="G30" s="1" t="s">
        <v>178</v>
      </c>
      <c r="H30" s="7" t="s">
        <v>183</v>
      </c>
      <c r="I30" s="1"/>
      <c r="J30" s="1" t="s">
        <v>175</v>
      </c>
      <c r="K30" s="7" t="s">
        <v>183</v>
      </c>
      <c r="N30" t="s">
        <v>189</v>
      </c>
      <c r="T30" s="14" t="s">
        <v>190</v>
      </c>
      <c r="U30" s="15"/>
      <c r="V30" s="15" t="s">
        <v>191</v>
      </c>
      <c r="W30" s="15"/>
      <c r="X30" s="15" t="s">
        <v>192</v>
      </c>
      <c r="Y30" s="16"/>
    </row>
    <row r="31" spans="3:25">
      <c r="D31" s="1" t="s">
        <v>181</v>
      </c>
      <c r="E31" s="1"/>
      <c r="F31" s="1" t="s">
        <v>182</v>
      </c>
      <c r="G31" s="1" t="s">
        <v>179</v>
      </c>
      <c r="H31" s="7" t="s">
        <v>183</v>
      </c>
      <c r="I31" s="1"/>
      <c r="J31" s="1" t="s">
        <v>176</v>
      </c>
      <c r="K31" s="1">
        <v>1</v>
      </c>
    </row>
    <row r="32" spans="3:25">
      <c r="D32" s="1"/>
      <c r="E32" s="1"/>
      <c r="F32" s="1"/>
      <c r="G32" s="1" t="s">
        <v>180</v>
      </c>
      <c r="H32" s="7" t="s">
        <v>183</v>
      </c>
      <c r="I32" s="1"/>
      <c r="J32" s="1"/>
      <c r="K32" s="1"/>
    </row>
    <row r="33" spans="14:17">
      <c r="N33" t="s">
        <v>294</v>
      </c>
    </row>
    <row r="34" spans="14:17">
      <c r="N34" t="s">
        <v>295</v>
      </c>
    </row>
    <row r="35" spans="14:17">
      <c r="N35" t="s">
        <v>328</v>
      </c>
    </row>
    <row r="39" spans="14:17">
      <c r="P39" t="s">
        <v>325</v>
      </c>
    </row>
    <row r="41" spans="14:17">
      <c r="N41" t="s">
        <v>322</v>
      </c>
      <c r="O41">
        <v>1</v>
      </c>
      <c r="P41" s="36">
        <v>0.6</v>
      </c>
      <c r="Q41">
        <f>O41*(1+P41)</f>
        <v>1.6</v>
      </c>
    </row>
    <row r="42" spans="14:17">
      <c r="N42" t="s">
        <v>323</v>
      </c>
      <c r="O42">
        <v>1</v>
      </c>
      <c r="P42" s="36">
        <v>0</v>
      </c>
      <c r="Q42">
        <f>O42*(1+P42)</f>
        <v>1</v>
      </c>
    </row>
    <row r="43" spans="14:17">
      <c r="N43" t="s">
        <v>324</v>
      </c>
      <c r="O43">
        <v>1</v>
      </c>
      <c r="P43" s="36">
        <v>0</v>
      </c>
      <c r="Q43">
        <f>O43*(1+P43)</f>
        <v>1</v>
      </c>
    </row>
    <row r="44" spans="14:17">
      <c r="N44" t="s">
        <v>315</v>
      </c>
      <c r="O44">
        <v>3</v>
      </c>
      <c r="P44" s="36">
        <v>0</v>
      </c>
      <c r="Q44">
        <f>O44*(1+P44)</f>
        <v>3</v>
      </c>
    </row>
    <row r="45" spans="14:17">
      <c r="O45" t="s">
        <v>326</v>
      </c>
    </row>
    <row r="46" spans="14:17">
      <c r="O46">
        <f>SUM(O41:O44)</f>
        <v>6</v>
      </c>
      <c r="Q46">
        <f>SUM(Q41:Q44)</f>
        <v>6.6</v>
      </c>
    </row>
    <row r="47" spans="14:17">
      <c r="P47" t="s">
        <v>329</v>
      </c>
    </row>
    <row r="48" spans="14:17">
      <c r="O48">
        <v>6</v>
      </c>
      <c r="P48" s="36">
        <v>0.1</v>
      </c>
      <c r="Q48">
        <f>O48*(1+P48)</f>
        <v>6.6000000000000005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3"/>
  <sheetViews>
    <sheetView topLeftCell="A21" workbookViewId="0">
      <selection activeCell="H58" sqref="H58"/>
    </sheetView>
  </sheetViews>
  <sheetFormatPr defaultRowHeight="16.5"/>
  <sheetData>
    <row r="1" spans="1:1">
      <c r="A1" t="s">
        <v>364</v>
      </c>
    </row>
    <row r="3" spans="1:1">
      <c r="A3" t="s">
        <v>365</v>
      </c>
    </row>
    <row r="4" spans="1:1">
      <c r="A4" t="s">
        <v>366</v>
      </c>
    </row>
    <row r="5" spans="1:1">
      <c r="A5" t="s">
        <v>418</v>
      </c>
    </row>
    <row r="6" spans="1:1">
      <c r="A6" t="s">
        <v>419</v>
      </c>
    </row>
    <row r="7" spans="1:1">
      <c r="A7" t="s">
        <v>420</v>
      </c>
    </row>
    <row r="9" spans="1:1">
      <c r="A9" t="s">
        <v>421</v>
      </c>
    </row>
    <row r="10" spans="1:1">
      <c r="A10" t="s">
        <v>367</v>
      </c>
    </row>
    <row r="11" spans="1:1">
      <c r="A11" t="s">
        <v>368</v>
      </c>
    </row>
    <row r="12" spans="1:1">
      <c r="A12" t="s">
        <v>369</v>
      </c>
    </row>
    <row r="13" spans="1:1">
      <c r="A13" t="s">
        <v>370</v>
      </c>
    </row>
    <row r="14" spans="1:1">
      <c r="A14" t="s">
        <v>371</v>
      </c>
    </row>
    <row r="15" spans="1:1">
      <c r="A15" t="s">
        <v>372</v>
      </c>
    </row>
    <row r="17" spans="1:1">
      <c r="A17" t="s">
        <v>422</v>
      </c>
    </row>
    <row r="18" spans="1:1">
      <c r="A18" t="s">
        <v>425</v>
      </c>
    </row>
    <row r="19" spans="1:1">
      <c r="A19" t="s">
        <v>423</v>
      </c>
    </row>
    <row r="20" spans="1:1">
      <c r="A20" t="s">
        <v>424</v>
      </c>
    </row>
    <row r="23" spans="1:1">
      <c r="A23" t="s">
        <v>373</v>
      </c>
    </row>
    <row r="24" spans="1:1">
      <c r="A24" t="s">
        <v>426</v>
      </c>
    </row>
    <row r="38" spans="1:9">
      <c r="A38" t="s">
        <v>374</v>
      </c>
    </row>
    <row r="39" spans="1:9">
      <c r="A39" t="s">
        <v>355</v>
      </c>
      <c r="B39" t="s">
        <v>386</v>
      </c>
      <c r="C39" t="s">
        <v>354</v>
      </c>
      <c r="I39" t="s">
        <v>359</v>
      </c>
    </row>
    <row r="40" spans="1:9">
      <c r="A40" t="s">
        <v>356</v>
      </c>
      <c r="C40" t="s">
        <v>357</v>
      </c>
      <c r="I40" t="s">
        <v>358</v>
      </c>
    </row>
    <row r="42" spans="1:9">
      <c r="A42" t="s">
        <v>355</v>
      </c>
      <c r="B42" t="s">
        <v>387</v>
      </c>
      <c r="C42" t="s">
        <v>360</v>
      </c>
    </row>
    <row r="43" spans="1:9">
      <c r="A43" t="s">
        <v>356</v>
      </c>
      <c r="C43" t="s">
        <v>361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H40" sqref="H40"/>
    </sheetView>
  </sheetViews>
  <sheetFormatPr defaultRowHeight="16.5"/>
  <cols>
    <col min="7" max="7" width="14.125" customWidth="1"/>
  </cols>
  <sheetData>
    <row r="1" spans="1:14">
      <c r="A1" t="s">
        <v>452</v>
      </c>
      <c r="G1" t="s">
        <v>482</v>
      </c>
      <c r="H1" t="s">
        <v>485</v>
      </c>
      <c r="I1" t="s">
        <v>268</v>
      </c>
      <c r="J1" t="s">
        <v>469</v>
      </c>
      <c r="L1" t="s">
        <v>625</v>
      </c>
    </row>
    <row r="2" spans="1:14">
      <c r="A2" t="s">
        <v>453</v>
      </c>
      <c r="G2" t="s">
        <v>521</v>
      </c>
    </row>
    <row r="3" spans="1:14">
      <c r="A3" t="s">
        <v>454</v>
      </c>
      <c r="F3" t="s">
        <v>533</v>
      </c>
      <c r="G3" t="s">
        <v>501</v>
      </c>
      <c r="I3" t="s">
        <v>164</v>
      </c>
      <c r="J3" t="s">
        <v>164</v>
      </c>
    </row>
    <row r="4" spans="1:14">
      <c r="A4" t="s">
        <v>455</v>
      </c>
      <c r="F4" t="s">
        <v>533</v>
      </c>
      <c r="G4" t="s">
        <v>483</v>
      </c>
      <c r="I4" t="s">
        <v>169</v>
      </c>
    </row>
    <row r="5" spans="1:14">
      <c r="F5" t="s">
        <v>534</v>
      </c>
      <c r="G5" t="s">
        <v>512</v>
      </c>
      <c r="H5" t="s">
        <v>502</v>
      </c>
      <c r="I5" t="s">
        <v>505</v>
      </c>
    </row>
    <row r="6" spans="1:14">
      <c r="A6" t="s">
        <v>456</v>
      </c>
      <c r="F6" t="s">
        <v>533</v>
      </c>
      <c r="G6" t="s">
        <v>511</v>
      </c>
      <c r="H6" t="s">
        <v>503</v>
      </c>
      <c r="I6" t="s">
        <v>506</v>
      </c>
    </row>
    <row r="7" spans="1:14">
      <c r="A7" t="s">
        <v>457</v>
      </c>
      <c r="F7" t="s">
        <v>533</v>
      </c>
      <c r="G7" t="s">
        <v>484</v>
      </c>
      <c r="H7" t="s">
        <v>504</v>
      </c>
      <c r="I7" t="s">
        <v>507</v>
      </c>
      <c r="J7" t="s">
        <v>507</v>
      </c>
    </row>
    <row r="8" spans="1:14">
      <c r="A8" t="s">
        <v>458</v>
      </c>
      <c r="F8" t="s">
        <v>533</v>
      </c>
      <c r="G8" t="s">
        <v>508</v>
      </c>
      <c r="I8" t="s">
        <v>467</v>
      </c>
    </row>
    <row r="9" spans="1:14">
      <c r="A9" t="s">
        <v>459</v>
      </c>
      <c r="F9" t="s">
        <v>535</v>
      </c>
      <c r="G9" t="s">
        <v>516</v>
      </c>
      <c r="H9" t="s">
        <v>494</v>
      </c>
      <c r="I9" t="s">
        <v>470</v>
      </c>
      <c r="J9" t="s">
        <v>470</v>
      </c>
      <c r="L9" t="s">
        <v>494</v>
      </c>
      <c r="N9" s="63"/>
    </row>
    <row r="10" spans="1:14">
      <c r="A10" t="s">
        <v>460</v>
      </c>
      <c r="F10" t="s">
        <v>535</v>
      </c>
      <c r="G10" t="s">
        <v>513</v>
      </c>
      <c r="H10" t="s">
        <v>486</v>
      </c>
      <c r="I10" t="s">
        <v>471</v>
      </c>
      <c r="J10" t="s">
        <v>471</v>
      </c>
      <c r="L10" t="s">
        <v>486</v>
      </c>
    </row>
    <row r="11" spans="1:14">
      <c r="F11" t="s">
        <v>535</v>
      </c>
      <c r="G11" t="s">
        <v>514</v>
      </c>
      <c r="H11" t="s">
        <v>498</v>
      </c>
      <c r="I11" t="s">
        <v>472</v>
      </c>
      <c r="L11" t="s">
        <v>498</v>
      </c>
    </row>
    <row r="12" spans="1:14">
      <c r="A12" t="s">
        <v>461</v>
      </c>
      <c r="F12" t="s">
        <v>535</v>
      </c>
      <c r="G12" t="s">
        <v>515</v>
      </c>
      <c r="H12" t="s">
        <v>495</v>
      </c>
      <c r="I12" t="s">
        <v>488</v>
      </c>
      <c r="L12" t="s">
        <v>495</v>
      </c>
    </row>
    <row r="13" spans="1:14">
      <c r="A13" t="s">
        <v>457</v>
      </c>
      <c r="F13" t="s">
        <v>535</v>
      </c>
      <c r="G13" t="s">
        <v>509</v>
      </c>
      <c r="H13" t="s">
        <v>487</v>
      </c>
      <c r="I13" t="s">
        <v>489</v>
      </c>
    </row>
    <row r="14" spans="1:14">
      <c r="A14" t="s">
        <v>458</v>
      </c>
      <c r="F14" t="s">
        <v>533</v>
      </c>
      <c r="G14" t="s">
        <v>510</v>
      </c>
      <c r="I14" t="s">
        <v>165</v>
      </c>
    </row>
    <row r="15" spans="1:14">
      <c r="A15" t="s">
        <v>459</v>
      </c>
      <c r="F15" t="s">
        <v>535</v>
      </c>
      <c r="G15" t="s">
        <v>518</v>
      </c>
      <c r="H15" t="s">
        <v>494</v>
      </c>
      <c r="I15" t="s">
        <v>473</v>
      </c>
      <c r="J15" t="s">
        <v>468</v>
      </c>
      <c r="L15" t="s">
        <v>494</v>
      </c>
    </row>
    <row r="16" spans="1:14">
      <c r="A16" t="s">
        <v>460</v>
      </c>
      <c r="F16" t="s">
        <v>535</v>
      </c>
      <c r="G16" t="s">
        <v>519</v>
      </c>
      <c r="H16" t="s">
        <v>486</v>
      </c>
      <c r="I16" t="s">
        <v>474</v>
      </c>
    </row>
    <row r="17" spans="1:16">
      <c r="F17" t="s">
        <v>535</v>
      </c>
      <c r="G17" t="s">
        <v>517</v>
      </c>
      <c r="H17" t="s">
        <v>496</v>
      </c>
      <c r="I17" t="s">
        <v>475</v>
      </c>
      <c r="L17" t="s">
        <v>496</v>
      </c>
    </row>
    <row r="18" spans="1:16">
      <c r="A18" t="s">
        <v>462</v>
      </c>
      <c r="F18" t="s">
        <v>535</v>
      </c>
      <c r="G18" t="s">
        <v>520</v>
      </c>
      <c r="H18" t="s">
        <v>497</v>
      </c>
      <c r="I18" t="s">
        <v>490</v>
      </c>
      <c r="L18" t="s">
        <v>497</v>
      </c>
      <c r="P18" s="62"/>
    </row>
    <row r="19" spans="1:16">
      <c r="A19" t="s">
        <v>457</v>
      </c>
      <c r="F19" t="s">
        <v>535</v>
      </c>
      <c r="G19" t="s">
        <v>527</v>
      </c>
      <c r="H19" t="s">
        <v>487</v>
      </c>
      <c r="I19" t="s">
        <v>491</v>
      </c>
    </row>
    <row r="20" spans="1:16">
      <c r="A20" t="s">
        <v>458</v>
      </c>
      <c r="F20" t="s">
        <v>535</v>
      </c>
      <c r="G20" t="s">
        <v>523</v>
      </c>
      <c r="H20" t="s">
        <v>494</v>
      </c>
      <c r="I20" t="s">
        <v>476</v>
      </c>
      <c r="L20" t="s">
        <v>494</v>
      </c>
    </row>
    <row r="21" spans="1:16">
      <c r="A21" t="s">
        <v>459</v>
      </c>
      <c r="F21" t="s">
        <v>535</v>
      </c>
      <c r="G21" t="s">
        <v>522</v>
      </c>
      <c r="H21" t="s">
        <v>486</v>
      </c>
      <c r="I21" t="s">
        <v>477</v>
      </c>
      <c r="J21" t="s">
        <v>536</v>
      </c>
    </row>
    <row r="22" spans="1:16">
      <c r="A22" t="s">
        <v>460</v>
      </c>
      <c r="F22" t="s">
        <v>535</v>
      </c>
      <c r="G22" t="s">
        <v>524</v>
      </c>
      <c r="H22" t="s">
        <v>496</v>
      </c>
      <c r="I22" t="s">
        <v>478</v>
      </c>
      <c r="L22" t="s">
        <v>496</v>
      </c>
    </row>
    <row r="23" spans="1:16">
      <c r="F23" t="s">
        <v>535</v>
      </c>
      <c r="G23" t="s">
        <v>525</v>
      </c>
      <c r="H23" t="s">
        <v>497</v>
      </c>
      <c r="I23" t="s">
        <v>492</v>
      </c>
      <c r="L23" t="s">
        <v>497</v>
      </c>
    </row>
    <row r="24" spans="1:16">
      <c r="A24" t="s">
        <v>463</v>
      </c>
      <c r="F24" t="s">
        <v>535</v>
      </c>
      <c r="G24" t="s">
        <v>526</v>
      </c>
      <c r="H24" t="s">
        <v>487</v>
      </c>
      <c r="I24" t="s">
        <v>493</v>
      </c>
    </row>
    <row r="25" spans="1:16">
      <c r="A25" t="s">
        <v>457</v>
      </c>
      <c r="F25" t="s">
        <v>535</v>
      </c>
      <c r="G25" t="s">
        <v>528</v>
      </c>
      <c r="H25" t="s">
        <v>494</v>
      </c>
      <c r="I25" t="s">
        <v>479</v>
      </c>
      <c r="L25" t="s">
        <v>494</v>
      </c>
    </row>
    <row r="26" spans="1:16">
      <c r="A26" t="s">
        <v>458</v>
      </c>
      <c r="F26" t="s">
        <v>535</v>
      </c>
      <c r="G26" t="s">
        <v>532</v>
      </c>
      <c r="H26" t="s">
        <v>486</v>
      </c>
      <c r="I26" t="s">
        <v>480</v>
      </c>
    </row>
    <row r="27" spans="1:16">
      <c r="A27" t="s">
        <v>459</v>
      </c>
      <c r="F27" t="s">
        <v>535</v>
      </c>
      <c r="G27" t="s">
        <v>529</v>
      </c>
      <c r="H27" t="s">
        <v>496</v>
      </c>
      <c r="I27" t="s">
        <v>481</v>
      </c>
      <c r="J27" t="s">
        <v>537</v>
      </c>
      <c r="L27" t="s">
        <v>496</v>
      </c>
    </row>
    <row r="28" spans="1:16">
      <c r="A28" t="s">
        <v>460</v>
      </c>
      <c r="F28" t="s">
        <v>535</v>
      </c>
      <c r="G28" t="s">
        <v>530</v>
      </c>
      <c r="H28" t="s">
        <v>497</v>
      </c>
      <c r="I28" t="s">
        <v>499</v>
      </c>
      <c r="L28" t="s">
        <v>497</v>
      </c>
    </row>
    <row r="29" spans="1:16">
      <c r="F29" t="s">
        <v>535</v>
      </c>
      <c r="G29" t="s">
        <v>531</v>
      </c>
      <c r="H29" t="s">
        <v>487</v>
      </c>
      <c r="I29" t="s">
        <v>500</v>
      </c>
    </row>
    <row r="30" spans="1:16">
      <c r="A30" t="s">
        <v>464</v>
      </c>
    </row>
    <row r="32" spans="1:16">
      <c r="A32" t="s">
        <v>465</v>
      </c>
    </row>
    <row r="34" spans="1:1">
      <c r="A34" t="s">
        <v>466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3"/>
  <sheetViews>
    <sheetView tabSelected="1" zoomScale="70" zoomScaleNormal="70" workbookViewId="0">
      <selection activeCell="H10" sqref="H10"/>
    </sheetView>
  </sheetViews>
  <sheetFormatPr defaultRowHeight="16.5"/>
  <cols>
    <col min="1" max="1" width="20" customWidth="1"/>
    <col min="2" max="2" width="19.75" customWidth="1"/>
    <col min="3" max="3" width="43.625" customWidth="1"/>
    <col min="4" max="4" width="11.625" customWidth="1"/>
    <col min="5" max="5" width="16.5" customWidth="1"/>
    <col min="6" max="7" width="38.25" customWidth="1"/>
    <col min="8" max="8" width="22.375" customWidth="1"/>
    <col min="9" max="9" width="24.5" customWidth="1"/>
    <col min="10" max="10" width="16.75" customWidth="1"/>
    <col min="11" max="11" width="30.875" customWidth="1"/>
    <col min="13" max="13" width="30.375" customWidth="1"/>
    <col min="14" max="14" width="14.75" customWidth="1"/>
  </cols>
  <sheetData>
    <row r="1" spans="1:19">
      <c r="H1" s="66" t="s">
        <v>568</v>
      </c>
      <c r="I1" s="66"/>
    </row>
    <row r="2" spans="1:19">
      <c r="H2" s="66"/>
      <c r="I2" s="66"/>
    </row>
    <row r="3" spans="1:19" ht="17.25" thickBot="1">
      <c r="A3" t="s">
        <v>546</v>
      </c>
      <c r="B3" t="s">
        <v>547</v>
      </c>
      <c r="C3" t="s">
        <v>545</v>
      </c>
      <c r="D3" t="s">
        <v>550</v>
      </c>
      <c r="E3" t="s">
        <v>552</v>
      </c>
      <c r="F3" t="s">
        <v>587</v>
      </c>
      <c r="G3" t="s">
        <v>592</v>
      </c>
      <c r="H3" s="66" t="s">
        <v>593</v>
      </c>
      <c r="I3" s="66" t="s">
        <v>576</v>
      </c>
      <c r="J3" t="s">
        <v>557</v>
      </c>
      <c r="K3" t="s">
        <v>559</v>
      </c>
    </row>
    <row r="4" spans="1:19" ht="48" customHeight="1" thickBot="1">
      <c r="A4" s="69" t="s">
        <v>566</v>
      </c>
      <c r="B4" t="s">
        <v>548</v>
      </c>
      <c r="C4" t="s">
        <v>549</v>
      </c>
      <c r="D4" t="s">
        <v>941</v>
      </c>
      <c r="E4" t="s">
        <v>942</v>
      </c>
      <c r="F4" s="64" t="s">
        <v>946</v>
      </c>
      <c r="G4" s="65">
        <v>27</v>
      </c>
      <c r="H4" s="65" t="s">
        <v>948</v>
      </c>
      <c r="I4" s="67" t="s">
        <v>952</v>
      </c>
      <c r="J4" s="65" t="s">
        <v>903</v>
      </c>
      <c r="K4" t="s">
        <v>561</v>
      </c>
    </row>
    <row r="5" spans="1:19" ht="157.5" customHeight="1" thickBot="1">
      <c r="A5" s="68" t="s">
        <v>566</v>
      </c>
      <c r="B5" t="s">
        <v>548</v>
      </c>
      <c r="C5" t="s">
        <v>538</v>
      </c>
      <c r="D5" t="s">
        <v>551</v>
      </c>
      <c r="E5" s="64" t="s">
        <v>950</v>
      </c>
      <c r="F5" s="64" t="s">
        <v>945</v>
      </c>
      <c r="G5" s="64" t="s">
        <v>949</v>
      </c>
      <c r="H5" s="64" t="s">
        <v>947</v>
      </c>
      <c r="I5" s="64" t="s">
        <v>953</v>
      </c>
      <c r="J5" s="64" t="s">
        <v>904</v>
      </c>
      <c r="K5" t="s">
        <v>560</v>
      </c>
      <c r="P5" s="64" t="s">
        <v>553</v>
      </c>
      <c r="Q5" s="64" t="s">
        <v>589</v>
      </c>
      <c r="R5" s="67" t="s">
        <v>590</v>
      </c>
      <c r="S5" s="67" t="s">
        <v>591</v>
      </c>
    </row>
    <row r="6" spans="1:19" ht="120.75" customHeight="1" thickBot="1">
      <c r="A6" s="68" t="s">
        <v>567</v>
      </c>
      <c r="B6" t="s">
        <v>554</v>
      </c>
      <c r="C6" t="s">
        <v>569</v>
      </c>
      <c r="D6" t="s">
        <v>551</v>
      </c>
      <c r="E6" t="s">
        <v>555</v>
      </c>
      <c r="F6" s="64" t="s">
        <v>954</v>
      </c>
      <c r="G6" s="65">
        <v>33</v>
      </c>
      <c r="H6" s="66" t="s">
        <v>951</v>
      </c>
      <c r="I6" s="67" t="s">
        <v>905</v>
      </c>
      <c r="J6" t="s">
        <v>902</v>
      </c>
      <c r="K6" t="s">
        <v>560</v>
      </c>
    </row>
    <row r="7" spans="1:19" ht="52.5" customHeight="1" thickBot="1">
      <c r="A7" s="68" t="s">
        <v>566</v>
      </c>
      <c r="B7" t="s">
        <v>554</v>
      </c>
      <c r="C7" t="s">
        <v>556</v>
      </c>
      <c r="D7" t="s">
        <v>551</v>
      </c>
      <c r="E7" t="s">
        <v>555</v>
      </c>
      <c r="F7" s="64" t="s">
        <v>955</v>
      </c>
      <c r="G7" s="64"/>
      <c r="H7" s="66" t="s">
        <v>956</v>
      </c>
      <c r="I7" s="66" t="s">
        <v>588</v>
      </c>
      <c r="J7" t="s">
        <v>534</v>
      </c>
      <c r="K7" t="s">
        <v>561</v>
      </c>
    </row>
    <row r="8" spans="1:19" ht="189.75" customHeight="1" thickBot="1">
      <c r="A8" s="70"/>
      <c r="B8" t="s">
        <v>558</v>
      </c>
      <c r="C8" s="64" t="s">
        <v>943</v>
      </c>
      <c r="D8" t="s">
        <v>551</v>
      </c>
      <c r="E8" s="64" t="s">
        <v>562</v>
      </c>
      <c r="F8" s="64" t="s">
        <v>957</v>
      </c>
      <c r="G8" s="64" t="s">
        <v>958</v>
      </c>
      <c r="H8" s="67" t="s">
        <v>959</v>
      </c>
      <c r="I8" s="67" t="s">
        <v>577</v>
      </c>
      <c r="J8" s="64" t="s">
        <v>534</v>
      </c>
      <c r="K8" t="s">
        <v>561</v>
      </c>
    </row>
    <row r="9" spans="1:19" ht="71.25" customHeight="1" thickBot="1">
      <c r="A9" s="70"/>
      <c r="B9" t="s">
        <v>565</v>
      </c>
      <c r="C9" s="64" t="s">
        <v>944</v>
      </c>
      <c r="D9" t="s">
        <v>551</v>
      </c>
      <c r="E9" t="s">
        <v>555</v>
      </c>
      <c r="F9" s="64" t="s">
        <v>960</v>
      </c>
      <c r="G9" s="64"/>
      <c r="H9" s="66" t="s">
        <v>961</v>
      </c>
      <c r="I9" s="66" t="s">
        <v>577</v>
      </c>
      <c r="J9" t="s">
        <v>534</v>
      </c>
      <c r="K9" t="s">
        <v>560</v>
      </c>
    </row>
    <row r="10" spans="1:19" ht="97.5" customHeight="1" thickBot="1">
      <c r="A10" s="71" t="s">
        <v>580</v>
      </c>
      <c r="B10" t="s">
        <v>579</v>
      </c>
      <c r="C10" s="64" t="s">
        <v>586</v>
      </c>
      <c r="D10" t="s">
        <v>551</v>
      </c>
      <c r="E10" t="s">
        <v>555</v>
      </c>
      <c r="F10" s="64" t="s">
        <v>962</v>
      </c>
      <c r="G10" s="64"/>
      <c r="H10" s="67" t="s">
        <v>963</v>
      </c>
      <c r="I10" t="s">
        <v>583</v>
      </c>
      <c r="J10" t="s">
        <v>584</v>
      </c>
      <c r="K10" t="s">
        <v>585</v>
      </c>
    </row>
    <row r="11" spans="1:19" ht="48.75" customHeight="1">
      <c r="B11" t="s">
        <v>581</v>
      </c>
      <c r="C11" s="64" t="s">
        <v>582</v>
      </c>
      <c r="D11" t="s">
        <v>551</v>
      </c>
      <c r="E11" t="s">
        <v>555</v>
      </c>
    </row>
    <row r="12" spans="1:19">
      <c r="G12" t="s">
        <v>906</v>
      </c>
    </row>
    <row r="13" spans="1:19">
      <c r="G13" t="s">
        <v>907</v>
      </c>
    </row>
    <row r="14" spans="1:19">
      <c r="G14" t="s">
        <v>908</v>
      </c>
    </row>
    <row r="15" spans="1:19">
      <c r="G15" t="s">
        <v>909</v>
      </c>
    </row>
    <row r="19" spans="3:9">
      <c r="C19" t="s">
        <v>542</v>
      </c>
      <c r="F19" t="s">
        <v>570</v>
      </c>
    </row>
    <row r="20" spans="3:9">
      <c r="C20" t="s">
        <v>543</v>
      </c>
    </row>
    <row r="21" spans="3:9">
      <c r="C21" t="s">
        <v>544</v>
      </c>
      <c r="F21" t="s">
        <v>563</v>
      </c>
    </row>
    <row r="22" spans="3:9">
      <c r="C22" t="s">
        <v>539</v>
      </c>
      <c r="F22" t="s">
        <v>564</v>
      </c>
    </row>
    <row r="23" spans="3:9">
      <c r="C23" t="s">
        <v>540</v>
      </c>
    </row>
    <row r="24" spans="3:9">
      <c r="C24" t="s">
        <v>541</v>
      </c>
      <c r="H24" s="36">
        <v>27</v>
      </c>
      <c r="I24" s="82">
        <f>H24/110%</f>
        <v>24.545454545454543</v>
      </c>
    </row>
    <row r="25" spans="3:9">
      <c r="C25" t="s">
        <v>578</v>
      </c>
      <c r="H25" s="36">
        <v>16.5</v>
      </c>
      <c r="I25" s="82">
        <f t="shared" ref="I25:I33" si="0">H25/110%</f>
        <v>14.999999999999998</v>
      </c>
    </row>
    <row r="26" spans="3:9">
      <c r="H26" s="36">
        <v>25.2</v>
      </c>
      <c r="I26" s="82">
        <f t="shared" si="0"/>
        <v>22.909090909090907</v>
      </c>
    </row>
    <row r="27" spans="3:9">
      <c r="H27" s="36">
        <v>50</v>
      </c>
      <c r="I27" s="82">
        <f t="shared" si="0"/>
        <v>45.454545454545453</v>
      </c>
    </row>
    <row r="28" spans="3:9">
      <c r="C28" t="s">
        <v>573</v>
      </c>
      <c r="H28" s="36">
        <v>16.8</v>
      </c>
      <c r="I28" s="82">
        <f t="shared" si="0"/>
        <v>15.272727272727272</v>
      </c>
    </row>
    <row r="29" spans="3:9">
      <c r="C29" t="s">
        <v>574</v>
      </c>
      <c r="H29" s="36">
        <v>24</v>
      </c>
      <c r="I29" s="82">
        <f t="shared" si="0"/>
        <v>21.818181818181817</v>
      </c>
    </row>
    <row r="30" spans="3:9">
      <c r="C30" t="s">
        <v>571</v>
      </c>
      <c r="H30" s="36">
        <v>50.4</v>
      </c>
      <c r="I30" s="82">
        <f t="shared" si="0"/>
        <v>45.818181818181813</v>
      </c>
    </row>
    <row r="31" spans="3:9">
      <c r="C31" t="s">
        <v>572</v>
      </c>
      <c r="H31" s="36">
        <v>16.5</v>
      </c>
      <c r="I31" s="82">
        <f t="shared" si="0"/>
        <v>14.999999999999998</v>
      </c>
    </row>
    <row r="32" spans="3:9">
      <c r="C32" t="s">
        <v>575</v>
      </c>
      <c r="H32" s="36">
        <v>25.2</v>
      </c>
      <c r="I32" s="82">
        <f t="shared" si="0"/>
        <v>22.909090909090907</v>
      </c>
    </row>
    <row r="33" spans="8:9">
      <c r="H33" s="36">
        <v>49.5</v>
      </c>
      <c r="I33" s="82">
        <f t="shared" si="0"/>
        <v>44.999999999999993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"/>
  <sheetViews>
    <sheetView zoomScale="85" zoomScaleNormal="85" workbookViewId="0">
      <selection activeCell="D3" sqref="D3"/>
    </sheetView>
  </sheetViews>
  <sheetFormatPr defaultRowHeight="16.5"/>
  <cols>
    <col min="2" max="2" width="21.125" customWidth="1"/>
    <col min="4" max="4" width="22.375" customWidth="1"/>
    <col min="5" max="5" width="23" customWidth="1"/>
    <col min="6" max="6" width="17.5" customWidth="1"/>
    <col min="7" max="7" width="25.875" customWidth="1"/>
    <col min="8" max="9" width="20.5" customWidth="1"/>
    <col min="13" max="13" width="6.25" customWidth="1"/>
    <col min="14" max="14" width="6.375" customWidth="1"/>
    <col min="15" max="15" width="9" customWidth="1"/>
  </cols>
  <sheetData>
    <row r="1" spans="2:16">
      <c r="B1" t="s">
        <v>333</v>
      </c>
      <c r="C1" s="1"/>
      <c r="D1" s="1" t="s">
        <v>334</v>
      </c>
      <c r="E1" s="1" t="s">
        <v>338</v>
      </c>
      <c r="F1" s="1" t="s">
        <v>345</v>
      </c>
      <c r="G1" t="s">
        <v>335</v>
      </c>
      <c r="H1" s="1" t="s">
        <v>336</v>
      </c>
      <c r="I1" s="1"/>
      <c r="M1" t="s">
        <v>52</v>
      </c>
    </row>
    <row r="2" spans="2:16">
      <c r="B2" t="s">
        <v>108</v>
      </c>
      <c r="C2" s="1"/>
      <c r="D2" s="1" t="s">
        <v>315</v>
      </c>
      <c r="E2" s="1" t="s">
        <v>170</v>
      </c>
      <c r="F2" s="1" t="s">
        <v>347</v>
      </c>
      <c r="G2" s="1" t="s">
        <v>344</v>
      </c>
      <c r="H2" s="1" t="s">
        <v>312</v>
      </c>
      <c r="I2" s="1"/>
      <c r="K2" t="s">
        <v>92</v>
      </c>
      <c r="P2" t="s">
        <v>48</v>
      </c>
    </row>
    <row r="3" spans="2:16">
      <c r="B3" t="s">
        <v>229</v>
      </c>
      <c r="C3" s="1" t="s">
        <v>337</v>
      </c>
      <c r="D3" s="1" t="s">
        <v>321</v>
      </c>
      <c r="E3" s="1" t="s">
        <v>171</v>
      </c>
      <c r="F3" s="1" t="s">
        <v>346</v>
      </c>
      <c r="G3" s="1" t="s">
        <v>310</v>
      </c>
      <c r="H3" s="1" t="s">
        <v>311</v>
      </c>
      <c r="I3" s="1"/>
      <c r="K3" t="s">
        <v>93</v>
      </c>
      <c r="P3" t="s">
        <v>54</v>
      </c>
    </row>
    <row r="4" spans="2:16">
      <c r="C4" s="1">
        <v>2</v>
      </c>
      <c r="D4" s="1" t="s">
        <v>321</v>
      </c>
      <c r="E4" s="1" t="s">
        <v>172</v>
      </c>
      <c r="F4" s="1" t="s">
        <v>346</v>
      </c>
      <c r="G4" s="1" t="s">
        <v>111</v>
      </c>
      <c r="H4" s="1" t="s">
        <v>311</v>
      </c>
      <c r="I4" s="1"/>
      <c r="K4" t="s">
        <v>91</v>
      </c>
      <c r="P4" t="s">
        <v>53</v>
      </c>
    </row>
    <row r="5" spans="2:16">
      <c r="C5" s="1">
        <v>3</v>
      </c>
      <c r="D5" s="1" t="s">
        <v>321</v>
      </c>
      <c r="E5" s="1" t="s">
        <v>172</v>
      </c>
      <c r="F5" s="1" t="s">
        <v>346</v>
      </c>
      <c r="G5" s="1" t="s">
        <v>111</v>
      </c>
      <c r="H5" s="1" t="s">
        <v>311</v>
      </c>
      <c r="I5" s="1"/>
      <c r="K5" t="s">
        <v>94</v>
      </c>
      <c r="P5" t="s">
        <v>55</v>
      </c>
    </row>
    <row r="6" spans="2:16">
      <c r="C6" s="1">
        <v>4</v>
      </c>
      <c r="D6" s="1" t="s">
        <v>321</v>
      </c>
      <c r="E6" s="1" t="s">
        <v>172</v>
      </c>
      <c r="F6" s="1" t="s">
        <v>346</v>
      </c>
      <c r="G6" s="1" t="s">
        <v>111</v>
      </c>
      <c r="H6" s="1" t="s">
        <v>311</v>
      </c>
      <c r="I6" s="1"/>
      <c r="K6" t="s">
        <v>97</v>
      </c>
      <c r="P6" t="s">
        <v>56</v>
      </c>
    </row>
    <row r="7" spans="2:16">
      <c r="C7" s="1">
        <v>5</v>
      </c>
      <c r="D7" s="1" t="s">
        <v>321</v>
      </c>
      <c r="E7" s="1" t="s">
        <v>172</v>
      </c>
      <c r="F7" s="1" t="s">
        <v>346</v>
      </c>
      <c r="G7" s="1" t="s">
        <v>111</v>
      </c>
      <c r="H7" s="1" t="s">
        <v>311</v>
      </c>
      <c r="I7" s="1"/>
      <c r="K7" t="s">
        <v>96</v>
      </c>
      <c r="P7" t="s">
        <v>49</v>
      </c>
    </row>
    <row r="8" spans="2:16">
      <c r="C8" s="1">
        <v>6</v>
      </c>
      <c r="D8" s="1" t="s">
        <v>321</v>
      </c>
      <c r="E8" s="1" t="s">
        <v>172</v>
      </c>
      <c r="F8" s="1" t="s">
        <v>346</v>
      </c>
      <c r="G8" s="1" t="s">
        <v>111</v>
      </c>
      <c r="H8" s="1" t="s">
        <v>311</v>
      </c>
      <c r="I8" s="1"/>
      <c r="K8" t="s">
        <v>98</v>
      </c>
      <c r="P8" t="s">
        <v>57</v>
      </c>
    </row>
    <row r="9" spans="2:16">
      <c r="C9" s="1">
        <v>7</v>
      </c>
      <c r="D9" s="1" t="s">
        <v>321</v>
      </c>
      <c r="E9" s="1" t="s">
        <v>172</v>
      </c>
      <c r="F9" s="1" t="s">
        <v>346</v>
      </c>
      <c r="G9" s="1" t="s">
        <v>111</v>
      </c>
      <c r="H9" s="1" t="s">
        <v>311</v>
      </c>
      <c r="I9" s="1"/>
      <c r="K9" t="s">
        <v>99</v>
      </c>
      <c r="P9" t="s">
        <v>50</v>
      </c>
    </row>
    <row r="10" spans="2:16">
      <c r="C10" s="1">
        <v>8</v>
      </c>
      <c r="D10" s="1" t="s">
        <v>321</v>
      </c>
      <c r="E10" s="1" t="s">
        <v>172</v>
      </c>
      <c r="F10" s="1" t="s">
        <v>346</v>
      </c>
      <c r="G10" s="1" t="s">
        <v>111</v>
      </c>
      <c r="H10" s="1" t="s">
        <v>311</v>
      </c>
      <c r="I10" s="1"/>
      <c r="K10" t="s">
        <v>100</v>
      </c>
      <c r="P10" t="s">
        <v>58</v>
      </c>
    </row>
    <row r="11" spans="2:16">
      <c r="C11" s="1">
        <v>9</v>
      </c>
      <c r="D11" s="1" t="s">
        <v>321</v>
      </c>
      <c r="E11" s="1" t="s">
        <v>172</v>
      </c>
      <c r="F11" s="1" t="s">
        <v>346</v>
      </c>
      <c r="G11" s="1" t="s">
        <v>111</v>
      </c>
      <c r="H11" s="1" t="s">
        <v>311</v>
      </c>
      <c r="I11" s="1"/>
      <c r="K11" t="s">
        <v>101</v>
      </c>
      <c r="P11" t="s">
        <v>51</v>
      </c>
    </row>
    <row r="12" spans="2:16">
      <c r="C12" s="1">
        <v>10</v>
      </c>
      <c r="D12" s="1" t="s">
        <v>321</v>
      </c>
      <c r="E12" s="1" t="s">
        <v>172</v>
      </c>
      <c r="F12" s="1" t="s">
        <v>346</v>
      </c>
      <c r="G12" s="1" t="s">
        <v>111</v>
      </c>
      <c r="H12" s="1" t="s">
        <v>311</v>
      </c>
      <c r="I12" s="1"/>
      <c r="K12" t="s">
        <v>102</v>
      </c>
    </row>
    <row r="13" spans="2:16">
      <c r="C13" s="1"/>
      <c r="D13" s="1"/>
      <c r="E13" s="1"/>
      <c r="F13" s="1"/>
      <c r="G13" s="1"/>
      <c r="H13" s="1"/>
      <c r="I13" s="1"/>
    </row>
    <row r="14" spans="2:16">
      <c r="C14" s="1"/>
      <c r="D14" s="1"/>
      <c r="E14" s="1"/>
      <c r="F14" s="1"/>
      <c r="G14" s="1"/>
      <c r="H14" s="1"/>
      <c r="I14" s="1"/>
    </row>
    <row r="15" spans="2:16">
      <c r="C15" s="1"/>
      <c r="D15" s="1"/>
      <c r="E15" s="1"/>
      <c r="F15" s="1"/>
      <c r="G15" s="1"/>
      <c r="H15" s="1"/>
      <c r="I15" s="1"/>
    </row>
    <row r="16" spans="2:16">
      <c r="G16" s="1" t="s">
        <v>118</v>
      </c>
      <c r="H16" s="1"/>
      <c r="I16" s="1"/>
    </row>
    <row r="17" spans="1:13">
      <c r="A17" t="s">
        <v>316</v>
      </c>
      <c r="B17" t="s">
        <v>230</v>
      </c>
      <c r="C17" t="s">
        <v>231</v>
      </c>
      <c r="D17" s="1" t="s">
        <v>317</v>
      </c>
      <c r="E17" s="1" t="s">
        <v>317</v>
      </c>
      <c r="F17" s="1" t="s">
        <v>117</v>
      </c>
      <c r="G17" s="1" t="s">
        <v>117</v>
      </c>
      <c r="H17" s="1" t="s">
        <v>117</v>
      </c>
      <c r="I17" s="1"/>
      <c r="K17" t="s">
        <v>116</v>
      </c>
    </row>
    <row r="18" spans="1:13">
      <c r="B18" t="s">
        <v>127</v>
      </c>
      <c r="C18">
        <v>5</v>
      </c>
      <c r="D18" s="1" t="s">
        <v>330</v>
      </c>
      <c r="E18" s="1" t="s">
        <v>331</v>
      </c>
      <c r="F18" s="1" t="s">
        <v>348</v>
      </c>
      <c r="G18" s="1" t="s">
        <v>313</v>
      </c>
      <c r="H18" s="1" t="s">
        <v>339</v>
      </c>
      <c r="I18" s="1"/>
    </row>
    <row r="19" spans="1:13">
      <c r="D19" s="1"/>
      <c r="E19" s="1"/>
      <c r="F19" t="s">
        <v>349</v>
      </c>
      <c r="G19" s="1" t="s">
        <v>309</v>
      </c>
      <c r="H19" t="s">
        <v>340</v>
      </c>
      <c r="I19" s="1"/>
    </row>
    <row r="20" spans="1:13">
      <c r="D20" s="1"/>
      <c r="E20" s="1"/>
      <c r="F20" s="1"/>
      <c r="G20" s="1" t="s">
        <v>341</v>
      </c>
      <c r="H20" s="1" t="s">
        <v>343</v>
      </c>
      <c r="I20" s="1"/>
      <c r="K20" t="s">
        <v>91</v>
      </c>
      <c r="L20" t="s">
        <v>106</v>
      </c>
      <c r="M20" t="s">
        <v>107</v>
      </c>
    </row>
    <row r="21" spans="1:13">
      <c r="E21" s="1"/>
      <c r="F21" s="1"/>
      <c r="G21" s="1" t="s">
        <v>342</v>
      </c>
    </row>
    <row r="22" spans="1:13">
      <c r="F22" s="1"/>
      <c r="G22" s="1"/>
    </row>
    <row r="23" spans="1:13">
      <c r="B23" t="s">
        <v>332</v>
      </c>
      <c r="I23" s="1"/>
      <c r="K23" s="1" t="s">
        <v>109</v>
      </c>
    </row>
    <row r="24" spans="1:13">
      <c r="E24" s="1" t="s">
        <v>308</v>
      </c>
      <c r="H24" t="s">
        <v>314</v>
      </c>
      <c r="K24" s="1" t="s">
        <v>90</v>
      </c>
    </row>
    <row r="25" spans="1:13">
      <c r="E25" s="1" t="s">
        <v>309</v>
      </c>
      <c r="H25" s="1"/>
      <c r="I25" s="1"/>
      <c r="K25" s="1" t="s">
        <v>92</v>
      </c>
    </row>
    <row r="26" spans="1:13">
      <c r="K26" s="1" t="s">
        <v>112</v>
      </c>
    </row>
    <row r="27" spans="1:13">
      <c r="K27" s="1" t="s">
        <v>103</v>
      </c>
    </row>
    <row r="28" spans="1:13">
      <c r="K28" s="1" t="s">
        <v>95</v>
      </c>
    </row>
    <row r="29" spans="1:13">
      <c r="K29" s="1" t="s">
        <v>113</v>
      </c>
    </row>
    <row r="30" spans="1:13">
      <c r="K30" s="1" t="s">
        <v>104</v>
      </c>
    </row>
    <row r="31" spans="1:13">
      <c r="K31" s="1" t="s">
        <v>111</v>
      </c>
    </row>
    <row r="32" spans="1:13">
      <c r="K32" s="1" t="s">
        <v>114</v>
      </c>
    </row>
    <row r="33" spans="4:11">
      <c r="E33" s="34" t="s">
        <v>318</v>
      </c>
      <c r="K33" s="1" t="s">
        <v>105</v>
      </c>
    </row>
    <row r="34" spans="4:11">
      <c r="D34" t="s">
        <v>319</v>
      </c>
      <c r="E34" s="35">
        <v>1</v>
      </c>
      <c r="K34" s="1" t="s">
        <v>110</v>
      </c>
    </row>
    <row r="35" spans="4:11">
      <c r="E35" s="35">
        <v>1.075</v>
      </c>
      <c r="K35" s="1"/>
    </row>
    <row r="36" spans="4:11">
      <c r="E36" s="35">
        <v>1.175</v>
      </c>
      <c r="K36" s="1"/>
    </row>
    <row r="37" spans="4:11">
      <c r="K37" s="1" t="s">
        <v>115</v>
      </c>
    </row>
    <row r="39" spans="4:11">
      <c r="D39" t="s">
        <v>320</v>
      </c>
      <c r="E39" s="22">
        <f>E34+E35+E36</f>
        <v>3.25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M36"/>
  <sheetViews>
    <sheetView workbookViewId="0">
      <selection activeCell="J38" sqref="J38"/>
    </sheetView>
  </sheetViews>
  <sheetFormatPr defaultColWidth="13.625" defaultRowHeight="16.5"/>
  <sheetData>
    <row r="1" spans="2:13" ht="17.25" thickBot="1">
      <c r="E1" t="s">
        <v>631</v>
      </c>
    </row>
    <row r="2" spans="2:13">
      <c r="E2" t="s">
        <v>632</v>
      </c>
      <c r="F2" s="8" t="s">
        <v>626</v>
      </c>
      <c r="G2" s="10" t="s">
        <v>598</v>
      </c>
      <c r="H2" s="10"/>
      <c r="I2" s="10" t="s">
        <v>599</v>
      </c>
      <c r="J2" s="10"/>
      <c r="K2" s="9"/>
    </row>
    <row r="3" spans="2:13" ht="17.25" thickBot="1">
      <c r="F3" s="14"/>
      <c r="G3" s="15" t="s">
        <v>601</v>
      </c>
      <c r="H3" s="15"/>
      <c r="I3" s="15" t="s">
        <v>602</v>
      </c>
      <c r="J3" s="15"/>
      <c r="K3" s="16"/>
    </row>
    <row r="4" spans="2:13" ht="17.25" thickBot="1"/>
    <row r="5" spans="2:13">
      <c r="F5" s="8" t="s">
        <v>627</v>
      </c>
      <c r="G5" s="10" t="s">
        <v>615</v>
      </c>
      <c r="H5" s="10"/>
      <c r="I5" s="10" t="s">
        <v>616</v>
      </c>
      <c r="J5" s="10"/>
      <c r="K5" s="9"/>
    </row>
    <row r="6" spans="2:13" ht="17.25" thickBot="1">
      <c r="F6" s="14"/>
      <c r="G6" s="15"/>
      <c r="H6" s="15"/>
      <c r="I6" s="15"/>
      <c r="J6" s="15"/>
      <c r="K6" s="16"/>
    </row>
    <row r="7" spans="2:13" ht="17.25" thickBot="1">
      <c r="B7" t="s">
        <v>617</v>
      </c>
    </row>
    <row r="8" spans="2:13">
      <c r="B8" t="s">
        <v>618</v>
      </c>
      <c r="E8" t="s">
        <v>633</v>
      </c>
      <c r="F8" s="8" t="s">
        <v>628</v>
      </c>
      <c r="G8" s="10" t="s">
        <v>608</v>
      </c>
      <c r="H8" s="10"/>
      <c r="I8" s="10" t="s">
        <v>609</v>
      </c>
      <c r="J8" s="10"/>
      <c r="K8" s="9" t="s">
        <v>613</v>
      </c>
      <c r="M8" s="72" t="s">
        <v>637</v>
      </c>
    </row>
    <row r="9" spans="2:13" ht="17.25" thickBot="1">
      <c r="B9" t="s">
        <v>619</v>
      </c>
      <c r="F9" s="14"/>
      <c r="G9" s="15" t="s">
        <v>600</v>
      </c>
      <c r="H9" s="15"/>
      <c r="I9" s="15" t="s">
        <v>600</v>
      </c>
      <c r="J9" s="15"/>
      <c r="K9" s="16" t="s">
        <v>614</v>
      </c>
      <c r="M9" s="73" t="s">
        <v>638</v>
      </c>
    </row>
    <row r="10" spans="2:13" ht="17.25" thickBot="1">
      <c r="B10" t="s">
        <v>620</v>
      </c>
      <c r="G10" s="19"/>
      <c r="M10" s="74" t="s">
        <v>639</v>
      </c>
    </row>
    <row r="11" spans="2:13" ht="17.25" thickBot="1">
      <c r="B11" t="s">
        <v>621</v>
      </c>
      <c r="E11" t="s">
        <v>651</v>
      </c>
      <c r="F11" s="2"/>
      <c r="G11" s="76" t="s">
        <v>646</v>
      </c>
      <c r="H11" s="77"/>
      <c r="I11" s="77" t="s">
        <v>647</v>
      </c>
      <c r="J11" s="77"/>
      <c r="K11" s="5" t="s">
        <v>649</v>
      </c>
      <c r="M11" s="73" t="s">
        <v>640</v>
      </c>
    </row>
    <row r="12" spans="2:13" ht="17.25" thickBot="1">
      <c r="B12" t="s">
        <v>622</v>
      </c>
      <c r="M12" s="74" t="s">
        <v>641</v>
      </c>
    </row>
    <row r="13" spans="2:13" ht="17.25" thickBot="1">
      <c r="E13" t="s">
        <v>652</v>
      </c>
      <c r="F13" s="2"/>
      <c r="G13" s="77" t="s">
        <v>650</v>
      </c>
      <c r="H13" s="77"/>
      <c r="I13" s="77" t="s">
        <v>648</v>
      </c>
      <c r="J13" s="77"/>
      <c r="K13" s="5" t="s">
        <v>636</v>
      </c>
      <c r="M13" s="73" t="s">
        <v>642</v>
      </c>
    </row>
    <row r="14" spans="2:13">
      <c r="B14" t="s">
        <v>623</v>
      </c>
      <c r="M14" s="74" t="s">
        <v>643</v>
      </c>
    </row>
    <row r="15" spans="2:13">
      <c r="B15" t="s">
        <v>624</v>
      </c>
      <c r="M15" s="73" t="s">
        <v>644</v>
      </c>
    </row>
    <row r="16" spans="2:13">
      <c r="M16" s="75" t="s">
        <v>645</v>
      </c>
    </row>
    <row r="18" spans="2:11" ht="17.25" thickBot="1"/>
    <row r="19" spans="2:11">
      <c r="C19" t="s">
        <v>603</v>
      </c>
      <c r="E19" t="s">
        <v>634</v>
      </c>
      <c r="F19" s="8" t="s">
        <v>629</v>
      </c>
      <c r="G19" s="10" t="s">
        <v>607</v>
      </c>
      <c r="H19" s="10"/>
      <c r="I19" s="10" t="s">
        <v>604</v>
      </c>
      <c r="J19" s="10"/>
      <c r="K19" s="9" t="s">
        <v>635</v>
      </c>
    </row>
    <row r="20" spans="2:11" ht="17.25" thickBot="1">
      <c r="F20" s="14"/>
      <c r="G20" s="15"/>
      <c r="H20" s="15"/>
      <c r="I20" s="15" t="s">
        <v>602</v>
      </c>
      <c r="J20" s="15"/>
      <c r="K20" s="16"/>
    </row>
    <row r="22" spans="2:11" ht="17.25" thickBot="1"/>
    <row r="23" spans="2:11">
      <c r="F23" s="8" t="s">
        <v>630</v>
      </c>
      <c r="G23" s="10"/>
      <c r="H23" s="10"/>
      <c r="I23" s="10" t="s">
        <v>605</v>
      </c>
      <c r="J23" s="10" t="s">
        <v>606</v>
      </c>
      <c r="K23" s="9"/>
    </row>
    <row r="24" spans="2:11" ht="17.25" thickBot="1">
      <c r="C24" t="s">
        <v>594</v>
      </c>
      <c r="F24" s="14"/>
      <c r="G24" s="15"/>
      <c r="H24" s="15"/>
      <c r="I24" s="15" t="s">
        <v>602</v>
      </c>
      <c r="J24" s="15"/>
      <c r="K24" s="16"/>
    </row>
    <row r="25" spans="2:11">
      <c r="C25" t="s">
        <v>595</v>
      </c>
    </row>
    <row r="26" spans="2:11">
      <c r="C26" t="s">
        <v>596</v>
      </c>
    </row>
    <row r="29" spans="2:11">
      <c r="B29" t="s">
        <v>653</v>
      </c>
    </row>
    <row r="30" spans="2:11">
      <c r="B30" t="s">
        <v>654</v>
      </c>
      <c r="C30" t="s">
        <v>655</v>
      </c>
    </row>
    <row r="31" spans="2:11">
      <c r="B31" t="s">
        <v>656</v>
      </c>
    </row>
    <row r="32" spans="2:11">
      <c r="B32" t="s">
        <v>657</v>
      </c>
      <c r="C32" t="s">
        <v>658</v>
      </c>
    </row>
    <row r="33" spans="7:7">
      <c r="G33" t="s">
        <v>597</v>
      </c>
    </row>
    <row r="34" spans="7:7">
      <c r="G34" t="s">
        <v>610</v>
      </c>
    </row>
    <row r="35" spans="7:7">
      <c r="G35" t="s">
        <v>611</v>
      </c>
    </row>
    <row r="36" spans="7:7">
      <c r="G36" t="s">
        <v>612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95"/>
  <sheetViews>
    <sheetView topLeftCell="A31" zoomScale="85" zoomScaleNormal="85" workbookViewId="0">
      <selection activeCell="K75" sqref="K75"/>
    </sheetView>
  </sheetViews>
  <sheetFormatPr defaultRowHeight="16.5"/>
  <cols>
    <col min="1" max="8" width="16.625" customWidth="1"/>
    <col min="9" max="9" width="17.25" customWidth="1"/>
    <col min="10" max="26" width="16.625" customWidth="1"/>
    <col min="27" max="27" width="14.75" customWidth="1"/>
  </cols>
  <sheetData>
    <row r="1" spans="1:22" ht="61.5" customHeight="1" thickBot="1">
      <c r="B1" t="s">
        <v>687</v>
      </c>
      <c r="D1" t="s">
        <v>694</v>
      </c>
      <c r="F1" s="64" t="s">
        <v>696</v>
      </c>
      <c r="G1" s="64"/>
      <c r="I1" s="64" t="s">
        <v>696</v>
      </c>
      <c r="J1" s="64"/>
      <c r="K1" s="64" t="s">
        <v>713</v>
      </c>
      <c r="L1" s="64" t="s">
        <v>691</v>
      </c>
      <c r="M1" s="64"/>
      <c r="O1" s="64" t="s">
        <v>717</v>
      </c>
      <c r="P1" s="64" t="s">
        <v>714</v>
      </c>
      <c r="Q1" s="64" t="s">
        <v>690</v>
      </c>
      <c r="R1" s="64" t="s">
        <v>692</v>
      </c>
      <c r="T1" s="64"/>
    </row>
    <row r="2" spans="1:22" ht="17.25" thickBot="1">
      <c r="B2" t="s">
        <v>347</v>
      </c>
      <c r="C2" s="70" t="s">
        <v>659</v>
      </c>
      <c r="D2" s="77" t="s">
        <v>695</v>
      </c>
      <c r="E2" s="77" t="s">
        <v>748</v>
      </c>
      <c r="F2" s="77" t="s">
        <v>768</v>
      </c>
      <c r="G2" s="2" t="s">
        <v>771</v>
      </c>
      <c r="H2" s="77" t="s">
        <v>765</v>
      </c>
      <c r="I2" s="5" t="s">
        <v>750</v>
      </c>
      <c r="J2" s="77" t="s">
        <v>706</v>
      </c>
      <c r="K2" s="77" t="s">
        <v>716</v>
      </c>
      <c r="L2" s="5" t="s">
        <v>689</v>
      </c>
      <c r="M2" t="s">
        <v>705</v>
      </c>
      <c r="N2" t="s">
        <v>715</v>
      </c>
      <c r="O2" t="s">
        <v>718</v>
      </c>
      <c r="P2" t="s">
        <v>707</v>
      </c>
      <c r="Q2" t="s">
        <v>688</v>
      </c>
      <c r="R2" t="s">
        <v>693</v>
      </c>
    </row>
    <row r="3" spans="1:22">
      <c r="B3" t="s">
        <v>683</v>
      </c>
      <c r="C3" t="s">
        <v>685</v>
      </c>
      <c r="D3" t="s">
        <v>743</v>
      </c>
      <c r="E3" t="s">
        <v>737</v>
      </c>
      <c r="F3" t="s">
        <v>738</v>
      </c>
      <c r="H3" t="s">
        <v>772</v>
      </c>
      <c r="I3" t="s">
        <v>738</v>
      </c>
      <c r="K3" t="s">
        <v>711</v>
      </c>
      <c r="Q3" t="s">
        <v>712</v>
      </c>
    </row>
    <row r="4" spans="1:22">
      <c r="B4" t="s">
        <v>684</v>
      </c>
      <c r="C4" t="s">
        <v>686</v>
      </c>
      <c r="D4" t="s">
        <v>736</v>
      </c>
      <c r="E4" t="s">
        <v>735</v>
      </c>
      <c r="F4" t="s">
        <v>734</v>
      </c>
      <c r="H4" t="s">
        <v>735</v>
      </c>
      <c r="I4" t="s">
        <v>734</v>
      </c>
    </row>
    <row r="5" spans="1:22">
      <c r="B5" t="s">
        <v>739</v>
      </c>
      <c r="D5" t="s">
        <v>740</v>
      </c>
      <c r="E5" t="s">
        <v>742</v>
      </c>
      <c r="F5" t="s">
        <v>741</v>
      </c>
      <c r="H5" t="s">
        <v>742</v>
      </c>
      <c r="I5" t="s">
        <v>741</v>
      </c>
    </row>
    <row r="6" spans="1:22">
      <c r="B6" t="s">
        <v>5</v>
      </c>
      <c r="C6">
        <v>0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>
        <v>2</v>
      </c>
      <c r="L6" s="42">
        <v>3</v>
      </c>
      <c r="Q6" s="42">
        <v>3</v>
      </c>
      <c r="R6" s="42">
        <v>3</v>
      </c>
      <c r="S6" s="42"/>
      <c r="T6" s="42"/>
      <c r="U6" s="42"/>
      <c r="V6" s="42"/>
    </row>
    <row r="7" spans="1:22">
      <c r="A7" t="s">
        <v>69</v>
      </c>
      <c r="B7" t="s">
        <v>156</v>
      </c>
      <c r="C7">
        <v>5</v>
      </c>
      <c r="D7">
        <v>20</v>
      </c>
      <c r="E7">
        <v>30</v>
      </c>
      <c r="F7">
        <v>40</v>
      </c>
      <c r="G7">
        <v>20</v>
      </c>
      <c r="H7">
        <v>25</v>
      </c>
      <c r="I7">
        <v>30</v>
      </c>
      <c r="J7">
        <v>5</v>
      </c>
      <c r="K7">
        <v>5</v>
      </c>
      <c r="L7">
        <v>10</v>
      </c>
      <c r="Q7">
        <v>5</v>
      </c>
      <c r="R7">
        <v>5</v>
      </c>
    </row>
    <row r="8" spans="1:22">
      <c r="B8" t="s">
        <v>45</v>
      </c>
      <c r="C8">
        <v>5</v>
      </c>
      <c r="D8">
        <v>10</v>
      </c>
      <c r="E8">
        <v>15</v>
      </c>
      <c r="F8">
        <v>20</v>
      </c>
      <c r="G8">
        <v>10</v>
      </c>
      <c r="H8">
        <v>15</v>
      </c>
      <c r="I8">
        <v>20</v>
      </c>
      <c r="J8">
        <v>10</v>
      </c>
      <c r="K8">
        <v>15</v>
      </c>
      <c r="L8">
        <v>20</v>
      </c>
      <c r="Q8">
        <v>15</v>
      </c>
      <c r="R8">
        <v>15</v>
      </c>
    </row>
    <row r="9" spans="1:22">
      <c r="B9" t="s">
        <v>157</v>
      </c>
      <c r="C9">
        <v>5</v>
      </c>
      <c r="D9">
        <v>10</v>
      </c>
      <c r="E9">
        <v>20</v>
      </c>
      <c r="F9">
        <v>30</v>
      </c>
      <c r="G9">
        <v>10</v>
      </c>
      <c r="H9">
        <v>20</v>
      </c>
      <c r="I9">
        <v>30</v>
      </c>
      <c r="J9">
        <v>5</v>
      </c>
      <c r="K9">
        <v>10</v>
      </c>
      <c r="L9">
        <v>10</v>
      </c>
      <c r="Q9">
        <v>5</v>
      </c>
      <c r="R9">
        <v>5</v>
      </c>
    </row>
    <row r="10" spans="1:22">
      <c r="B10" t="s">
        <v>143</v>
      </c>
      <c r="C10">
        <v>5</v>
      </c>
      <c r="D10">
        <v>10</v>
      </c>
      <c r="E10">
        <v>15</v>
      </c>
      <c r="F10">
        <v>20</v>
      </c>
      <c r="G10">
        <v>10</v>
      </c>
      <c r="H10">
        <v>20</v>
      </c>
      <c r="I10">
        <v>30</v>
      </c>
      <c r="J10">
        <v>5</v>
      </c>
      <c r="K10">
        <v>5</v>
      </c>
      <c r="L10">
        <v>10</v>
      </c>
      <c r="Q10">
        <v>5</v>
      </c>
      <c r="R10">
        <v>5</v>
      </c>
    </row>
    <row r="11" spans="1:22" ht="15.75" customHeight="1">
      <c r="B11" t="s">
        <v>704</v>
      </c>
      <c r="C11">
        <f t="shared" ref="C11:L11" si="0">SUM(C7:C10)</f>
        <v>20</v>
      </c>
      <c r="D11">
        <f t="shared" si="0"/>
        <v>50</v>
      </c>
      <c r="E11">
        <f t="shared" si="0"/>
        <v>80</v>
      </c>
      <c r="F11">
        <f t="shared" si="0"/>
        <v>110</v>
      </c>
      <c r="G11">
        <f t="shared" si="0"/>
        <v>50</v>
      </c>
      <c r="H11">
        <f t="shared" si="0"/>
        <v>80</v>
      </c>
      <c r="I11">
        <f t="shared" si="0"/>
        <v>110</v>
      </c>
      <c r="J11">
        <f t="shared" si="0"/>
        <v>25</v>
      </c>
      <c r="K11">
        <f t="shared" si="0"/>
        <v>35</v>
      </c>
      <c r="L11">
        <f t="shared" si="0"/>
        <v>50</v>
      </c>
      <c r="Q11">
        <f>SUM(Q7:Q10)</f>
        <v>30</v>
      </c>
      <c r="R11">
        <f>SUM(R7:R10)</f>
        <v>30</v>
      </c>
    </row>
    <row r="12" spans="1:22" ht="109.5" customHeight="1">
      <c r="B12" t="s">
        <v>745</v>
      </c>
      <c r="D12" t="s">
        <v>724</v>
      </c>
      <c r="E12" s="64" t="s">
        <v>767</v>
      </c>
      <c r="F12" s="64" t="s">
        <v>773</v>
      </c>
      <c r="G12" t="s">
        <v>724</v>
      </c>
      <c r="H12" s="64" t="s">
        <v>776</v>
      </c>
      <c r="I12" s="64" t="s">
        <v>777</v>
      </c>
      <c r="J12" t="s">
        <v>724</v>
      </c>
      <c r="K12" s="64" t="s">
        <v>753</v>
      </c>
      <c r="L12" s="64" t="s">
        <v>754</v>
      </c>
      <c r="N12" s="64" t="s">
        <v>778</v>
      </c>
    </row>
    <row r="13" spans="1:22">
      <c r="B13" t="s">
        <v>337</v>
      </c>
      <c r="C13" t="s">
        <v>728</v>
      </c>
      <c r="D13" t="s">
        <v>620</v>
      </c>
      <c r="E13" t="s">
        <v>760</v>
      </c>
      <c r="F13" t="s">
        <v>746</v>
      </c>
      <c r="G13" t="s">
        <v>775</v>
      </c>
      <c r="H13" t="s">
        <v>749</v>
      </c>
      <c r="I13" t="s">
        <v>702</v>
      </c>
      <c r="J13" t="s">
        <v>708</v>
      </c>
      <c r="K13" t="s">
        <v>722</v>
      </c>
      <c r="L13" t="s">
        <v>731</v>
      </c>
    </row>
    <row r="14" spans="1:22">
      <c r="B14" t="s">
        <v>660</v>
      </c>
      <c r="C14" t="s">
        <v>726</v>
      </c>
      <c r="D14" t="s">
        <v>766</v>
      </c>
      <c r="E14" t="s">
        <v>761</v>
      </c>
      <c r="F14" t="s">
        <v>751</v>
      </c>
      <c r="G14" t="s">
        <v>775</v>
      </c>
      <c r="H14" t="s">
        <v>749</v>
      </c>
      <c r="I14" t="s">
        <v>702</v>
      </c>
      <c r="J14" t="s">
        <v>709</v>
      </c>
      <c r="K14" t="s">
        <v>719</v>
      </c>
      <c r="L14" t="s">
        <v>744</v>
      </c>
    </row>
    <row r="15" spans="1:22">
      <c r="B15" t="s">
        <v>661</v>
      </c>
      <c r="C15" t="s">
        <v>727</v>
      </c>
      <c r="D15" t="s">
        <v>699</v>
      </c>
      <c r="E15" t="s">
        <v>762</v>
      </c>
      <c r="F15" t="s">
        <v>747</v>
      </c>
      <c r="G15" t="s">
        <v>775</v>
      </c>
      <c r="H15" t="s">
        <v>749</v>
      </c>
      <c r="I15" t="s">
        <v>702</v>
      </c>
      <c r="J15" t="s">
        <v>697</v>
      </c>
      <c r="K15" t="s">
        <v>723</v>
      </c>
      <c r="L15" t="s">
        <v>732</v>
      </c>
    </row>
    <row r="16" spans="1:22">
      <c r="B16" t="s">
        <v>662</v>
      </c>
      <c r="C16" t="s">
        <v>729</v>
      </c>
      <c r="D16" t="s">
        <v>701</v>
      </c>
      <c r="E16" t="s">
        <v>763</v>
      </c>
      <c r="F16" t="s">
        <v>752</v>
      </c>
      <c r="G16" t="s">
        <v>775</v>
      </c>
      <c r="H16" t="s">
        <v>749</v>
      </c>
      <c r="I16" t="s">
        <v>702</v>
      </c>
      <c r="J16" t="s">
        <v>710</v>
      </c>
      <c r="K16" t="s">
        <v>720</v>
      </c>
      <c r="L16" t="s">
        <v>755</v>
      </c>
    </row>
    <row r="17" spans="2:25">
      <c r="B17" t="s">
        <v>663</v>
      </c>
      <c r="C17" t="s">
        <v>725</v>
      </c>
      <c r="D17" t="s">
        <v>700</v>
      </c>
      <c r="E17" t="s">
        <v>769</v>
      </c>
      <c r="F17" t="s">
        <v>770</v>
      </c>
      <c r="G17" t="s">
        <v>775</v>
      </c>
      <c r="H17" t="s">
        <v>749</v>
      </c>
      <c r="I17" t="s">
        <v>703</v>
      </c>
      <c r="J17" t="s">
        <v>698</v>
      </c>
      <c r="K17" t="s">
        <v>721</v>
      </c>
      <c r="L17" t="s">
        <v>733</v>
      </c>
      <c r="N17" t="s">
        <v>756</v>
      </c>
    </row>
    <row r="18" spans="2:25">
      <c r="B18" t="s">
        <v>664</v>
      </c>
      <c r="N18" t="s">
        <v>757</v>
      </c>
      <c r="O18" t="s">
        <v>758</v>
      </c>
      <c r="P18" t="s">
        <v>771</v>
      </c>
    </row>
    <row r="19" spans="2:25">
      <c r="B19" t="s">
        <v>665</v>
      </c>
    </row>
    <row r="20" spans="2:25">
      <c r="B20" t="s">
        <v>666</v>
      </c>
    </row>
    <row r="21" spans="2:25">
      <c r="B21" t="s">
        <v>667</v>
      </c>
    </row>
    <row r="22" spans="2:25">
      <c r="B22" t="s">
        <v>668</v>
      </c>
    </row>
    <row r="23" spans="2:25" ht="147" customHeight="1">
      <c r="B23" t="s">
        <v>759</v>
      </c>
      <c r="C23" t="s">
        <v>724</v>
      </c>
      <c r="D23" s="64" t="s">
        <v>767</v>
      </c>
      <c r="E23" s="64" t="s">
        <v>773</v>
      </c>
      <c r="F23" s="64" t="s">
        <v>774</v>
      </c>
      <c r="G23" s="64" t="s">
        <v>776</v>
      </c>
      <c r="H23" s="64" t="s">
        <v>777</v>
      </c>
      <c r="I23" s="64" t="s">
        <v>821</v>
      </c>
      <c r="L23" s="64" t="s">
        <v>764</v>
      </c>
    </row>
    <row r="24" spans="2:25">
      <c r="B24" t="s">
        <v>669</v>
      </c>
      <c r="O24" s="42"/>
      <c r="P24" s="80"/>
      <c r="R24" t="s">
        <v>900</v>
      </c>
    </row>
    <row r="25" spans="2:25">
      <c r="B25" t="s">
        <v>670</v>
      </c>
      <c r="K25" t="s">
        <v>879</v>
      </c>
      <c r="O25" t="s">
        <v>844</v>
      </c>
      <c r="P25" t="s">
        <v>843</v>
      </c>
    </row>
    <row r="26" spans="2:25">
      <c r="B26" t="s">
        <v>671</v>
      </c>
      <c r="M26" t="s">
        <v>880</v>
      </c>
    </row>
    <row r="27" spans="2:25">
      <c r="B27" t="s">
        <v>672</v>
      </c>
      <c r="K27" s="79" t="s">
        <v>852</v>
      </c>
      <c r="L27" t="s">
        <v>886</v>
      </c>
      <c r="N27" t="s">
        <v>878</v>
      </c>
      <c r="R27" s="80" t="s">
        <v>791</v>
      </c>
    </row>
    <row r="28" spans="2:25">
      <c r="B28" t="s">
        <v>673</v>
      </c>
      <c r="K28" s="79" t="s">
        <v>851</v>
      </c>
      <c r="L28" t="s">
        <v>886</v>
      </c>
      <c r="R28" t="s">
        <v>897</v>
      </c>
    </row>
    <row r="29" spans="2:25">
      <c r="B29" t="s">
        <v>674</v>
      </c>
      <c r="G29" t="s">
        <v>779</v>
      </c>
      <c r="K29" s="79" t="s">
        <v>850</v>
      </c>
      <c r="L29" t="s">
        <v>886</v>
      </c>
      <c r="X29" t="s">
        <v>848</v>
      </c>
      <c r="Y29" t="s">
        <v>856</v>
      </c>
    </row>
    <row r="30" spans="2:25">
      <c r="B30" t="s">
        <v>675</v>
      </c>
      <c r="G30" t="s">
        <v>780</v>
      </c>
      <c r="K30" s="79" t="s">
        <v>866</v>
      </c>
      <c r="L30" t="s">
        <v>885</v>
      </c>
      <c r="M30" s="42" t="s">
        <v>756</v>
      </c>
      <c r="N30" s="42" t="s">
        <v>695</v>
      </c>
      <c r="O30" s="80" t="s">
        <v>891</v>
      </c>
      <c r="P30" s="80" t="s">
        <v>892</v>
      </c>
      <c r="R30" s="80" t="s">
        <v>748</v>
      </c>
      <c r="W30" t="s">
        <v>847</v>
      </c>
    </row>
    <row r="31" spans="2:25">
      <c r="B31" t="s">
        <v>676</v>
      </c>
      <c r="G31" t="s">
        <v>782</v>
      </c>
      <c r="M31" t="s">
        <v>784</v>
      </c>
      <c r="N31" t="s">
        <v>700</v>
      </c>
      <c r="O31" t="s">
        <v>889</v>
      </c>
      <c r="P31" t="s">
        <v>894</v>
      </c>
      <c r="R31" t="s">
        <v>896</v>
      </c>
      <c r="V31" t="s">
        <v>849</v>
      </c>
      <c r="W31">
        <v>1</v>
      </c>
    </row>
    <row r="32" spans="2:25">
      <c r="B32" t="s">
        <v>677</v>
      </c>
      <c r="V32" t="s">
        <v>850</v>
      </c>
      <c r="W32">
        <v>1</v>
      </c>
    </row>
    <row r="33" spans="1:25">
      <c r="B33" t="s">
        <v>678</v>
      </c>
      <c r="G33" t="s">
        <v>781</v>
      </c>
      <c r="O33" s="80" t="s">
        <v>795</v>
      </c>
      <c r="R33" s="42" t="s">
        <v>790</v>
      </c>
      <c r="V33" t="s">
        <v>851</v>
      </c>
      <c r="W33">
        <v>1</v>
      </c>
    </row>
    <row r="34" spans="1:25">
      <c r="B34" t="s">
        <v>679</v>
      </c>
      <c r="O34" t="s">
        <v>888</v>
      </c>
      <c r="R34" t="s">
        <v>792</v>
      </c>
      <c r="V34" t="s">
        <v>852</v>
      </c>
      <c r="W34">
        <v>1</v>
      </c>
    </row>
    <row r="35" spans="1:25">
      <c r="B35" t="s">
        <v>680</v>
      </c>
      <c r="H35" t="s">
        <v>828</v>
      </c>
      <c r="I35">
        <v>1</v>
      </c>
      <c r="J35">
        <v>1</v>
      </c>
      <c r="K35">
        <f>SUM(I35:I36)</f>
        <v>4.25</v>
      </c>
      <c r="R35" s="42" t="s">
        <v>768</v>
      </c>
    </row>
    <row r="36" spans="1:25">
      <c r="B36" t="s">
        <v>681</v>
      </c>
      <c r="G36" t="s">
        <v>830</v>
      </c>
      <c r="H36" s="78" t="s">
        <v>829</v>
      </c>
      <c r="I36">
        <v>3.25</v>
      </c>
      <c r="J36" s="78">
        <f>I36*170%</f>
        <v>5.5249999999999995</v>
      </c>
      <c r="K36">
        <f>SUM(J35:J36)</f>
        <v>6.5249999999999995</v>
      </c>
      <c r="L36">
        <f>K36/K35</f>
        <v>1.5352941176470587</v>
      </c>
      <c r="R36" t="s">
        <v>796</v>
      </c>
      <c r="V36" t="s">
        <v>853</v>
      </c>
      <c r="X36" t="s">
        <v>858</v>
      </c>
      <c r="Y36" t="s">
        <v>857</v>
      </c>
    </row>
    <row r="37" spans="1:25">
      <c r="B37" t="s">
        <v>682</v>
      </c>
      <c r="N37" s="42" t="s">
        <v>840</v>
      </c>
      <c r="O37" s="80" t="s">
        <v>783</v>
      </c>
      <c r="P37" s="42" t="s">
        <v>841</v>
      </c>
      <c r="V37" t="s">
        <v>849</v>
      </c>
      <c r="W37">
        <v>3</v>
      </c>
      <c r="X37">
        <v>3.3</v>
      </c>
      <c r="Y37">
        <v>12</v>
      </c>
    </row>
    <row r="38" spans="1:25">
      <c r="H38" s="42" t="s">
        <v>828</v>
      </c>
      <c r="I38">
        <v>1</v>
      </c>
      <c r="J38" s="42">
        <f>I38+I39*0.7</f>
        <v>3.2749999999999999</v>
      </c>
      <c r="K38">
        <f>SUM(I38:I39)</f>
        <v>4.25</v>
      </c>
      <c r="N38" t="s">
        <v>839</v>
      </c>
      <c r="O38" t="s">
        <v>787</v>
      </c>
      <c r="P38" t="s">
        <v>788</v>
      </c>
      <c r="V38" t="s">
        <v>850</v>
      </c>
      <c r="W38">
        <v>1</v>
      </c>
    </row>
    <row r="39" spans="1:25">
      <c r="H39" t="s">
        <v>829</v>
      </c>
      <c r="I39">
        <f>I36</f>
        <v>3.25</v>
      </c>
      <c r="J39">
        <f>I39</f>
        <v>3.25</v>
      </c>
      <c r="K39">
        <f>SUM(J38:J39)</f>
        <v>6.5250000000000004</v>
      </c>
      <c r="L39">
        <f>K39/K38</f>
        <v>1.5352941176470589</v>
      </c>
      <c r="N39" t="s">
        <v>842</v>
      </c>
      <c r="V39" t="s">
        <v>851</v>
      </c>
      <c r="W39">
        <v>1</v>
      </c>
    </row>
    <row r="40" spans="1:25">
      <c r="O40" s="42" t="s">
        <v>845</v>
      </c>
      <c r="P40" s="80" t="s">
        <v>893</v>
      </c>
      <c r="V40" t="s">
        <v>852</v>
      </c>
      <c r="W40">
        <v>1</v>
      </c>
    </row>
    <row r="41" spans="1:25">
      <c r="A41" t="s">
        <v>730</v>
      </c>
      <c r="O41" t="s">
        <v>786</v>
      </c>
      <c r="P41" t="s">
        <v>822</v>
      </c>
    </row>
    <row r="42" spans="1:25">
      <c r="A42">
        <v>60</v>
      </c>
      <c r="B42">
        <f>A42*B44</f>
        <v>149.55223880597015</v>
      </c>
      <c r="C42">
        <f>A42*C44</f>
        <v>279.40298507462688</v>
      </c>
      <c r="H42" t="s">
        <v>828</v>
      </c>
      <c r="I42">
        <v>1</v>
      </c>
      <c r="J42">
        <v>1</v>
      </c>
      <c r="K42">
        <f>SUM(I42:I43)</f>
        <v>5.55</v>
      </c>
      <c r="V42" t="s">
        <v>854</v>
      </c>
      <c r="X42" t="s">
        <v>859</v>
      </c>
      <c r="Y42" t="s">
        <v>855</v>
      </c>
    </row>
    <row r="43" spans="1:25">
      <c r="A43">
        <v>67</v>
      </c>
      <c r="B43">
        <v>167</v>
      </c>
      <c r="C43">
        <v>312</v>
      </c>
      <c r="G43" t="s">
        <v>831</v>
      </c>
      <c r="H43" s="78" t="s">
        <v>829</v>
      </c>
      <c r="I43">
        <v>4.55</v>
      </c>
      <c r="J43" s="78">
        <f>I43*170%</f>
        <v>7.7349999999999994</v>
      </c>
      <c r="K43">
        <f>SUM(J42:J43)</f>
        <v>8.7349999999999994</v>
      </c>
      <c r="L43">
        <f>K43/K42</f>
        <v>1.5738738738738738</v>
      </c>
      <c r="V43" t="s">
        <v>849</v>
      </c>
      <c r="W43">
        <v>1</v>
      </c>
      <c r="X43">
        <v>3.3</v>
      </c>
      <c r="Y43">
        <v>12</v>
      </c>
    </row>
    <row r="44" spans="1:25">
      <c r="A44">
        <f>A43/$A$43</f>
        <v>1</v>
      </c>
      <c r="B44">
        <f>B43/$A$43</f>
        <v>2.4925373134328357</v>
      </c>
      <c r="C44">
        <f>C43/$A$43</f>
        <v>4.6567164179104479</v>
      </c>
      <c r="N44" s="42" t="s">
        <v>876</v>
      </c>
      <c r="O44" s="80" t="s">
        <v>887</v>
      </c>
      <c r="P44" s="80" t="s">
        <v>898</v>
      </c>
      <c r="R44" s="80" t="s">
        <v>881</v>
      </c>
      <c r="V44" t="s">
        <v>850</v>
      </c>
      <c r="W44">
        <v>1</v>
      </c>
    </row>
    <row r="45" spans="1:25">
      <c r="H45" s="42" t="s">
        <v>828</v>
      </c>
      <c r="I45">
        <v>1</v>
      </c>
      <c r="J45" s="42">
        <f>I45+I46*0.7</f>
        <v>4.1849999999999996</v>
      </c>
      <c r="K45">
        <f>SUM(I45:I46)</f>
        <v>5.55</v>
      </c>
      <c r="N45" t="s">
        <v>884</v>
      </c>
      <c r="O45" t="s">
        <v>890</v>
      </c>
      <c r="P45" t="s">
        <v>895</v>
      </c>
      <c r="R45" t="s">
        <v>897</v>
      </c>
      <c r="V45" t="s">
        <v>851</v>
      </c>
      <c r="W45">
        <v>1</v>
      </c>
    </row>
    <row r="46" spans="1:25">
      <c r="I46">
        <f>I43</f>
        <v>4.55</v>
      </c>
      <c r="J46">
        <f>I46</f>
        <v>4.55</v>
      </c>
      <c r="K46">
        <f>SUM(J45:J46)</f>
        <v>8.7349999999999994</v>
      </c>
      <c r="L46">
        <f>K46/K45</f>
        <v>1.5738738738738738</v>
      </c>
      <c r="V46" t="s">
        <v>852</v>
      </c>
      <c r="W46">
        <v>1</v>
      </c>
    </row>
    <row r="47" spans="1:25">
      <c r="O47" s="80" t="s">
        <v>883</v>
      </c>
    </row>
    <row r="48" spans="1:25">
      <c r="H48" t="s">
        <v>828</v>
      </c>
      <c r="I48">
        <v>1</v>
      </c>
      <c r="J48">
        <v>1</v>
      </c>
      <c r="K48">
        <f>SUM(I48:I49)</f>
        <v>7.08</v>
      </c>
      <c r="O48" t="s">
        <v>899</v>
      </c>
      <c r="R48" s="80" t="s">
        <v>882</v>
      </c>
    </row>
    <row r="49" spans="1:35">
      <c r="G49" t="s">
        <v>832</v>
      </c>
      <c r="H49" s="78" t="s">
        <v>829</v>
      </c>
      <c r="I49">
        <v>6.08</v>
      </c>
      <c r="J49" s="78">
        <f>I49*170%</f>
        <v>10.336</v>
      </c>
      <c r="K49">
        <f>SUM(J48:J49)</f>
        <v>11.336</v>
      </c>
      <c r="L49">
        <f>K49/K48</f>
        <v>1.6011299435028248</v>
      </c>
      <c r="R49" t="s">
        <v>896</v>
      </c>
      <c r="V49" t="s">
        <v>863</v>
      </c>
      <c r="W49" t="s">
        <v>864</v>
      </c>
    </row>
    <row r="50" spans="1:35">
      <c r="W50" t="s">
        <v>865</v>
      </c>
    </row>
    <row r="51" spans="1:35">
      <c r="H51" s="42" t="s">
        <v>828</v>
      </c>
      <c r="I51">
        <v>1</v>
      </c>
      <c r="J51" s="42">
        <f>I51+I52*0.7</f>
        <v>5.2559999999999993</v>
      </c>
      <c r="K51">
        <f>SUM(I51:I52)</f>
        <v>7.08</v>
      </c>
    </row>
    <row r="52" spans="1:35">
      <c r="I52">
        <f>I49</f>
        <v>6.08</v>
      </c>
      <c r="J52">
        <f>I52</f>
        <v>6.08</v>
      </c>
      <c r="K52">
        <f>SUM(J51:J52)</f>
        <v>11.335999999999999</v>
      </c>
      <c r="L52">
        <f>K52/K51</f>
        <v>1.6011299435028246</v>
      </c>
    </row>
    <row r="53" spans="1:35">
      <c r="V53" t="s">
        <v>877</v>
      </c>
    </row>
    <row r="54" spans="1:35">
      <c r="A54" t="s">
        <v>913</v>
      </c>
      <c r="H54" t="s">
        <v>828</v>
      </c>
      <c r="I54">
        <v>1</v>
      </c>
      <c r="J54">
        <v>1</v>
      </c>
      <c r="K54">
        <f>SUM(I54:I55)</f>
        <v>8.85</v>
      </c>
      <c r="W54" t="s">
        <v>878</v>
      </c>
      <c r="X54" t="s">
        <v>875</v>
      </c>
      <c r="Y54" t="s">
        <v>860</v>
      </c>
      <c r="Z54" t="s">
        <v>861</v>
      </c>
      <c r="AA54" t="s">
        <v>825</v>
      </c>
      <c r="AB54" t="s">
        <v>901</v>
      </c>
    </row>
    <row r="55" spans="1:35">
      <c r="G55" t="s">
        <v>833</v>
      </c>
      <c r="H55" s="78" t="s">
        <v>829</v>
      </c>
      <c r="I55">
        <v>7.85</v>
      </c>
      <c r="J55" s="78">
        <f>I55*170%</f>
        <v>13.344999999999999</v>
      </c>
      <c r="K55">
        <f>SUM(J54:J55)</f>
        <v>14.344999999999999</v>
      </c>
      <c r="L55">
        <f>K55/K54</f>
        <v>1.6209039548022599</v>
      </c>
      <c r="Q55" t="s">
        <v>846</v>
      </c>
      <c r="S55" t="s">
        <v>846</v>
      </c>
      <c r="U55">
        <f>SUM(W55)</f>
        <v>1</v>
      </c>
      <c r="V55" t="s">
        <v>694</v>
      </c>
      <c r="W55">
        <v>1</v>
      </c>
      <c r="X55" s="80">
        <f>SUM(W55:W64)</f>
        <v>15.824999999999999</v>
      </c>
      <c r="Y55">
        <f>$W55</f>
        <v>1</v>
      </c>
      <c r="Z55">
        <f>$W55</f>
        <v>1</v>
      </c>
      <c r="AA55">
        <f>$W55</f>
        <v>1</v>
      </c>
      <c r="AB55">
        <v>1</v>
      </c>
      <c r="AD55" t="s">
        <v>871</v>
      </c>
      <c r="AG55" t="s">
        <v>860</v>
      </c>
      <c r="AI55" t="s">
        <v>867</v>
      </c>
    </row>
    <row r="56" spans="1:35">
      <c r="O56">
        <v>1</v>
      </c>
      <c r="P56">
        <v>1</v>
      </c>
      <c r="Q56">
        <v>1</v>
      </c>
      <c r="R56">
        <v>3</v>
      </c>
      <c r="U56">
        <f>SUM(W$55:W56)</f>
        <v>2.0249999999999999</v>
      </c>
      <c r="V56" s="72" t="s">
        <v>637</v>
      </c>
      <c r="W56">
        <v>1.0249999999999999</v>
      </c>
      <c r="X56">
        <f t="shared" ref="X56:X64" si="1">W56</f>
        <v>1.0249999999999999</v>
      </c>
      <c r="Y56" s="80">
        <f>SUM($W56:$W59)</f>
        <v>4.55</v>
      </c>
      <c r="Z56">
        <f>$W56</f>
        <v>1.0249999999999999</v>
      </c>
      <c r="AA56">
        <f>$W56</f>
        <v>1.0249999999999999</v>
      </c>
      <c r="AD56" t="s">
        <v>872</v>
      </c>
      <c r="AI56" t="s">
        <v>868</v>
      </c>
    </row>
    <row r="57" spans="1:35">
      <c r="H57" s="42" t="s">
        <v>828</v>
      </c>
      <c r="I57">
        <v>1</v>
      </c>
      <c r="J57" s="42">
        <f>I57+I58*0.7</f>
        <v>6.4949999999999992</v>
      </c>
      <c r="K57">
        <f>SUM(I57:I58)</f>
        <v>8.85</v>
      </c>
      <c r="O57">
        <v>1</v>
      </c>
      <c r="P57">
        <v>1</v>
      </c>
      <c r="Q57">
        <v>1</v>
      </c>
      <c r="R57">
        <v>3.6</v>
      </c>
      <c r="S57">
        <v>7.2</v>
      </c>
      <c r="U57">
        <f>SUM(W$55:W57)</f>
        <v>3.0999999999999996</v>
      </c>
      <c r="V57" s="73" t="s">
        <v>638</v>
      </c>
      <c r="W57">
        <v>1.075</v>
      </c>
      <c r="X57">
        <f t="shared" si="1"/>
        <v>1.075</v>
      </c>
      <c r="Y57">
        <f>W57</f>
        <v>1.075</v>
      </c>
      <c r="Z57" s="80">
        <f>SUM($W57:$W60)</f>
        <v>5.0499999999999989</v>
      </c>
      <c r="AA57">
        <f>$W57</f>
        <v>1.075</v>
      </c>
      <c r="AD57" t="s">
        <v>873</v>
      </c>
      <c r="AI57" t="s">
        <v>869</v>
      </c>
    </row>
    <row r="58" spans="1:35">
      <c r="I58">
        <f>I55</f>
        <v>7.85</v>
      </c>
      <c r="J58">
        <f>I58</f>
        <v>7.85</v>
      </c>
      <c r="K58">
        <f>SUM(J57:J58)</f>
        <v>14.344999999999999</v>
      </c>
      <c r="L58">
        <f>K58/K57</f>
        <v>1.6209039548022599</v>
      </c>
      <c r="O58">
        <v>1</v>
      </c>
      <c r="P58">
        <v>1.6</v>
      </c>
      <c r="Q58">
        <v>3.2</v>
      </c>
      <c r="U58">
        <f>SUM(W$55:W58)</f>
        <v>4.25</v>
      </c>
      <c r="V58" s="74" t="s">
        <v>639</v>
      </c>
      <c r="W58">
        <v>1.1499999999999999</v>
      </c>
      <c r="X58">
        <f t="shared" si="1"/>
        <v>1.1499999999999999</v>
      </c>
      <c r="Y58">
        <f>W58</f>
        <v>1.1499999999999999</v>
      </c>
      <c r="Z58">
        <f>$W58</f>
        <v>1.1499999999999999</v>
      </c>
      <c r="AA58" s="80">
        <f>SUM($W58:$W61)</f>
        <v>5.75</v>
      </c>
      <c r="AD58" t="s">
        <v>874</v>
      </c>
      <c r="AI58" t="s">
        <v>870</v>
      </c>
    </row>
    <row r="59" spans="1:35">
      <c r="P59">
        <v>3.6</v>
      </c>
      <c r="Q59">
        <v>5.2</v>
      </c>
      <c r="U59">
        <f>SUM(W$55:W59)</f>
        <v>5.55</v>
      </c>
      <c r="V59" s="73" t="s">
        <v>640</v>
      </c>
      <c r="W59">
        <v>1.3</v>
      </c>
      <c r="X59">
        <f t="shared" si="1"/>
        <v>1.3</v>
      </c>
      <c r="Y59" s="80">
        <f>SUM($W59:$W62)</f>
        <v>6.6499999999999995</v>
      </c>
      <c r="Z59">
        <f>$W59</f>
        <v>1.3</v>
      </c>
      <c r="AA59">
        <f>$W59</f>
        <v>1.3</v>
      </c>
      <c r="AB59">
        <v>2</v>
      </c>
    </row>
    <row r="60" spans="1:35">
      <c r="G60" t="s">
        <v>809</v>
      </c>
      <c r="H60" t="s">
        <v>813</v>
      </c>
      <c r="I60" t="s">
        <v>814</v>
      </c>
      <c r="U60">
        <f>SUM(W$55:W60)</f>
        <v>7.0749999999999993</v>
      </c>
      <c r="V60" s="74" t="s">
        <v>641</v>
      </c>
      <c r="W60">
        <v>1.5249999999999999</v>
      </c>
      <c r="X60">
        <f t="shared" si="1"/>
        <v>1.5249999999999999</v>
      </c>
      <c r="Y60">
        <f>W60</f>
        <v>1.5249999999999999</v>
      </c>
      <c r="Z60" s="80">
        <f>SUM($W60:$W63)</f>
        <v>7.6499999999999995</v>
      </c>
      <c r="AA60">
        <f>$W60</f>
        <v>1.5249999999999999</v>
      </c>
    </row>
    <row r="61" spans="1:35">
      <c r="G61" t="s">
        <v>810</v>
      </c>
      <c r="H61" t="s">
        <v>811</v>
      </c>
      <c r="I61" t="s">
        <v>812</v>
      </c>
      <c r="K61" s="72" t="s">
        <v>637</v>
      </c>
      <c r="U61">
        <f>SUM(W$55:W61)</f>
        <v>8.85</v>
      </c>
      <c r="V61" s="73" t="s">
        <v>642</v>
      </c>
      <c r="W61">
        <v>1.7749999999999999</v>
      </c>
      <c r="X61">
        <f t="shared" si="1"/>
        <v>1.7749999999999999</v>
      </c>
      <c r="Y61">
        <f>W61</f>
        <v>1.7749999999999999</v>
      </c>
      <c r="Z61">
        <f>$W61</f>
        <v>1.7749999999999999</v>
      </c>
      <c r="AA61" s="80">
        <f>SUM($W61:$W64)</f>
        <v>8.75</v>
      </c>
    </row>
    <row r="62" spans="1:35">
      <c r="H62" t="s">
        <v>815</v>
      </c>
      <c r="I62" t="s">
        <v>816</v>
      </c>
      <c r="K62" s="73" t="s">
        <v>638</v>
      </c>
      <c r="P62" s="36">
        <f>R62*9</f>
        <v>9</v>
      </c>
      <c r="R62" s="81">
        <v>1</v>
      </c>
      <c r="S62" s="36">
        <v>1</v>
      </c>
      <c r="U62">
        <f>SUM(W$55:W62)</f>
        <v>10.899999999999999</v>
      </c>
      <c r="V62" s="74" t="s">
        <v>643</v>
      </c>
      <c r="W62">
        <v>2.0499999999999998</v>
      </c>
      <c r="X62">
        <f t="shared" si="1"/>
        <v>2.0499999999999998</v>
      </c>
      <c r="Y62" s="80">
        <f>SUM($W62:$W64)</f>
        <v>6.9749999999999996</v>
      </c>
      <c r="Z62">
        <f>$W62</f>
        <v>2.0499999999999998</v>
      </c>
      <c r="AA62">
        <f>$W62</f>
        <v>2.0499999999999998</v>
      </c>
      <c r="AB62">
        <v>3</v>
      </c>
    </row>
    <row r="63" spans="1:35">
      <c r="K63" s="74" t="s">
        <v>639</v>
      </c>
      <c r="O63">
        <v>1</v>
      </c>
      <c r="P63">
        <v>1</v>
      </c>
      <c r="Q63">
        <v>1</v>
      </c>
      <c r="R63">
        <v>9</v>
      </c>
      <c r="S63">
        <f>R63*(1+R62)</f>
        <v>18</v>
      </c>
      <c r="T63">
        <f>S63*(1+S62)</f>
        <v>36</v>
      </c>
      <c r="U63">
        <f>SUM(W$55:W63)</f>
        <v>13.2</v>
      </c>
      <c r="V63" s="73" t="s">
        <v>644</v>
      </c>
      <c r="W63">
        <v>2.2999999999999998</v>
      </c>
      <c r="X63">
        <f t="shared" si="1"/>
        <v>2.2999999999999998</v>
      </c>
      <c r="Y63">
        <f>W63</f>
        <v>2.2999999999999998</v>
      </c>
      <c r="Z63" s="80">
        <f>SUM($W63:$W65)</f>
        <v>7.9</v>
      </c>
      <c r="AA63">
        <f>$W63</f>
        <v>2.2999999999999998</v>
      </c>
    </row>
    <row r="64" spans="1:35">
      <c r="G64" t="s">
        <v>813</v>
      </c>
      <c r="H64" t="s">
        <v>819</v>
      </c>
      <c r="I64" t="s">
        <v>820</v>
      </c>
      <c r="K64" s="73" t="s">
        <v>640</v>
      </c>
      <c r="O64">
        <v>1</v>
      </c>
      <c r="P64">
        <v>1</v>
      </c>
      <c r="Q64">
        <v>1</v>
      </c>
      <c r="U64">
        <f>SUM(W$55:W64)</f>
        <v>15.824999999999999</v>
      </c>
      <c r="V64" s="75" t="s">
        <v>645</v>
      </c>
      <c r="W64">
        <v>2.625</v>
      </c>
      <c r="X64">
        <f t="shared" si="1"/>
        <v>2.625</v>
      </c>
      <c r="Y64">
        <f>W64</f>
        <v>2.625</v>
      </c>
      <c r="Z64">
        <f>$W64</f>
        <v>2.625</v>
      </c>
      <c r="AA64" s="80">
        <f>SUM($W64:$W66)</f>
        <v>8.9499999999999993</v>
      </c>
    </row>
    <row r="65" spans="7:27">
      <c r="G65" t="s">
        <v>810</v>
      </c>
      <c r="H65" t="s">
        <v>811</v>
      </c>
      <c r="I65" t="s">
        <v>812</v>
      </c>
      <c r="K65" s="74" t="s">
        <v>641</v>
      </c>
      <c r="O65">
        <v>1</v>
      </c>
      <c r="P65">
        <v>1</v>
      </c>
      <c r="Q65">
        <v>1</v>
      </c>
      <c r="W65">
        <v>2.9750000000000001</v>
      </c>
    </row>
    <row r="66" spans="7:27" ht="17.25" thickBot="1">
      <c r="H66" t="s">
        <v>817</v>
      </c>
      <c r="I66" t="s">
        <v>818</v>
      </c>
      <c r="K66" s="73" t="s">
        <v>642</v>
      </c>
      <c r="O66">
        <v>1</v>
      </c>
      <c r="P66">
        <v>1</v>
      </c>
      <c r="Q66">
        <v>1</v>
      </c>
      <c r="W66">
        <v>3.35</v>
      </c>
    </row>
    <row r="67" spans="7:27" ht="17.25" thickBot="1">
      <c r="K67" s="74" t="s">
        <v>643</v>
      </c>
      <c r="O67">
        <v>1</v>
      </c>
      <c r="P67">
        <v>1</v>
      </c>
      <c r="Q67">
        <v>1</v>
      </c>
      <c r="V67" t="s">
        <v>862</v>
      </c>
      <c r="W67" s="2">
        <f>SUM(W55:W64)</f>
        <v>15.824999999999999</v>
      </c>
      <c r="X67" s="77">
        <f>SUM(X55:X64)</f>
        <v>30.649999999999995</v>
      </c>
      <c r="Y67" s="77">
        <f>SUM(Y55:Y64)</f>
        <v>29.625000000000004</v>
      </c>
      <c r="Z67" s="5">
        <f>SUM(Z55:Z64)</f>
        <v>31.524999999999999</v>
      </c>
      <c r="AA67" s="5">
        <f>SUM(AA55:AA64)</f>
        <v>33.725000000000001</v>
      </c>
    </row>
    <row r="68" spans="7:27">
      <c r="K68" s="73" t="s">
        <v>644</v>
      </c>
      <c r="O68">
        <v>1</v>
      </c>
      <c r="P68">
        <v>1</v>
      </c>
      <c r="Q68">
        <v>1</v>
      </c>
      <c r="W68">
        <f t="shared" ref="W68:W76" si="2">$W$67*2-W56</f>
        <v>30.625</v>
      </c>
    </row>
    <row r="69" spans="7:27">
      <c r="K69" s="75" t="s">
        <v>645</v>
      </c>
      <c r="O69">
        <v>1</v>
      </c>
      <c r="P69">
        <v>1</v>
      </c>
      <c r="Q69">
        <v>1</v>
      </c>
      <c r="W69">
        <f t="shared" si="2"/>
        <v>30.574999999999999</v>
      </c>
    </row>
    <row r="70" spans="7:27">
      <c r="O70">
        <v>1</v>
      </c>
      <c r="P70">
        <v>1</v>
      </c>
      <c r="Q70">
        <v>1</v>
      </c>
      <c r="W70">
        <f t="shared" si="2"/>
        <v>30.5</v>
      </c>
    </row>
    <row r="71" spans="7:27">
      <c r="O71">
        <v>1</v>
      </c>
      <c r="P71">
        <f>O71*(1+P62)</f>
        <v>10</v>
      </c>
      <c r="Q71">
        <f>P71*1.6</f>
        <v>16</v>
      </c>
      <c r="W71">
        <f t="shared" si="2"/>
        <v>30.349999999999998</v>
      </c>
    </row>
    <row r="72" spans="7:27">
      <c r="P72">
        <f>SUM(P63:P71)</f>
        <v>18</v>
      </c>
      <c r="Q72">
        <f>SUM(Q63:Q71)</f>
        <v>24</v>
      </c>
      <c r="W72">
        <f t="shared" si="2"/>
        <v>30.125</v>
      </c>
    </row>
    <row r="73" spans="7:27">
      <c r="W73">
        <f t="shared" si="2"/>
        <v>29.875</v>
      </c>
    </row>
    <row r="74" spans="7:27">
      <c r="W74">
        <f t="shared" si="2"/>
        <v>29.599999999999998</v>
      </c>
    </row>
    <row r="75" spans="7:27">
      <c r="W75">
        <f t="shared" si="2"/>
        <v>29.349999999999998</v>
      </c>
    </row>
    <row r="76" spans="7:27">
      <c r="W76">
        <f t="shared" si="2"/>
        <v>29.024999999999999</v>
      </c>
    </row>
    <row r="77" spans="7:27">
      <c r="P77" s="42" t="s">
        <v>791</v>
      </c>
      <c r="Q77" s="42" t="s">
        <v>790</v>
      </c>
    </row>
    <row r="78" spans="7:27">
      <c r="P78" t="s">
        <v>785</v>
      </c>
      <c r="Q78" t="s">
        <v>792</v>
      </c>
    </row>
    <row r="79" spans="7:27">
      <c r="Q79" s="42" t="s">
        <v>798</v>
      </c>
    </row>
    <row r="80" spans="7:27">
      <c r="Q80" t="s">
        <v>794</v>
      </c>
    </row>
    <row r="81" spans="14:17">
      <c r="P81" s="42" t="s">
        <v>795</v>
      </c>
      <c r="Q81" s="42" t="s">
        <v>748</v>
      </c>
    </row>
    <row r="82" spans="14:17">
      <c r="P82" t="s">
        <v>796</v>
      </c>
      <c r="Q82" t="s">
        <v>793</v>
      </c>
    </row>
    <row r="83" spans="14:17">
      <c r="Q83" s="42" t="s">
        <v>768</v>
      </c>
    </row>
    <row r="84" spans="14:17">
      <c r="Q84" t="s">
        <v>797</v>
      </c>
    </row>
    <row r="85" spans="14:17">
      <c r="O85" t="s">
        <v>834</v>
      </c>
    </row>
    <row r="86" spans="14:17">
      <c r="O86" t="s">
        <v>835</v>
      </c>
    </row>
    <row r="88" spans="14:17">
      <c r="N88" t="s">
        <v>758</v>
      </c>
      <c r="O88" t="s">
        <v>706</v>
      </c>
      <c r="P88" t="s">
        <v>826</v>
      </c>
      <c r="Q88" t="s">
        <v>823</v>
      </c>
    </row>
    <row r="89" spans="14:17">
      <c r="N89" t="s">
        <v>789</v>
      </c>
      <c r="O89" t="s">
        <v>800</v>
      </c>
      <c r="P89" t="s">
        <v>803</v>
      </c>
      <c r="Q89" t="s">
        <v>806</v>
      </c>
    </row>
    <row r="90" spans="14:17">
      <c r="N90" t="s">
        <v>799</v>
      </c>
    </row>
    <row r="91" spans="14:17">
      <c r="O91" t="s">
        <v>705</v>
      </c>
      <c r="P91" t="s">
        <v>838</v>
      </c>
      <c r="Q91" t="s">
        <v>824</v>
      </c>
    </row>
    <row r="92" spans="14:17">
      <c r="O92" t="s">
        <v>801</v>
      </c>
      <c r="P92" t="s">
        <v>804</v>
      </c>
      <c r="Q92" t="s">
        <v>807</v>
      </c>
    </row>
    <row r="94" spans="14:17">
      <c r="O94" t="s">
        <v>836</v>
      </c>
      <c r="P94" t="s">
        <v>837</v>
      </c>
      <c r="Q94" t="s">
        <v>827</v>
      </c>
    </row>
    <row r="95" spans="14:17">
      <c r="O95" t="s">
        <v>802</v>
      </c>
      <c r="P95" t="s">
        <v>805</v>
      </c>
      <c r="Q95" t="s">
        <v>808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아이템능력치부여</vt:lpstr>
      <vt:lpstr>아이템쪽</vt:lpstr>
      <vt:lpstr>디자인</vt:lpstr>
      <vt:lpstr>아이템보상알고리즘짤때</vt:lpstr>
      <vt:lpstr>마법부여목록</vt:lpstr>
      <vt:lpstr>소모품기획</vt:lpstr>
      <vt:lpstr>용사레벨, 특성-연구1</vt:lpstr>
      <vt:lpstr>용사레벨,특성-연구2</vt:lpstr>
      <vt:lpstr>직업전문화-연구</vt:lpstr>
      <vt:lpstr>직업전문화-최종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2017-04-18T12:30:06Z</dcterms:created>
  <dcterms:modified xsi:type="dcterms:W3CDTF">2017-06-06T14:00:50Z</dcterms:modified>
</cp:coreProperties>
</file>