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00" yWindow="45" windowWidth="12300" windowHeight="13020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4519"/>
</workbook>
</file>

<file path=xl/calcChain.xml><?xml version="1.0" encoding="utf-8"?>
<calcChain xmlns="http://schemas.openxmlformats.org/spreadsheetml/2006/main">
  <c r="G21" i="5"/>
  <c r="G20"/>
  <c r="G19"/>
  <c r="G18"/>
  <c r="O27"/>
  <c r="G27"/>
  <c r="E27"/>
  <c r="M27"/>
  <c r="G17"/>
  <c r="E17"/>
  <c r="E16"/>
  <c r="M17"/>
  <c r="F35" i="2" l="1"/>
  <c r="F36" s="1"/>
  <c r="F37" s="1"/>
  <c r="F38" s="1"/>
  <c r="F39" s="1"/>
  <c r="F40" s="1"/>
  <c r="F41" s="1"/>
  <c r="F42" s="1"/>
  <c r="F43" s="1"/>
  <c r="F44" s="1"/>
  <c r="G35"/>
  <c r="K35" s="1"/>
  <c r="H35"/>
  <c r="H36" s="1"/>
  <c r="E35"/>
  <c r="H11"/>
  <c r="H12" s="1"/>
  <c r="G11"/>
  <c r="K11" s="1"/>
  <c r="L10"/>
  <c r="Q10" s="1"/>
  <c r="K10"/>
  <c r="M10" s="1"/>
  <c r="O10" s="1"/>
  <c r="G3" i="3"/>
  <c r="G4"/>
  <c r="G5"/>
  <c r="G6"/>
  <c r="G7"/>
  <c r="G8"/>
  <c r="G9"/>
  <c r="G10"/>
  <c r="G2"/>
  <c r="F5"/>
  <c r="F6"/>
  <c r="F7"/>
  <c r="F8"/>
  <c r="F9"/>
  <c r="F10"/>
  <c r="F3"/>
  <c r="F4"/>
  <c r="F2"/>
  <c r="M30" i="5"/>
  <c r="E30"/>
  <c r="M29"/>
  <c r="E29"/>
  <c r="M28"/>
  <c r="O28" s="1"/>
  <c r="E28"/>
  <c r="M26"/>
  <c r="G26"/>
  <c r="E26"/>
  <c r="M25"/>
  <c r="G25"/>
  <c r="E25"/>
  <c r="M24"/>
  <c r="O24" s="1"/>
  <c r="G24"/>
  <c r="E24"/>
  <c r="M23"/>
  <c r="G23"/>
  <c r="E23"/>
  <c r="M22"/>
  <c r="G22"/>
  <c r="E22"/>
  <c r="M21"/>
  <c r="E21"/>
  <c r="M20"/>
  <c r="O20" s="1"/>
  <c r="E20"/>
  <c r="M19"/>
  <c r="E19"/>
  <c r="M18"/>
  <c r="E18"/>
  <c r="M16"/>
  <c r="O16" s="1"/>
  <c r="G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O17" l="1"/>
  <c r="O18"/>
  <c r="O30"/>
  <c r="O21"/>
  <c r="O25"/>
  <c r="O22"/>
  <c r="O26"/>
  <c r="O29"/>
  <c r="O19"/>
  <c r="O23"/>
  <c r="H37" i="2"/>
  <c r="H38" s="1"/>
  <c r="H39" s="1"/>
  <c r="H40" s="1"/>
  <c r="H41" s="1"/>
  <c r="H42" s="1"/>
  <c r="H43" s="1"/>
  <c r="H44" s="1"/>
  <c r="L36"/>
  <c r="Q36" s="1"/>
  <c r="E36"/>
  <c r="L35"/>
  <c r="Q35" s="1"/>
  <c r="G36"/>
  <c r="G37" s="1"/>
  <c r="G38" s="1"/>
  <c r="G39" s="1"/>
  <c r="G40" s="1"/>
  <c r="G41" s="1"/>
  <c r="G42" s="1"/>
  <c r="G43" s="1"/>
  <c r="G44" s="1"/>
  <c r="P35"/>
  <c r="M35"/>
  <c r="O35" s="1"/>
  <c r="L11"/>
  <c r="Q11" s="1"/>
  <c r="L12"/>
  <c r="Q12" s="1"/>
  <c r="H13"/>
  <c r="H14" s="1"/>
  <c r="H15" s="1"/>
  <c r="H16" s="1"/>
  <c r="H17" s="1"/>
  <c r="H18" s="1"/>
  <c r="H19" s="1"/>
  <c r="M11"/>
  <c r="O11" s="1"/>
  <c r="P11"/>
  <c r="P10"/>
  <c r="R10" s="1"/>
  <c r="S10" s="1"/>
  <c r="G12"/>
  <c r="B71" i="4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L37" i="2" l="1"/>
  <c r="Q37" s="1"/>
  <c r="L38"/>
  <c r="Q38" s="1"/>
  <c r="K38"/>
  <c r="M38" s="1"/>
  <c r="O38" s="1"/>
  <c r="R35"/>
  <c r="S35" s="1"/>
  <c r="K37"/>
  <c r="P37" s="1"/>
  <c r="E37"/>
  <c r="K36"/>
  <c r="L39"/>
  <c r="Q39" s="1"/>
  <c r="K39"/>
  <c r="L14"/>
  <c r="Q14" s="1"/>
  <c r="R11"/>
  <c r="S11" s="1"/>
  <c r="L13"/>
  <c r="Q13" s="1"/>
  <c r="G13"/>
  <c r="K12"/>
  <c r="L15"/>
  <c r="Q15" s="1"/>
  <c r="H6" i="4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U35" i="2" l="1"/>
  <c r="W35" s="1"/>
  <c r="T35"/>
  <c r="R37"/>
  <c r="P38"/>
  <c r="R38" s="1"/>
  <c r="S38" s="1"/>
  <c r="T38" s="1"/>
  <c r="M37"/>
  <c r="O37" s="1"/>
  <c r="E38"/>
  <c r="M36"/>
  <c r="O36" s="1"/>
  <c r="P36"/>
  <c r="R36" s="1"/>
  <c r="L40"/>
  <c r="Q40" s="1"/>
  <c r="K40"/>
  <c r="P39"/>
  <c r="R39" s="1"/>
  <c r="M39"/>
  <c r="O39" s="1"/>
  <c r="K13"/>
  <c r="G14"/>
  <c r="M12"/>
  <c r="O12" s="1"/>
  <c r="P12"/>
  <c r="R12" s="1"/>
  <c r="L16"/>
  <c r="Q16" s="1"/>
  <c r="A17" i="4"/>
  <c r="H16"/>
  <c r="S37" i="2" l="1"/>
  <c r="E39"/>
  <c r="U38"/>
  <c r="W38" s="1"/>
  <c r="S36"/>
  <c r="S39"/>
  <c r="T39" s="1"/>
  <c r="L41"/>
  <c r="Q41" s="1"/>
  <c r="K41"/>
  <c r="M40"/>
  <c r="O40" s="1"/>
  <c r="P40"/>
  <c r="R40" s="1"/>
  <c r="S12"/>
  <c r="M13"/>
  <c r="O13" s="1"/>
  <c r="P13"/>
  <c r="R13" s="1"/>
  <c r="G15"/>
  <c r="G16" s="1"/>
  <c r="G17" s="1"/>
  <c r="G18" s="1"/>
  <c r="G19" s="1"/>
  <c r="K14"/>
  <c r="L17"/>
  <c r="Q17" s="1"/>
  <c r="A18" i="4"/>
  <c r="H17"/>
  <c r="U37" i="2" l="1"/>
  <c r="W37" s="1"/>
  <c r="T37"/>
  <c r="U36"/>
  <c r="W36" s="1"/>
  <c r="T36"/>
  <c r="E40"/>
  <c r="U39"/>
  <c r="W39" s="1"/>
  <c r="L42"/>
  <c r="Q42" s="1"/>
  <c r="K42"/>
  <c r="M41"/>
  <c r="O41" s="1"/>
  <c r="P41"/>
  <c r="R41" s="1"/>
  <c r="S40"/>
  <c r="T40" s="1"/>
  <c r="L18"/>
  <c r="Q18" s="1"/>
  <c r="L19"/>
  <c r="Q19" s="1"/>
  <c r="S13"/>
  <c r="P14"/>
  <c r="R14" s="1"/>
  <c r="M14"/>
  <c r="O14" s="1"/>
  <c r="K15"/>
  <c r="A19" i="4"/>
  <c r="H18"/>
  <c r="E41" i="2" l="1"/>
  <c r="U40"/>
  <c r="W40" s="1"/>
  <c r="S41"/>
  <c r="T41" s="1"/>
  <c r="K44"/>
  <c r="K43"/>
  <c r="L44"/>
  <c r="Q44" s="1"/>
  <c r="L43"/>
  <c r="Q43" s="1"/>
  <c r="M42"/>
  <c r="O42" s="1"/>
  <c r="P42"/>
  <c r="R42" s="1"/>
  <c r="S14"/>
  <c r="K16"/>
  <c r="P15"/>
  <c r="R15" s="1"/>
  <c r="M15"/>
  <c r="O15" s="1"/>
  <c r="A20" i="4"/>
  <c r="H19"/>
  <c r="E42" i="2" l="1"/>
  <c r="U41"/>
  <c r="W41" s="1"/>
  <c r="P43"/>
  <c r="R43" s="1"/>
  <c r="M43"/>
  <c r="O43" s="1"/>
  <c r="M44"/>
  <c r="O44" s="1"/>
  <c r="P44"/>
  <c r="R44" s="1"/>
  <c r="S42"/>
  <c r="T42" s="1"/>
  <c r="S15"/>
  <c r="P16"/>
  <c r="R16" s="1"/>
  <c r="M16"/>
  <c r="O16" s="1"/>
  <c r="K17"/>
  <c r="A21" i="4"/>
  <c r="H20"/>
  <c r="E43" i="2" l="1"/>
  <c r="U42"/>
  <c r="W42" s="1"/>
  <c r="S43"/>
  <c r="T43" s="1"/>
  <c r="S44"/>
  <c r="T44" s="1"/>
  <c r="K18"/>
  <c r="P18" s="1"/>
  <c r="R18" s="1"/>
  <c r="K19"/>
  <c r="S16"/>
  <c r="P17"/>
  <c r="R17" s="1"/>
  <c r="M17"/>
  <c r="O17" s="1"/>
  <c r="A22" i="4"/>
  <c r="H21"/>
  <c r="E44" i="2" l="1"/>
  <c r="U44" s="1"/>
  <c r="W44" s="1"/>
  <c r="U43"/>
  <c r="W43" s="1"/>
  <c r="P19"/>
  <c r="R19" s="1"/>
  <c r="M19"/>
  <c r="O19" s="1"/>
  <c r="M18"/>
  <c r="O18" s="1"/>
  <c r="S18" s="1"/>
  <c r="S17"/>
  <c r="A23" i="4"/>
  <c r="H22"/>
  <c r="S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research" type="4" refreshedVersion="0" background="1">
    <webPr xml="1" sourceData="1" url="D:\GitHub\SexyBack\Doc\XmlDataSet\research.xml" htmlTables="1" htmlFormat="all"/>
  </connection>
  <connection id="7" name="research1" type="4" refreshedVersion="0" background="1">
    <webPr xml="1" sourceData="1" url="D:\GitHub\SexyBack\Doc\XmlDataSet\research.xml" htmlTables="1" htmlFormat="all"/>
  </connection>
  <connection id="8" name="research2" type="4" refreshedVersion="0" background="1">
    <webPr xml="1" sourceData="1" url="D:\GitHub\SexyBack\Doc\XmlDataSet\research.xml" htmlTables="1" htmlFormat="all"/>
  </connection>
  <connection id="9" name="research3" type="4" refreshedVersion="0" background="1">
    <webPr xml="1" sourceData="1" url="D:\GitHub\SexyBack\Doc\XmlDataSet\research.xml" htmlTables="1" htmlFormat="all"/>
  </connection>
  <connection id="10" name="research4" type="4" refreshedVersion="0" background="1">
    <webPr xml="1" sourceData="1" url="D:\GitHub\SexyBack\Doc\XmlDataSet\research.xml" htmlTables="1" htmlFormat="all"/>
  </connection>
  <connection id="11" name="research5" type="4" refreshedVersion="0" background="1">
    <webPr xml="1" sourceData="1" url="D:\GitHub\SexyBack\Doc\XmlDataSet\research.xml" htmlTables="1" htmlFormat="all"/>
  </connection>
  <connection id="12" name="talent" type="4" refreshedVersion="0" background="1">
    <webPr xml="1" sourceData="1" url="D:\GitHub\SexyBack\Doc\XmlDataSet\talent.xml" htmlTables="1" htmlFormat="all"/>
  </connection>
  <connection id="1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<sst xmlns="http://schemas.openxmlformats.org/spreadsheetml/2006/main" count="542" uniqueCount="305">
  <si>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</si>
  <si>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</si>
  <si>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</si>
  <si>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</si>
  <si>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</si>
  <si>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</si>
  <si>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</si>
  <si>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</si>
  <si>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</si>
  <si>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</si>
  <si>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</si>
  <si>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</si>
  <si>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</si>
  <si>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</si>
  <si>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</si>
  <si>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</si>
  <si>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</si>
  <si>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</si>
  <si>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</si>
  <si>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</si>
  <si>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</si>
  <si>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</si>
  <si>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</si>
  <si>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</si>
  <si>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</si>
  <si>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</si>
  <si>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</si>
  <si>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</si>
  <si>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</si>
  <si>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</si>
  <si>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</si>
  <si>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</si>
  <si>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</si>
  <si>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</si>
  <si>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</si>
  <si>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</si>
  <si>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</si>
  <si>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</si>
  <si>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</si>
  <si>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</si>
  <si>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</si>
  <si>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</si>
  <si>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</si>
  <si>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</si>
  <si>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</si>
  <si>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</si>
  <si>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</si>
  <si>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</si>
  <si>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</si>
  <si>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</si>
  <si>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</si>
  <si>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</si>
  <si>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</si>
  <si>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</si>
  <si>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</si>
  <si>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</si>
  <si>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</si>
  <si>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</si>
  <si>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</si>
  <si>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</si>
  <si>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</si>
  <si>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</si>
  <si>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</si>
  <si>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</si>
  <si>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</si>
  <si>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</si>
  <si>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</si>
  <si>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</si>
  <si>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</si>
  <si>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</si>
  <si>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</si>
  <si>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</si>
  <si>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</si>
  <si>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</si>
  <si>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</si>
  <si>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</si>
  <si>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</si>
  <si>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</si>
  <si>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</si>
  <si>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</si>
  <si>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</si>
  <si>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</si>
  <si>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</si>
  <si>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</si>
  <si>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</si>
  <si>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</si>
  <si>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</si>
  <si>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</si>
  <si>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</si>
  <si>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</si>
  <si>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</si>
  <si>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</si>
  <si>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</si>
  <si>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</si>
  <si>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</si>
  <si>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</si>
  <si>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</si>
  <si>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</si>
  <si>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</si>
  <si>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</si>
  <si>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</si>
  <si>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</si>
  <si>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</si>
  <si>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</si>
  <si>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</si>
  <si>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</si>
  <si>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</si>
  <si>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</si>
  <si>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</si>
  <si>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</si>
  <si>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</si>
  <si>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</si>
  <si>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</si>
  <si>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</si>
  <si>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</si>
  <si>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</si>
  <si>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</si>
  <si>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</si>
  <si>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</si>
  <si>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</si>
  <si>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</si>
  <si>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</si>
  <si>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</si>
  <si>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</si>
  <si>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</si>
  <si>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</si>
  <si>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</si>
  <si>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</si>
  <si>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</si>
  <si>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</si>
  <si>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</si>
  <si>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</si>
  <si>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</si>
  <si>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</si>
  <si>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</si>
  <si>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</si>
  <si>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</si>
  <si>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</si>
  <si>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</si>
  <si>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</si>
  <si>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</si>
  <si>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</si>
  <si>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</si>
  <si>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</si>
  <si>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</si>
  <si>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</si>
  <si>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</si>
  <si>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</si>
  <si>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</si>
  <si>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</si>
  <si>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</si>
  <si>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</si>
  <si>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</si>
  <si>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</si>
  <si>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</si>
  <si>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</si>
  <si>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</si>
  <si>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</si>
  <si>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</si>
  <si>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</si>
  <si>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</si>
  <si>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</si>
  <si>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</si>
  <si>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</si>
  <si>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</si>
  <si>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</si>
  <si>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</si>
  <si>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</si>
  <si>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</si>
  <si>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</si>
  <si>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</si>
  <si>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</si>
  <si>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</si>
  <si>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</si>
  <si>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</si>
  <si>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</si>
  <si>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</si>
  <si>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</si>
  <si>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</si>
  <si>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</si>
  <si>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</si>
  <si>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</si>
  <si>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</si>
  <si>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</si>
  <si>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</si>
  <si>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</si>
  <si>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</si>
  <si>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</si>
  <si>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</si>
  <si>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</si>
  <si>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</si>
  <si>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</si>
  <si>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</si>
  <si>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</si>
  <si>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</si>
  <si>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</si>
  <si>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</si>
  <si>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</si>
  <si>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</si>
  <si>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</si>
  <si>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</si>
  <si>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</si>
  <si>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</si>
  <si>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</si>
  <si>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</si>
  <si>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</si>
  <si>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</si>
  <si>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</si>
  <si>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</si>
  <si>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</si>
  <si>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</si>
  <si>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</si>
  <si>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</si>
  <si>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</si>
  <si>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</si>
  <si>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</si>
  <si>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</si>
  <si>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</si>
  <si>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</si>
  <si>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</si>
  <si>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</si>
  <si>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</si>
  <si>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</si>
  <si>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</si>
  <si>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</si>
  <si>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</si>
  <si>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</si>
  <si>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</si>
  <si>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</si>
  <si>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</si>
  <si>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</si>
  <si>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</si>
  <si>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</si>
  <si>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</si>
  <si>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</si>
  <si>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</si>
  <si>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</si>
  <si>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</si>
  <si>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</si>
  <si>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</si>
  <si>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</si>
  <si>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</si>
  <si>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</si>
  <si>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</si>
  <si>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</si>
  <si>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</si>
  <si>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</si>
  <si>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</si>
  <si>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</si>
  <si>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</si>
  <si>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</si>
  <si>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</si>
  <si>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</si>
  <si>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</si>
  <si>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</si>
  <si>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</si>
  <si>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</si>
  <si>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</si>
  <si>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</si>
  <si>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</si>
  <si>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</si>
  <si>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</si>
  <si>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</si>
  <si>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</si>
  <si>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</si>
  <si>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</si>
  <si>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</si>
  <si>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</si>
  <si>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</si>
  <si>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</si>
  <si>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</si>
  <si>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</si>
  <si>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</si>
  <si>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</si>
  <si>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</si>
  <si>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</si>
  <si>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</si>
  <si>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스킬합계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</si>
  <si>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</si>
  <si>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</si>
  <si>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</si>
  <si>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</si>
  <si>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</si>
  <si>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</si>
  <si>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</si>
  <si>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</si>
  <si>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</si>
  <si>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</si>
  <si>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R01_006</t>
  </si>
  <si>
    <t>Icon_02</t>
  </si>
  <si>
    <t>비법 : 화염구6</t>
    <phoneticPr fontId="1" type="noConversion"/>
  </si>
  <si>
    <t>R05_001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</si>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</sst>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</cellXfs>
  <cellStyles count="1">
    <cellStyle name="표준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6" Name="Elementals_맵" RootElement="Elementals" SchemaID="Schema7" ShowImportExportValidationErrors="false" AutoFit="true" Append="false" PreserveSortAFLayout="true" PreserveFormat="true">
    <DataBinding FileBinding="true" ConnectionID="5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40" dataDxfId="39" connectionId="11">
  <autoFilter ref="A1:M30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25" dataDxfId="24" connectionId="2">
  <autoFilter ref="O1:S30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I10" tableType="xml" totalsRowShown="0" connectionId="5">
  <autoFilter ref="A1:I10">
    <filterColumn colId="5"/>
    <filterColumn colId="6"/>
    <filterColumn colId="7"/>
    <filterColumn colId="8"/>
  </autoFilter>
  <tableColumns count="9">
    <tableColumn id="1" uniqueName="id" name="id">
      <xmlColumnPr mapId="16" xpath="/Elementals/Elemental/@id" xmlDataType="string"/>
    </tableColumn>
    <tableColumn id="2" uniqueName="name" name="name">
      <calculatedColumnFormula>CONCATENATE("$",표30[[#This Row],[id]],"$")</calculatedColumnFormula>
      <xmlColumnPr mapId="16" xpath="/Elementals/Elemental/@name" xmlDataType="string"/>
    </tableColumn>
    <tableColumn id="3" uniqueName="basecastintervalxk" name="basecastintervalxk">
      <xmlColumnPr mapId="16" xpath="/Elementals/Elemental/@basecastintervalxk" xmlDataType="integer"/>
    </tableColumn>
    <tableColumn id="4" uniqueName="basedps" name="basedps" dataDxfId="18">
      <xmlColumnPr mapId="16" xpath="/Elementals/Elemental/@basedps" xmlDataType="integer"/>
    </tableColumn>
    <tableColumn id="5" uniqueName="baseexp" name="baseexp" dataDxfId="17">
      <xmlColumnPr mapId="16" xpath="/Elementals/Elemental/@baseexp" xmlDataType="integer"/>
    </tableColumn>
    <tableColumn id="6" uniqueName="prefab" name="prefab">
      <xmlColumnPr mapId="16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6" xpath="/Elementals/Elemental/@skillprefab" xmlDataType="string"/>
    </tableColumn>
    <tableColumn id="8" uniqueName="baseskillratexk" name="baseskillratexk">
      <xmlColumnPr mapId="16" xpath="/Elementals/Elemental/@baseskillratexk" xmlDataType="integer"/>
    </tableColumn>
    <tableColumn id="9" uniqueName="baseskilldamagexh" name="baseskilldamagexh" dataDxfId="16">
      <xmlColumnPr mapId="16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5" dataDxfId="14" connectionId="13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4"/>
  <sheetViews>
    <sheetView tabSelected="1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G14" sqref="G14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98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75</v>
      </c>
      <c r="B2" s="1" t="s">
        <v>76</v>
      </c>
      <c r="C2" s="2">
        <v>0</v>
      </c>
      <c r="D2" s="1" t="s">
        <v>78</v>
      </c>
      <c r="F2" s="1" t="s">
        <v>194</v>
      </c>
      <c r="G2" s="1" t="s">
        <v>195</v>
      </c>
      <c r="H2" s="5">
        <v>0</v>
      </c>
      <c r="I2" s="5">
        <v>0</v>
      </c>
      <c r="J2" s="5">
        <v>600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77</v>
      </c>
    </row>
    <row r="3" spans="1:19">
      <c r="A3" s="1" t="s">
        <v>6</v>
      </c>
      <c r="B3" s="1" t="s">
        <v>61</v>
      </c>
      <c r="C3" s="2">
        <v>0</v>
      </c>
      <c r="D3" s="1" t="s">
        <v>80</v>
      </c>
      <c r="F3" s="1" t="s">
        <v>295</v>
      </c>
      <c r="G3" s="1" t="s">
        <v>296</v>
      </c>
      <c r="H3" s="5">
        <v>0</v>
      </c>
      <c r="I3" s="5">
        <v>10</v>
      </c>
      <c r="J3" s="5">
        <v>945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297</v>
      </c>
    </row>
    <row r="4" spans="1:19">
      <c r="A4" s="1" t="s">
        <v>7</v>
      </c>
      <c r="B4" s="1" t="s">
        <v>297</v>
      </c>
      <c r="C4" s="2">
        <v>0</v>
      </c>
      <c r="D4" s="1" t="s">
        <v>81</v>
      </c>
      <c r="F4" s="1" t="s">
        <v>202</v>
      </c>
      <c r="G4" s="1" t="s">
        <v>179</v>
      </c>
      <c r="H4" s="5">
        <v>0</v>
      </c>
      <c r="I4" s="5">
        <v>35</v>
      </c>
      <c r="J4" s="5">
        <v>1328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62</v>
      </c>
      <c r="C5" s="2">
        <v>0</v>
      </c>
      <c r="D5" s="1" t="s">
        <v>79</v>
      </c>
      <c r="F5" s="1" t="s">
        <v>203</v>
      </c>
      <c r="G5" s="1" t="s">
        <v>180</v>
      </c>
      <c r="H5" s="5">
        <v>0</v>
      </c>
      <c r="I5" s="5">
        <v>60</v>
      </c>
      <c r="J5" s="5">
        <v>1755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84</v>
      </c>
      <c r="F6" s="1" t="s">
        <v>201</v>
      </c>
      <c r="G6" s="1" t="s">
        <v>178</v>
      </c>
      <c r="H6" s="5">
        <v>0</v>
      </c>
      <c r="I6" s="5">
        <v>90</v>
      </c>
      <c r="J6" s="5">
        <v>2235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298</v>
      </c>
    </row>
    <row r="7" spans="1:19">
      <c r="A7" s="24" t="s">
        <v>46</v>
      </c>
      <c r="B7" s="24" t="s">
        <v>51</v>
      </c>
      <c r="C7" s="7">
        <v>0</v>
      </c>
      <c r="D7" s="1" t="s">
        <v>83</v>
      </c>
      <c r="E7" s="2" t="str">
        <f>CONCATENATE("x",표29_3[[#This Row],[value]])</f>
        <v>x2</v>
      </c>
      <c r="F7" s="24" t="s">
        <v>196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300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7">
        <v>10</v>
      </c>
      <c r="D8" s="1" t="s">
        <v>83</v>
      </c>
      <c r="E8" s="2" t="str">
        <f>CONCATENATE("x",표29_3[[#This Row],[value]])</f>
        <v>x2</v>
      </c>
      <c r="F8" s="24" t="s">
        <v>197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300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2">
        <v>25</v>
      </c>
      <c r="D9" s="1" t="s">
        <v>83</v>
      </c>
      <c r="E9" s="2" t="str">
        <f>CONCATENATE("x",표29_3[[#This Row],[value]])</f>
        <v>x2</v>
      </c>
      <c r="F9" s="24" t="s">
        <v>198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300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2</v>
      </c>
      <c r="S9" s="7"/>
    </row>
    <row r="10" spans="1:19">
      <c r="A10" s="24" t="s">
        <v>49</v>
      </c>
      <c r="B10" s="24" t="s">
        <v>51</v>
      </c>
      <c r="C10" s="7">
        <v>45</v>
      </c>
      <c r="D10" s="1" t="s">
        <v>83</v>
      </c>
      <c r="E10" s="2" t="str">
        <f>CONCATENATE("x",표29_3[[#This Row],[value]])</f>
        <v>x10</v>
      </c>
      <c r="F10" s="24" t="s">
        <v>199</v>
      </c>
      <c r="G10" s="7" t="str">
        <f>CONCATENATE("기본공격의 공격력이 ",표29_3[[#This Row],[value]],"배 증가합니다.")</f>
        <v>기본공격의 공격력이 10배 증가합니다.</v>
      </c>
      <c r="H10" s="2">
        <v>70</v>
      </c>
      <c r="I10" s="8">
        <v>0</v>
      </c>
      <c r="J10" s="5">
        <v>300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10</v>
      </c>
      <c r="S10" s="7"/>
    </row>
    <row r="11" spans="1:19">
      <c r="A11" s="24" t="s">
        <v>50</v>
      </c>
      <c r="B11" s="24" t="s">
        <v>51</v>
      </c>
      <c r="C11" s="2">
        <v>70</v>
      </c>
      <c r="D11" s="1" t="s">
        <v>83</v>
      </c>
      <c r="E11" s="2" t="str">
        <f>CONCATENATE("x",표29_3[[#This Row],[value]])</f>
        <v>x25</v>
      </c>
      <c r="F11" s="24" t="s">
        <v>200</v>
      </c>
      <c r="G11" s="7" t="str">
        <f>CONCATENATE("기본공격의 공격력이 ",표29_3[[#This Row],[value]],"배 증가합니다.")</f>
        <v>기본공격의 공격력이 25배 증가합니다.</v>
      </c>
      <c r="H11" s="7">
        <v>95</v>
      </c>
      <c r="I11" s="8">
        <v>0</v>
      </c>
      <c r="J11" s="5">
        <v>300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25</v>
      </c>
      <c r="S11" s="7"/>
    </row>
    <row r="12" spans="1:19">
      <c r="A12" s="1" t="s">
        <v>60</v>
      </c>
      <c r="B12" s="1" t="s">
        <v>20</v>
      </c>
      <c r="C12" s="2">
        <v>0</v>
      </c>
      <c r="D12" s="1" t="s">
        <v>78</v>
      </c>
      <c r="E12" s="2" t="str">
        <f>CONCATENATE("x",표29_3[[#This Row],[value]])</f>
        <v>x2</v>
      </c>
      <c r="F12" s="1" t="s">
        <v>85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600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71</v>
      </c>
      <c r="B13" s="1" t="s">
        <v>20</v>
      </c>
      <c r="C13" s="2">
        <v>5</v>
      </c>
      <c r="D13" s="1" t="s">
        <v>78</v>
      </c>
      <c r="E13" s="2" t="str">
        <f>CONCATENATE("x",표29_3[[#This Row],[value]])</f>
        <v>x2</v>
      </c>
      <c r="F13" s="1" t="s">
        <v>86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600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72</v>
      </c>
      <c r="B14" s="1" t="s">
        <v>20</v>
      </c>
      <c r="C14" s="2">
        <v>15</v>
      </c>
      <c r="D14" s="1" t="s">
        <v>78</v>
      </c>
      <c r="E14" s="2" t="str">
        <f>CONCATENATE("x",표29_3[[#This Row],[value]])</f>
        <v>x2</v>
      </c>
      <c r="F14" s="1" t="s">
        <v>87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600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73</v>
      </c>
      <c r="B15" s="1" t="s">
        <v>20</v>
      </c>
      <c r="C15" s="5">
        <v>30</v>
      </c>
      <c r="D15" s="1" t="s">
        <v>78</v>
      </c>
      <c r="E15" s="2" t="str">
        <f>CONCATENATE("x",표29_3[[#This Row],[value]])</f>
        <v>x8</v>
      </c>
      <c r="F15" s="1" t="s">
        <v>88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600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74</v>
      </c>
      <c r="B16" s="1" t="s">
        <v>20</v>
      </c>
      <c r="C16" s="5">
        <v>50</v>
      </c>
      <c r="D16" s="1" t="s">
        <v>78</v>
      </c>
      <c r="E16" s="2" t="str">
        <f>CONCATENATE("x",표29_3[[#This Row],[value]])</f>
        <v>x16</v>
      </c>
      <c r="F16" s="1" t="s">
        <v>89</v>
      </c>
      <c r="G16" s="7" t="str">
        <f>CONCATENATE("화염구의 공격력이 ",표29_3[[#This Row],[value]],"배 증가합니다.")</f>
        <v>화염구의 공격력이 16배 증가합니다.</v>
      </c>
      <c r="H16" s="5">
        <v>75</v>
      </c>
      <c r="I16" s="5">
        <v>0</v>
      </c>
      <c r="J16" s="5">
        <v>600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16</v>
      </c>
    </row>
    <row r="17" spans="1:19">
      <c r="A17" s="1" t="s">
        <v>288</v>
      </c>
      <c r="B17" s="1" t="s">
        <v>20</v>
      </c>
      <c r="C17" s="5">
        <v>75</v>
      </c>
      <c r="D17" s="1" t="s">
        <v>289</v>
      </c>
      <c r="E17" s="2" t="str">
        <f>CONCATENATE("x",표29_3[[#This Row],[value]])</f>
        <v>x20</v>
      </c>
      <c r="F17" s="1" t="s">
        <v>290</v>
      </c>
      <c r="G17" s="7" t="str">
        <f>CONCATENATE("화염구의 공격력이 ",표29_3[[#This Row],[value]],"배 증가합니다.")</f>
        <v>화염구의 공격력이 20배 증가합니다.</v>
      </c>
      <c r="H17" s="5">
        <v>100</v>
      </c>
      <c r="I17" s="5">
        <v>0</v>
      </c>
      <c r="J17" s="5">
        <v>600</v>
      </c>
      <c r="K17" s="2">
        <v>80</v>
      </c>
      <c r="L17" s="2">
        <v>60</v>
      </c>
      <c r="M17" s="1" t="str">
        <f>CONCATENATE("B",표28_2[[#This Row],[id]])</f>
        <v>BR01_006</v>
      </c>
      <c r="N17" s="39"/>
      <c r="O17" s="7" t="str">
        <f>표28_2[[#This Row],[groupid]]</f>
        <v>BR01_006</v>
      </c>
      <c r="P17" s="2" t="s">
        <v>19</v>
      </c>
      <c r="Q17" s="7" t="s">
        <v>31</v>
      </c>
      <c r="R17" s="35">
        <v>20</v>
      </c>
      <c r="S17" s="7"/>
    </row>
    <row r="18" spans="1:19">
      <c r="A18" s="1" t="s">
        <v>37</v>
      </c>
      <c r="B18" s="1" t="s">
        <v>297</v>
      </c>
      <c r="C18" s="2">
        <v>0</v>
      </c>
      <c r="D18" s="1" t="s">
        <v>299</v>
      </c>
      <c r="E18" s="2" t="str">
        <f>CONCATENATE("x",표29_3[[#This Row],[value]])</f>
        <v>x2</v>
      </c>
      <c r="F18" s="1" t="s">
        <v>300</v>
      </c>
      <c r="G18" s="7" t="str">
        <f>CONCATENATE("각얼음의 공격력이 ",표29_3[[#This Row],[value]],"배 증가합니다.")</f>
        <v>각얼음의 공격력이 2배 증가합니다.</v>
      </c>
      <c r="H18" s="2">
        <v>5</v>
      </c>
      <c r="I18" s="5">
        <v>10</v>
      </c>
      <c r="J18" s="5">
        <v>945</v>
      </c>
      <c r="K18" s="2">
        <v>80</v>
      </c>
      <c r="L18" s="2">
        <v>60</v>
      </c>
      <c r="M18" s="1" t="str">
        <f>CONCATENATE("B",표28_2[[#This Row],[id]])</f>
        <v>BR02_001</v>
      </c>
      <c r="N18" s="39"/>
      <c r="O18" s="7" t="str">
        <f>표28_2[[#This Row],[groupid]]</f>
        <v>BR02_001</v>
      </c>
      <c r="P18" s="2" t="s">
        <v>304</v>
      </c>
      <c r="Q18" s="7" t="s">
        <v>31</v>
      </c>
      <c r="R18" s="35">
        <v>2</v>
      </c>
      <c r="S18" s="7"/>
    </row>
    <row r="19" spans="1:19">
      <c r="A19" s="1" t="s">
        <v>38</v>
      </c>
      <c r="B19" s="1" t="s">
        <v>297</v>
      </c>
      <c r="C19" s="2">
        <v>5</v>
      </c>
      <c r="D19" s="1" t="s">
        <v>299</v>
      </c>
      <c r="E19" s="2" t="str">
        <f>CONCATENATE("x",표29_3[[#This Row],[value]])</f>
        <v>x2</v>
      </c>
      <c r="F19" s="1" t="s">
        <v>301</v>
      </c>
      <c r="G19" s="7" t="str">
        <f>CONCATENATE("각얼음의 공격력이 ",표29_3[[#This Row],[value]],"배 증가합니다.")</f>
        <v>각얼음의 공격력이 2배 증가합니다.</v>
      </c>
      <c r="H19" s="2">
        <v>20</v>
      </c>
      <c r="I19" s="5">
        <v>10</v>
      </c>
      <c r="J19" s="5">
        <v>945</v>
      </c>
      <c r="K19" s="2">
        <v>80</v>
      </c>
      <c r="L19" s="2">
        <v>60</v>
      </c>
      <c r="M19" s="1" t="str">
        <f>CONCATENATE("B",표28_2[[#This Row],[id]])</f>
        <v>BR02_002</v>
      </c>
      <c r="N19" s="39"/>
      <c r="O19" s="7" t="str">
        <f>표28_2[[#This Row],[groupid]]</f>
        <v>BR02_002</v>
      </c>
      <c r="P19" s="2" t="s">
        <v>304</v>
      </c>
      <c r="Q19" s="7" t="s">
        <v>31</v>
      </c>
      <c r="R19" s="35">
        <v>2</v>
      </c>
      <c r="S19" s="7"/>
    </row>
    <row r="20" spans="1:19">
      <c r="A20" s="1" t="s">
        <v>39</v>
      </c>
      <c r="B20" s="1" t="s">
        <v>297</v>
      </c>
      <c r="C20" s="2">
        <v>20</v>
      </c>
      <c r="D20" s="1" t="s">
        <v>299</v>
      </c>
      <c r="E20" s="2" t="str">
        <f>CONCATENATE("x",표29_3[[#This Row],[value]])</f>
        <v>x7</v>
      </c>
      <c r="F20" s="1" t="s">
        <v>302</v>
      </c>
      <c r="G20" s="7" t="str">
        <f>CONCATENATE("각얼음의 공격력이 ",표29_3[[#This Row],[value]],"배 증가합니다.")</f>
        <v>각얼음의 공격력이 7배 증가합니다.</v>
      </c>
      <c r="H20" s="2">
        <v>40</v>
      </c>
      <c r="I20" s="5">
        <v>10</v>
      </c>
      <c r="J20" s="5">
        <v>945</v>
      </c>
      <c r="K20" s="2">
        <v>80</v>
      </c>
      <c r="L20" s="2">
        <v>60</v>
      </c>
      <c r="M20" s="1" t="str">
        <f>CONCATENATE("B",표28_2[[#This Row],[id]])</f>
        <v>BR02_003</v>
      </c>
      <c r="N20" s="39"/>
      <c r="O20" s="7" t="str">
        <f>표28_2[[#This Row],[groupid]]</f>
        <v>BR02_003</v>
      </c>
      <c r="P20" s="2" t="s">
        <v>304</v>
      </c>
      <c r="Q20" s="7" t="s">
        <v>31</v>
      </c>
      <c r="R20" s="35">
        <v>7</v>
      </c>
      <c r="S20" s="7"/>
    </row>
    <row r="21" spans="1:19">
      <c r="A21" s="1" t="s">
        <v>40</v>
      </c>
      <c r="B21" s="1" t="s">
        <v>297</v>
      </c>
      <c r="C21" s="2">
        <v>40</v>
      </c>
      <c r="D21" s="1" t="s">
        <v>299</v>
      </c>
      <c r="E21" s="2" t="str">
        <f>CONCATENATE("x",표29_3[[#This Row],[value]])</f>
        <v>x16</v>
      </c>
      <c r="F21" s="1" t="s">
        <v>303</v>
      </c>
      <c r="G21" s="7" t="str">
        <f>CONCATENATE("각얼음의 공격력이 ",표29_3[[#This Row],[value]],"배 증가합니다.")</f>
        <v>각얼음의 공격력이 16배 증가합니다.</v>
      </c>
      <c r="H21" s="2">
        <v>65</v>
      </c>
      <c r="I21" s="5">
        <v>10</v>
      </c>
      <c r="J21" s="5">
        <v>945</v>
      </c>
      <c r="K21" s="2">
        <v>80</v>
      </c>
      <c r="L21" s="2">
        <v>60</v>
      </c>
      <c r="M21" s="1" t="str">
        <f>CONCATENATE("B",표28_2[[#This Row],[id]])</f>
        <v>BR02_004</v>
      </c>
      <c r="N21" s="39"/>
      <c r="O21" s="7" t="str">
        <f>표28_2[[#This Row],[groupid]]</f>
        <v>BR02_004</v>
      </c>
      <c r="P21" s="2" t="s">
        <v>304</v>
      </c>
      <c r="Q21" s="7" t="s">
        <v>31</v>
      </c>
      <c r="R21" s="35">
        <v>16</v>
      </c>
      <c r="S21" s="7"/>
    </row>
    <row r="22" spans="1:19">
      <c r="A22" s="1" t="s">
        <v>41</v>
      </c>
      <c r="B22" s="1" t="s">
        <v>24</v>
      </c>
      <c r="C22" s="2">
        <v>0</v>
      </c>
      <c r="D22" s="1" t="s">
        <v>81</v>
      </c>
      <c r="E22" s="2" t="str">
        <f>CONCATENATE("x",표29_3[[#This Row],[value]])</f>
        <v>x2</v>
      </c>
      <c r="F22" s="1" t="s">
        <v>90</v>
      </c>
      <c r="G22" s="7" t="str">
        <f>CONCATENATE("짱돌의 공격력이 ",표29_3[[#This Row],[value]],"배 증가합니다.")</f>
        <v>짱돌의 공격력이 2배 증가합니다.</v>
      </c>
      <c r="H22" s="2">
        <v>5</v>
      </c>
      <c r="I22" s="5">
        <v>35</v>
      </c>
      <c r="J22" s="5">
        <v>1328</v>
      </c>
      <c r="K22" s="2">
        <v>80</v>
      </c>
      <c r="L22" s="2">
        <v>60</v>
      </c>
      <c r="M22" s="1" t="str">
        <f>CONCATENATE("B",표28_2[[#This Row],[id]])</f>
        <v>BR03_001</v>
      </c>
      <c r="N22" s="39"/>
      <c r="O22" s="7" t="str">
        <f>표28_2[[#This Row],[groupid]]</f>
        <v>BR03_001</v>
      </c>
      <c r="P22" s="2" t="s">
        <v>23</v>
      </c>
      <c r="Q22" s="7" t="s">
        <v>31</v>
      </c>
      <c r="R22" s="35">
        <v>2</v>
      </c>
      <c r="S22" s="7"/>
    </row>
    <row r="23" spans="1:19">
      <c r="A23" s="1" t="s">
        <v>42</v>
      </c>
      <c r="B23" s="1" t="s">
        <v>24</v>
      </c>
      <c r="C23" s="2">
        <v>5</v>
      </c>
      <c r="D23" s="1" t="s">
        <v>81</v>
      </c>
      <c r="E23" s="2" t="str">
        <f>CONCATENATE("x",표29_3[[#This Row],[value]])</f>
        <v>x4</v>
      </c>
      <c r="F23" s="1" t="s">
        <v>91</v>
      </c>
      <c r="G23" s="7" t="str">
        <f>CONCATENATE("짱돌의 공격력이 ",표29_3[[#This Row],[value]],"배 증가합니다.")</f>
        <v>짱돌의 공격력이 4배 증가합니다.</v>
      </c>
      <c r="H23" s="2">
        <v>25</v>
      </c>
      <c r="I23" s="5">
        <v>35</v>
      </c>
      <c r="J23" s="5">
        <v>1328</v>
      </c>
      <c r="K23" s="2">
        <v>80</v>
      </c>
      <c r="L23" s="2">
        <v>60</v>
      </c>
      <c r="M23" s="1" t="str">
        <f>CONCATENATE("B",표28_2[[#This Row],[id]])</f>
        <v>BR03_002</v>
      </c>
      <c r="N23" s="39"/>
      <c r="O23" s="7" t="str">
        <f>표28_2[[#This Row],[groupid]]</f>
        <v>BR03_002</v>
      </c>
      <c r="P23" s="2" t="s">
        <v>23</v>
      </c>
      <c r="Q23" s="7" t="s">
        <v>31</v>
      </c>
      <c r="R23" s="35">
        <v>4</v>
      </c>
      <c r="S23" s="7"/>
    </row>
    <row r="24" spans="1:19">
      <c r="A24" s="1" t="s">
        <v>43</v>
      </c>
      <c r="B24" s="1" t="s">
        <v>24</v>
      </c>
      <c r="C24" s="2">
        <v>25</v>
      </c>
      <c r="D24" s="1" t="s">
        <v>81</v>
      </c>
      <c r="E24" s="2" t="str">
        <f>CONCATENATE("x",표29_3[[#This Row],[value]])</f>
        <v>x12</v>
      </c>
      <c r="F24" s="1" t="s">
        <v>92</v>
      </c>
      <c r="G24" s="7" t="str">
        <f>CONCATENATE("짱돌의 공격력이 ",표29_3[[#This Row],[value]],"배 증가합니다.")</f>
        <v>짱돌의 공격력이 12배 증가합니다.</v>
      </c>
      <c r="H24" s="2">
        <v>50</v>
      </c>
      <c r="I24" s="5">
        <v>35</v>
      </c>
      <c r="J24" s="5">
        <v>1328</v>
      </c>
      <c r="K24" s="2">
        <v>80</v>
      </c>
      <c r="L24" s="2">
        <v>60</v>
      </c>
      <c r="M24" s="1" t="str">
        <f>CONCATENATE("B",표28_2[[#This Row],[id]])</f>
        <v>BR03_003</v>
      </c>
      <c r="N24" s="39"/>
      <c r="O24" s="7" t="str">
        <f>표28_2[[#This Row],[groupid]]</f>
        <v>BR03_003</v>
      </c>
      <c r="P24" s="2" t="s">
        <v>23</v>
      </c>
      <c r="Q24" s="7" t="s">
        <v>31</v>
      </c>
      <c r="R24" s="35">
        <v>12</v>
      </c>
      <c r="S24" s="7"/>
    </row>
    <row r="25" spans="1:19">
      <c r="A25" s="1" t="s">
        <v>44</v>
      </c>
      <c r="B25" s="1" t="s">
        <v>26</v>
      </c>
      <c r="C25" s="2">
        <v>0</v>
      </c>
      <c r="D25" s="1" t="s">
        <v>79</v>
      </c>
      <c r="E25" s="2" t="str">
        <f>CONCATENATE("x",표29_3[[#This Row],[value]])</f>
        <v>x2</v>
      </c>
      <c r="F25" s="1" t="s">
        <v>93</v>
      </c>
      <c r="G25" s="7" t="str">
        <f>CONCATENATE("지지직의 공격력이 ",표29_3[[#This Row],[value]],"배 증가합니다.")</f>
        <v>지지직의 공격력이 2배 증가합니다.</v>
      </c>
      <c r="H25" s="2">
        <v>5</v>
      </c>
      <c r="I25" s="5">
        <v>60</v>
      </c>
      <c r="J25" s="5">
        <v>1755</v>
      </c>
      <c r="K25" s="2">
        <v>80</v>
      </c>
      <c r="L25" s="2">
        <v>60</v>
      </c>
      <c r="M25" s="1" t="str">
        <f>CONCATENATE("B",표28_2[[#This Row],[id]])</f>
        <v>BR04_001</v>
      </c>
      <c r="N25" s="39"/>
      <c r="O25" s="7" t="str">
        <f>표28_2[[#This Row],[groupid]]</f>
        <v>BR04_001</v>
      </c>
      <c r="P25" s="2" t="s">
        <v>25</v>
      </c>
      <c r="Q25" s="7" t="s">
        <v>31</v>
      </c>
      <c r="R25" s="35">
        <v>2</v>
      </c>
      <c r="S25" s="7"/>
    </row>
    <row r="26" spans="1:19">
      <c r="A26" s="1" t="s">
        <v>45</v>
      </c>
      <c r="B26" s="1" t="s">
        <v>26</v>
      </c>
      <c r="C26" s="2">
        <v>5</v>
      </c>
      <c r="D26" s="1" t="s">
        <v>79</v>
      </c>
      <c r="E26" s="2" t="str">
        <f>CONCATENATE("x",표29_3[[#This Row],[value]])</f>
        <v>x6</v>
      </c>
      <c r="F26" s="1" t="s">
        <v>94</v>
      </c>
      <c r="G26" s="7" t="str">
        <f>CONCATENATE("지지직의 공격력이 ",표29_3[[#This Row],[value]],"배 증가합니다.")</f>
        <v>지지직의 공격력이 6배 증가합니다.</v>
      </c>
      <c r="H26" s="2">
        <v>30</v>
      </c>
      <c r="I26" s="5">
        <v>60</v>
      </c>
      <c r="J26" s="5">
        <v>1755</v>
      </c>
      <c r="K26" s="2">
        <v>80</v>
      </c>
      <c r="L26" s="2">
        <v>60</v>
      </c>
      <c r="M26" s="1" t="str">
        <f>CONCATENATE("B",표28_2[[#This Row],[id]])</f>
        <v>BR04_002</v>
      </c>
      <c r="N26" s="39"/>
      <c r="O26" s="7" t="str">
        <f>표28_2[[#This Row],[groupid]]</f>
        <v>BR04_002</v>
      </c>
      <c r="P26" s="2" t="s">
        <v>25</v>
      </c>
      <c r="Q26" s="7" t="s">
        <v>31</v>
      </c>
      <c r="R26" s="35">
        <v>6</v>
      </c>
      <c r="S26" s="7"/>
    </row>
    <row r="27" spans="1:19">
      <c r="A27" s="1" t="s">
        <v>291</v>
      </c>
      <c r="B27" s="1" t="s">
        <v>292</v>
      </c>
      <c r="C27" s="2">
        <v>0</v>
      </c>
      <c r="D27" s="1" t="s">
        <v>293</v>
      </c>
      <c r="E27" s="2" t="str">
        <f>CONCATENATE("x",표29_3[[#This Row],[value]])</f>
        <v>x2</v>
      </c>
      <c r="F27" s="1" t="s">
        <v>294</v>
      </c>
      <c r="G27" s="7" t="str">
        <f>CONCATENATE("물폭탄의 공격력이 ",표29_3[[#This Row],[value]],"배 증가합니다.")</f>
        <v>물폭탄의 공격력이 2배 증가합니다.</v>
      </c>
      <c r="H27" s="2">
        <v>5</v>
      </c>
      <c r="I27" s="5">
        <v>90</v>
      </c>
      <c r="J27" s="5">
        <v>2235</v>
      </c>
      <c r="K27" s="2">
        <v>80</v>
      </c>
      <c r="L27" s="2">
        <v>60</v>
      </c>
      <c r="M27" s="1" t="str">
        <f>CONCATENATE("B",표28_2[[#This Row],[id]])</f>
        <v>BR05_001</v>
      </c>
      <c r="N27" s="39"/>
      <c r="O27" s="7" t="str">
        <f>표28_2[[#This Row],[groupid]]</f>
        <v>BR05_001</v>
      </c>
      <c r="P27" s="2" t="s">
        <v>292</v>
      </c>
      <c r="Q27" s="7" t="s">
        <v>31</v>
      </c>
      <c r="R27" s="35">
        <v>2</v>
      </c>
      <c r="S27" s="7"/>
    </row>
    <row r="28" spans="1:19">
      <c r="A28" s="1" t="s">
        <v>67</v>
      </c>
      <c r="B28" s="1" t="s">
        <v>0</v>
      </c>
      <c r="C28" s="2">
        <v>0</v>
      </c>
      <c r="D28" s="1" t="s">
        <v>82</v>
      </c>
      <c r="E28" s="2" t="str">
        <f>CONCATENATE("-x",표29_3[[#This Row],[value]])</f>
        <v>-x2</v>
      </c>
      <c r="F28" s="1" t="s">
        <v>95</v>
      </c>
      <c r="G28" s="7" t="s">
        <v>206</v>
      </c>
      <c r="H28" s="2">
        <v>60</v>
      </c>
      <c r="I28" s="5">
        <v>0</v>
      </c>
      <c r="J28" s="5">
        <v>1328</v>
      </c>
      <c r="K28" s="2">
        <v>0</v>
      </c>
      <c r="L28" s="2">
        <v>0</v>
      </c>
      <c r="M28" s="1" t="str">
        <f>CONCATENATE("B",표28_2[[#This Row],[id]])</f>
        <v>BR99</v>
      </c>
      <c r="N28" s="39"/>
      <c r="O28" s="7" t="str">
        <f>표28_2[[#This Row],[groupid]]</f>
        <v>BR99</v>
      </c>
      <c r="P28" s="2" t="s">
        <v>110</v>
      </c>
      <c r="Q28" s="7" t="s">
        <v>70</v>
      </c>
      <c r="R28" s="35">
        <v>2</v>
      </c>
      <c r="S28" s="7"/>
    </row>
    <row r="29" spans="1:19">
      <c r="A29" s="1" t="s">
        <v>68</v>
      </c>
      <c r="B29" s="1" t="s">
        <v>0</v>
      </c>
      <c r="C29" s="2">
        <v>0</v>
      </c>
      <c r="D29" s="1" t="s">
        <v>82</v>
      </c>
      <c r="E29" s="2" t="str">
        <f>CONCATENATE("-x",표29_3[[#This Row],[value]])</f>
        <v>-x2</v>
      </c>
      <c r="F29" s="1" t="s">
        <v>96</v>
      </c>
      <c r="G29" s="7" t="s">
        <v>206</v>
      </c>
      <c r="H29" s="2">
        <v>80</v>
      </c>
      <c r="I29" s="5">
        <v>0</v>
      </c>
      <c r="J29" s="5">
        <v>1755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110</v>
      </c>
      <c r="Q29" s="7" t="s">
        <v>70</v>
      </c>
      <c r="R29" s="35">
        <v>2</v>
      </c>
      <c r="S29" s="7"/>
    </row>
    <row r="30" spans="1:19">
      <c r="A30" s="1" t="s">
        <v>69</v>
      </c>
      <c r="B30" s="1" t="s">
        <v>0</v>
      </c>
      <c r="C30" s="2">
        <v>0</v>
      </c>
      <c r="D30" s="24" t="s">
        <v>82</v>
      </c>
      <c r="E30" s="2" t="str">
        <f>CONCATENATE("-x",표29_3[[#This Row],[value]])</f>
        <v>-x2</v>
      </c>
      <c r="F30" s="1" t="s">
        <v>97</v>
      </c>
      <c r="G30" s="7" t="s">
        <v>206</v>
      </c>
      <c r="H30" s="2">
        <v>100</v>
      </c>
      <c r="I30" s="8">
        <v>0</v>
      </c>
      <c r="J30" s="5">
        <v>2235</v>
      </c>
      <c r="K30" s="7">
        <v>0</v>
      </c>
      <c r="L30" s="7">
        <v>0</v>
      </c>
      <c r="M30" s="24" t="str">
        <f>CONCATENATE("B",표28_2[[#This Row],[id]])</f>
        <v>BR97</v>
      </c>
      <c r="O30" s="7" t="str">
        <f>표28_2[[#This Row],[groupid]]</f>
        <v>BR97</v>
      </c>
      <c r="P30" s="2" t="s">
        <v>110</v>
      </c>
      <c r="Q30" s="7" t="s">
        <v>70</v>
      </c>
      <c r="R30" s="36">
        <v>2</v>
      </c>
      <c r="S30" s="7"/>
    </row>
    <row r="31" spans="1:19">
      <c r="A31" s="1"/>
      <c r="B31" s="1"/>
      <c r="C31" s="2"/>
      <c r="D31" s="24"/>
      <c r="F31" s="1"/>
      <c r="G31" s="7"/>
      <c r="H31" s="2"/>
      <c r="I31" s="8"/>
      <c r="J31" s="5"/>
      <c r="K31" s="7"/>
      <c r="L31" s="7"/>
      <c r="M31" s="24"/>
      <c r="O31" s="7"/>
      <c r="Q31" s="7"/>
      <c r="R31" s="36"/>
      <c r="S31" s="7"/>
    </row>
    <row r="32" spans="1:19">
      <c r="A32" s="1"/>
      <c r="B32" s="1"/>
      <c r="C32" s="2"/>
      <c r="D32" s="24"/>
      <c r="F32" s="1"/>
      <c r="G32" s="24"/>
      <c r="H32" s="2"/>
      <c r="I32" s="8"/>
      <c r="J32" s="5"/>
      <c r="K32" s="7"/>
      <c r="L32" s="7"/>
      <c r="M32" s="24"/>
      <c r="O32" s="7"/>
      <c r="Q32" s="7"/>
      <c r="R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2"/>
      <c r="B42" s="2"/>
      <c r="C42" s="2"/>
      <c r="D42" s="2"/>
      <c r="F42" s="2"/>
      <c r="G42" s="2"/>
      <c r="H42" s="5"/>
      <c r="I42" s="5"/>
      <c r="J42" s="5"/>
      <c r="K42" s="2"/>
      <c r="L42" s="2"/>
      <c r="M42" s="2"/>
      <c r="O42" s="7"/>
      <c r="Q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7"/>
      <c r="B44" s="7"/>
      <c r="C44" s="7"/>
      <c r="D44" s="7"/>
      <c r="E44" s="7"/>
      <c r="F44" s="7"/>
      <c r="G44" s="7"/>
      <c r="H44" s="8"/>
      <c r="I44" s="8"/>
      <c r="J44" s="8"/>
      <c r="K44" s="7"/>
      <c r="L44" s="7"/>
      <c r="M44" s="7"/>
      <c r="O44" s="7"/>
      <c r="P44" s="7"/>
      <c r="Q44" s="7"/>
      <c r="R44" s="7"/>
      <c r="S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O45" s="7"/>
      <c r="Q45" s="7"/>
      <c r="S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Q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Q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O60" s="7"/>
      <c r="Q60" s="7"/>
      <c r="S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O61" s="7"/>
      <c r="Q61" s="7"/>
      <c r="S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Q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Q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2"/>
      <c r="B92" s="2"/>
      <c r="C92" s="2"/>
      <c r="D92" s="2"/>
      <c r="F92" s="2"/>
      <c r="G92" s="2"/>
      <c r="H92" s="5"/>
      <c r="I92" s="5"/>
      <c r="J92" s="5"/>
      <c r="K92" s="2"/>
      <c r="L92" s="2"/>
      <c r="M92" s="2"/>
      <c r="O92" s="7"/>
      <c r="Q92" s="7"/>
      <c r="S92" s="7"/>
    </row>
    <row r="93" spans="1:19">
      <c r="A93" s="2"/>
      <c r="B93" s="2"/>
      <c r="C93" s="2"/>
      <c r="D93" s="2"/>
      <c r="F93" s="2"/>
      <c r="G93" s="2"/>
      <c r="H93" s="5"/>
      <c r="I93" s="5"/>
      <c r="J93" s="5"/>
      <c r="K93" s="2"/>
      <c r="L93" s="2"/>
      <c r="M93" s="2"/>
      <c r="O93" s="7"/>
      <c r="Q93" s="7"/>
      <c r="S93" s="7"/>
    </row>
    <row r="94" spans="1:19">
      <c r="A94" s="7"/>
      <c r="B94" s="7"/>
      <c r="C94" s="7"/>
      <c r="D94" s="7"/>
      <c r="E94" s="7"/>
      <c r="F94" s="7"/>
      <c r="G94" s="7"/>
      <c r="H94" s="8"/>
      <c r="I94" s="8"/>
      <c r="J94" s="8"/>
      <c r="K94" s="7"/>
      <c r="L94" s="7"/>
      <c r="M94" s="7"/>
      <c r="O94" s="7"/>
      <c r="P94" s="7"/>
      <c r="Q94" s="7"/>
      <c r="R94" s="7"/>
      <c r="S94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E3" sqref="E3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232</v>
      </c>
      <c r="D1" t="s">
        <v>29</v>
      </c>
      <c r="E1" t="s">
        <v>30</v>
      </c>
      <c r="F1" s="40" t="s">
        <v>229</v>
      </c>
      <c r="G1" s="39" t="s">
        <v>228</v>
      </c>
      <c r="H1" s="39" t="s">
        <v>275</v>
      </c>
      <c r="I1" s="39" t="s">
        <v>233</v>
      </c>
    </row>
    <row r="2" spans="1:9" ht="17.25" thickTop="1">
      <c r="A2" s="1" t="s">
        <v>19</v>
      </c>
      <c r="B2" s="1" t="s">
        <v>188</v>
      </c>
      <c r="C2">
        <v>10000</v>
      </c>
      <c r="D2" s="59">
        <v>1</v>
      </c>
      <c r="E2" s="59">
        <v>120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120</v>
      </c>
      <c r="I2" s="58">
        <v>225</v>
      </c>
    </row>
    <row r="3" spans="1:9">
      <c r="A3" s="1" t="s">
        <v>66</v>
      </c>
      <c r="B3" s="1" t="s">
        <v>193</v>
      </c>
      <c r="C3" s="39">
        <v>10000</v>
      </c>
      <c r="D3" s="61">
        <v>8.6</v>
      </c>
      <c r="E3" s="60">
        <v>1512.0000000000016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100</v>
      </c>
      <c r="I3" s="2">
        <v>800</v>
      </c>
    </row>
    <row r="4" spans="1:9">
      <c r="A4" s="1" t="s">
        <v>23</v>
      </c>
      <c r="B4" s="1" t="s">
        <v>190</v>
      </c>
      <c r="C4" s="39">
        <v>10000</v>
      </c>
      <c r="D4" s="63">
        <v>150.40000000000038</v>
      </c>
      <c r="E4" s="62">
        <v>33984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1550</v>
      </c>
    </row>
    <row r="5" spans="1:9">
      <c r="A5" s="1" t="s">
        <v>25</v>
      </c>
      <c r="B5" s="1" t="s">
        <v>204</v>
      </c>
      <c r="C5" s="39">
        <v>10000</v>
      </c>
      <c r="D5" s="65">
        <v>5324.8</v>
      </c>
      <c r="E5" s="64">
        <v>1437696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75</v>
      </c>
      <c r="I5" s="58">
        <v>350</v>
      </c>
    </row>
    <row r="6" spans="1:9">
      <c r="A6" s="1" t="s">
        <v>21</v>
      </c>
      <c r="B6" s="1" t="s">
        <v>189</v>
      </c>
      <c r="C6" s="39">
        <v>10000</v>
      </c>
      <c r="D6" s="67">
        <v>380108.79999999999</v>
      </c>
      <c r="E6" s="66">
        <v>117178368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150</v>
      </c>
      <c r="I6" s="58">
        <v>50</v>
      </c>
    </row>
    <row r="7" spans="1:9">
      <c r="A7" s="1" t="s">
        <v>64</v>
      </c>
      <c r="B7" s="1" t="s">
        <v>191</v>
      </c>
      <c r="C7" s="39">
        <v>10000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30</v>
      </c>
      <c r="I7" s="58">
        <v>850</v>
      </c>
    </row>
    <row r="8" spans="1:9">
      <c r="A8" s="1" t="s">
        <v>65</v>
      </c>
      <c r="B8" s="1" t="s">
        <v>192</v>
      </c>
      <c r="C8" s="39">
        <v>10000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1550</v>
      </c>
    </row>
    <row r="9" spans="1:9">
      <c r="A9" s="1" t="s">
        <v>230</v>
      </c>
      <c r="B9" s="1" t="s">
        <v>231</v>
      </c>
      <c r="C9" s="39">
        <v>10000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60</v>
      </c>
      <c r="I9" s="2">
        <v>1300</v>
      </c>
    </row>
    <row r="10" spans="1:9">
      <c r="A10" s="1" t="s">
        <v>63</v>
      </c>
      <c r="B10" s="1" t="s">
        <v>205</v>
      </c>
      <c r="C10" s="39">
        <v>10000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30</v>
      </c>
      <c r="I10" s="2">
        <v>2550</v>
      </c>
    </row>
    <row r="11" spans="1:9">
      <c r="A11" s="3"/>
      <c r="B11" s="3"/>
      <c r="C11" s="3"/>
      <c r="D11" s="24"/>
      <c r="E11" s="24"/>
    </row>
    <row r="12" spans="1:9">
      <c r="F12" s="39"/>
      <c r="G12" s="39"/>
      <c r="H12" s="39"/>
      <c r="I12" s="39"/>
    </row>
    <row r="13" spans="1:9">
      <c r="F13" s="41"/>
      <c r="G13" s="41"/>
    </row>
    <row r="14" spans="1:9">
      <c r="D14" s="4"/>
    </row>
    <row r="16" spans="1:9">
      <c r="H16" s="57"/>
    </row>
    <row r="17" spans="5:8">
      <c r="E17" s="39"/>
      <c r="H17" s="57"/>
    </row>
    <row r="18" spans="5:8">
      <c r="H18" s="57"/>
    </row>
    <row r="19" spans="5:8">
      <c r="H19" s="57"/>
    </row>
    <row r="20" spans="5:8">
      <c r="H20" s="57"/>
    </row>
    <row r="21" spans="5:8">
      <c r="H21" s="57"/>
    </row>
    <row r="22" spans="5:8">
      <c r="H22" s="57"/>
    </row>
    <row r="23" spans="5:8">
      <c r="H23" s="57"/>
    </row>
    <row r="24" spans="5:8" ht="17.25" thickBot="1">
      <c r="F24" s="42"/>
      <c r="G24" s="43"/>
      <c r="H24" s="57"/>
    </row>
    <row r="25" spans="5:8" ht="17.25" thickTop="1">
      <c r="F25" s="44"/>
      <c r="G25" s="45"/>
      <c r="H25" s="57"/>
    </row>
    <row r="26" spans="5:8">
      <c r="F26" s="46"/>
      <c r="G26" s="47"/>
    </row>
    <row r="27" spans="5:8">
      <c r="F27" s="44"/>
      <c r="G27" s="45"/>
    </row>
    <row r="28" spans="5:8">
      <c r="F28" s="46"/>
      <c r="G28" s="47"/>
    </row>
    <row r="29" spans="5:8">
      <c r="F29" s="44"/>
      <c r="G29" s="45"/>
    </row>
    <row r="30" spans="5:8">
      <c r="F30" s="46"/>
      <c r="G30" s="47"/>
    </row>
    <row r="31" spans="5:8">
      <c r="F31" s="44"/>
      <c r="G31" s="45"/>
    </row>
    <row r="32" spans="5:8">
      <c r="F32" s="46"/>
      <c r="G32" s="47"/>
    </row>
    <row r="33" spans="6:7">
      <c r="F33" s="48"/>
      <c r="G33" s="4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125</v>
      </c>
      <c r="B1" s="27" t="s">
        <v>126</v>
      </c>
      <c r="C1" s="28" t="s">
        <v>127</v>
      </c>
      <c r="D1" s="27" t="s">
        <v>122</v>
      </c>
      <c r="E1" s="27" t="s">
        <v>128</v>
      </c>
      <c r="F1" s="27" t="s">
        <v>129</v>
      </c>
      <c r="G1" s="27" t="s">
        <v>130</v>
      </c>
      <c r="H1" s="27" t="s">
        <v>131</v>
      </c>
      <c r="I1" s="27" t="s">
        <v>123</v>
      </c>
      <c r="J1" s="29" t="s">
        <v>124</v>
      </c>
      <c r="K1" s="27" t="s">
        <v>132</v>
      </c>
      <c r="L1" s="27" t="s">
        <v>133</v>
      </c>
      <c r="M1" s="27" t="s">
        <v>134</v>
      </c>
      <c r="N1" s="27" t="s">
        <v>135</v>
      </c>
    </row>
    <row r="2" spans="1:17">
      <c r="A2" s="1" t="s">
        <v>224</v>
      </c>
      <c r="B2" s="27" t="s">
        <v>137</v>
      </c>
      <c r="C2" s="29" t="s">
        <v>138</v>
      </c>
      <c r="D2" s="32">
        <v>5</v>
      </c>
      <c r="E2" s="27" t="s">
        <v>139</v>
      </c>
      <c r="F2" s="1" t="s">
        <v>223</v>
      </c>
      <c r="G2" s="1" t="s">
        <v>225</v>
      </c>
      <c r="H2" s="1" t="s">
        <v>226</v>
      </c>
      <c r="I2" s="33">
        <v>100</v>
      </c>
      <c r="J2" s="33"/>
      <c r="K2" s="27" t="s">
        <v>137</v>
      </c>
      <c r="L2" s="30" t="s">
        <v>227</v>
      </c>
      <c r="M2" s="32">
        <v>6</v>
      </c>
      <c r="N2" s="1" t="s">
        <v>210</v>
      </c>
      <c r="O2" t="s">
        <v>115</v>
      </c>
      <c r="P2" t="s">
        <v>116</v>
      </c>
    </row>
    <row r="3" spans="1:17">
      <c r="A3" s="27" t="s">
        <v>136</v>
      </c>
      <c r="B3" s="27" t="s">
        <v>76</v>
      </c>
      <c r="C3" s="29" t="s">
        <v>138</v>
      </c>
      <c r="D3" s="32">
        <v>5</v>
      </c>
      <c r="E3" s="27" t="s">
        <v>139</v>
      </c>
      <c r="F3" s="27" t="s">
        <v>140</v>
      </c>
      <c r="G3" s="27" t="s">
        <v>141</v>
      </c>
      <c r="H3" s="1" t="s">
        <v>181</v>
      </c>
      <c r="I3" s="33">
        <v>100</v>
      </c>
      <c r="J3" s="33"/>
      <c r="K3" s="27" t="s">
        <v>76</v>
      </c>
      <c r="L3" s="27" t="s">
        <v>111</v>
      </c>
      <c r="M3" s="32">
        <v>6</v>
      </c>
      <c r="N3" s="1" t="s">
        <v>210</v>
      </c>
      <c r="O3" s="39" t="s">
        <v>115</v>
      </c>
      <c r="P3" s="39" t="s">
        <v>116</v>
      </c>
      <c r="Q3" s="39"/>
    </row>
    <row r="4" spans="1:17">
      <c r="A4" s="27" t="s">
        <v>99</v>
      </c>
      <c r="B4" s="27" t="s">
        <v>76</v>
      </c>
      <c r="C4" s="29" t="s">
        <v>138</v>
      </c>
      <c r="D4" s="32">
        <v>5</v>
      </c>
      <c r="E4" s="27" t="s">
        <v>139</v>
      </c>
      <c r="F4" s="27" t="s">
        <v>142</v>
      </c>
      <c r="G4" s="27" t="s">
        <v>143</v>
      </c>
      <c r="H4" s="1" t="s">
        <v>182</v>
      </c>
      <c r="I4" s="33">
        <v>100</v>
      </c>
      <c r="J4" s="33"/>
      <c r="K4" s="27" t="s">
        <v>76</v>
      </c>
      <c r="L4" s="27" t="s">
        <v>112</v>
      </c>
      <c r="M4" s="32">
        <v>3</v>
      </c>
      <c r="N4" s="1" t="s">
        <v>208</v>
      </c>
      <c r="O4" s="39" t="s">
        <v>115</v>
      </c>
      <c r="P4" s="39" t="s">
        <v>116</v>
      </c>
      <c r="Q4" s="39"/>
    </row>
    <row r="5" spans="1:17">
      <c r="A5" s="27" t="s">
        <v>100</v>
      </c>
      <c r="B5" s="27" t="s">
        <v>76</v>
      </c>
      <c r="C5" s="29" t="s">
        <v>138</v>
      </c>
      <c r="D5" s="32">
        <v>5</v>
      </c>
      <c r="E5" s="27" t="s">
        <v>139</v>
      </c>
      <c r="F5" s="27" t="s">
        <v>144</v>
      </c>
      <c r="G5" s="27" t="s">
        <v>145</v>
      </c>
      <c r="H5" s="1" t="s">
        <v>183</v>
      </c>
      <c r="I5" s="33">
        <v>100</v>
      </c>
      <c r="J5" s="33"/>
      <c r="K5" s="27" t="s">
        <v>76</v>
      </c>
      <c r="L5" s="27" t="s">
        <v>113</v>
      </c>
      <c r="M5" s="32">
        <v>30</v>
      </c>
      <c r="N5" s="1" t="s">
        <v>209</v>
      </c>
      <c r="O5" s="39" t="s">
        <v>115</v>
      </c>
      <c r="P5" s="39" t="s">
        <v>116</v>
      </c>
      <c r="Q5" s="39"/>
    </row>
    <row r="6" spans="1:17">
      <c r="A6" s="27" t="s">
        <v>101</v>
      </c>
      <c r="B6" s="27" t="s">
        <v>76</v>
      </c>
      <c r="C6" s="29" t="s">
        <v>138</v>
      </c>
      <c r="D6" s="32"/>
      <c r="E6" s="27" t="s">
        <v>146</v>
      </c>
      <c r="F6" s="27"/>
      <c r="G6" s="27" t="s">
        <v>147</v>
      </c>
      <c r="H6" s="27" t="s">
        <v>148</v>
      </c>
      <c r="I6" s="33"/>
      <c r="J6" s="33">
        <v>10</v>
      </c>
      <c r="K6" s="27" t="s">
        <v>76</v>
      </c>
      <c r="L6" s="27" t="s">
        <v>149</v>
      </c>
      <c r="M6" s="32"/>
      <c r="N6" s="27"/>
      <c r="O6" s="39"/>
      <c r="P6" s="39"/>
      <c r="Q6" s="39"/>
    </row>
    <row r="7" spans="1:17">
      <c r="A7" s="27" t="s">
        <v>102</v>
      </c>
      <c r="B7" s="1" t="s">
        <v>76</v>
      </c>
      <c r="C7" s="29" t="s">
        <v>150</v>
      </c>
      <c r="D7" s="32">
        <v>5</v>
      </c>
      <c r="E7" s="1" t="s">
        <v>221</v>
      </c>
      <c r="F7" s="27" t="s">
        <v>152</v>
      </c>
      <c r="G7" s="1" t="s">
        <v>222</v>
      </c>
      <c r="H7" s="1" t="s">
        <v>213</v>
      </c>
      <c r="I7" s="33">
        <v>100</v>
      </c>
      <c r="J7" s="33"/>
      <c r="K7" s="1" t="s">
        <v>214</v>
      </c>
      <c r="L7" s="30" t="s">
        <v>114</v>
      </c>
      <c r="M7" s="32">
        <v>6</v>
      </c>
      <c r="N7" s="27"/>
      <c r="O7" s="39" t="s">
        <v>115</v>
      </c>
      <c r="P7" s="39" t="s">
        <v>116</v>
      </c>
      <c r="Q7" s="39"/>
    </row>
    <row r="8" spans="1:17">
      <c r="A8" s="1" t="s">
        <v>211</v>
      </c>
      <c r="B8" s="27" t="s">
        <v>20</v>
      </c>
      <c r="C8" s="29" t="s">
        <v>150</v>
      </c>
      <c r="D8" s="32">
        <v>5</v>
      </c>
      <c r="E8" s="27" t="s">
        <v>151</v>
      </c>
      <c r="F8" s="1" t="s">
        <v>223</v>
      </c>
      <c r="G8" s="27" t="s">
        <v>153</v>
      </c>
      <c r="H8" s="1" t="s">
        <v>215</v>
      </c>
      <c r="I8" s="33">
        <v>100</v>
      </c>
      <c r="J8" s="33"/>
      <c r="K8" s="27" t="s">
        <v>19</v>
      </c>
      <c r="L8" s="30" t="s">
        <v>216</v>
      </c>
      <c r="M8" s="32">
        <v>20</v>
      </c>
      <c r="N8" s="27"/>
      <c r="O8" s="39" t="s">
        <v>115</v>
      </c>
      <c r="P8" s="39" t="s">
        <v>116</v>
      </c>
      <c r="Q8" s="39"/>
    </row>
    <row r="9" spans="1:17">
      <c r="A9" s="27" t="s">
        <v>103</v>
      </c>
      <c r="B9" s="30" t="s">
        <v>22</v>
      </c>
      <c r="C9" s="29" t="s">
        <v>150</v>
      </c>
      <c r="D9" s="32">
        <v>5</v>
      </c>
      <c r="E9" s="27" t="s">
        <v>154</v>
      </c>
      <c r="F9" s="1" t="s">
        <v>223</v>
      </c>
      <c r="G9" s="27" t="s">
        <v>153</v>
      </c>
      <c r="H9" s="1" t="s">
        <v>217</v>
      </c>
      <c r="I9" s="34">
        <v>100</v>
      </c>
      <c r="J9" s="33"/>
      <c r="K9" s="27" t="s">
        <v>21</v>
      </c>
      <c r="L9" s="30" t="s">
        <v>216</v>
      </c>
      <c r="M9" s="32">
        <v>20</v>
      </c>
      <c r="N9" s="30"/>
      <c r="O9" s="39" t="s">
        <v>115</v>
      </c>
      <c r="P9" s="39" t="s">
        <v>116</v>
      </c>
      <c r="Q9" s="39"/>
    </row>
    <row r="10" spans="1:17">
      <c r="A10" s="1" t="s">
        <v>104</v>
      </c>
      <c r="B10" s="30" t="s">
        <v>24</v>
      </c>
      <c r="C10" s="29" t="s">
        <v>150</v>
      </c>
      <c r="D10" s="32">
        <v>5</v>
      </c>
      <c r="E10" s="27" t="s">
        <v>155</v>
      </c>
      <c r="F10" s="1" t="s">
        <v>223</v>
      </c>
      <c r="G10" s="27" t="s">
        <v>153</v>
      </c>
      <c r="H10" s="1" t="s">
        <v>218</v>
      </c>
      <c r="I10" s="34">
        <v>100</v>
      </c>
      <c r="J10" s="33"/>
      <c r="K10" s="27" t="s">
        <v>23</v>
      </c>
      <c r="L10" s="30" t="s">
        <v>216</v>
      </c>
      <c r="M10" s="32">
        <v>20</v>
      </c>
      <c r="N10" s="30"/>
      <c r="O10" s="39" t="s">
        <v>115</v>
      </c>
      <c r="P10" s="39" t="s">
        <v>116</v>
      </c>
      <c r="Q10" s="39"/>
    </row>
    <row r="11" spans="1:17">
      <c r="A11" s="27" t="s">
        <v>105</v>
      </c>
      <c r="B11" s="30" t="s">
        <v>26</v>
      </c>
      <c r="C11" s="29" t="s">
        <v>150</v>
      </c>
      <c r="D11" s="32">
        <v>5</v>
      </c>
      <c r="E11" s="27" t="s">
        <v>156</v>
      </c>
      <c r="F11" s="1" t="s">
        <v>223</v>
      </c>
      <c r="G11" s="27" t="s">
        <v>153</v>
      </c>
      <c r="H11" s="1" t="s">
        <v>219</v>
      </c>
      <c r="I11" s="34">
        <v>100</v>
      </c>
      <c r="J11" s="33"/>
      <c r="K11" s="27" t="s">
        <v>25</v>
      </c>
      <c r="L11" s="30" t="s">
        <v>216</v>
      </c>
      <c r="M11" s="32">
        <v>20</v>
      </c>
      <c r="N11" s="30"/>
      <c r="O11" s="39" t="s">
        <v>115</v>
      </c>
      <c r="P11" s="39" t="s">
        <v>116</v>
      </c>
      <c r="Q11" s="39"/>
    </row>
    <row r="12" spans="1:17">
      <c r="A12" s="1" t="s">
        <v>106</v>
      </c>
      <c r="B12" s="30" t="s">
        <v>27</v>
      </c>
      <c r="C12" s="29" t="s">
        <v>150</v>
      </c>
      <c r="D12" s="32">
        <v>5</v>
      </c>
      <c r="E12" s="1" t="s">
        <v>207</v>
      </c>
      <c r="F12" s="1" t="s">
        <v>223</v>
      </c>
      <c r="G12" s="27" t="s">
        <v>153</v>
      </c>
      <c r="H12" s="1" t="s">
        <v>220</v>
      </c>
      <c r="I12" s="34">
        <v>100</v>
      </c>
      <c r="J12" s="33"/>
      <c r="K12" s="27" t="s">
        <v>27</v>
      </c>
      <c r="L12" s="30" t="s">
        <v>216</v>
      </c>
      <c r="M12" s="32">
        <v>20</v>
      </c>
      <c r="N12" s="30"/>
      <c r="O12" s="39" t="s">
        <v>115</v>
      </c>
      <c r="P12" s="39" t="s">
        <v>116</v>
      </c>
      <c r="Q12" s="39"/>
    </row>
    <row r="13" spans="1:17">
      <c r="A13" s="27" t="s">
        <v>107</v>
      </c>
      <c r="B13" s="27" t="s">
        <v>76</v>
      </c>
      <c r="C13" s="29" t="s">
        <v>150</v>
      </c>
      <c r="D13" s="32"/>
      <c r="E13" s="27" t="s">
        <v>157</v>
      </c>
      <c r="F13" s="27"/>
      <c r="G13" s="27" t="s">
        <v>158</v>
      </c>
      <c r="H13" s="27" t="s">
        <v>159</v>
      </c>
      <c r="I13" s="33"/>
      <c r="J13" s="33">
        <v>10</v>
      </c>
      <c r="K13" s="27" t="s">
        <v>160</v>
      </c>
      <c r="L13" s="27" t="s">
        <v>149</v>
      </c>
      <c r="M13" s="36"/>
      <c r="N13" s="30"/>
      <c r="O13" s="39"/>
      <c r="P13" s="39"/>
      <c r="Q13" s="39"/>
    </row>
    <row r="14" spans="1:17">
      <c r="A14" s="1" t="s">
        <v>108</v>
      </c>
      <c r="B14" s="30" t="s">
        <v>110</v>
      </c>
      <c r="C14" s="31" t="s">
        <v>161</v>
      </c>
      <c r="D14" s="32">
        <v>5</v>
      </c>
      <c r="E14" s="27" t="s">
        <v>162</v>
      </c>
      <c r="F14" s="27" t="s">
        <v>163</v>
      </c>
      <c r="G14" s="30" t="s">
        <v>164</v>
      </c>
      <c r="H14" s="30" t="s">
        <v>184</v>
      </c>
      <c r="I14" s="34">
        <v>100</v>
      </c>
      <c r="J14" s="33"/>
      <c r="K14" s="27" t="s">
        <v>110</v>
      </c>
      <c r="L14" s="30" t="s">
        <v>165</v>
      </c>
      <c r="M14" s="32">
        <v>2</v>
      </c>
      <c r="N14" s="27"/>
      <c r="O14" s="39" t="s">
        <v>115</v>
      </c>
      <c r="P14" s="39" t="s">
        <v>117</v>
      </c>
      <c r="Q14" s="39"/>
    </row>
    <row r="15" spans="1:17">
      <c r="A15" s="27" t="s">
        <v>109</v>
      </c>
      <c r="B15" s="30" t="s">
        <v>110</v>
      </c>
      <c r="C15" s="31" t="s">
        <v>161</v>
      </c>
      <c r="D15" s="32">
        <v>5</v>
      </c>
      <c r="E15" s="27" t="s">
        <v>162</v>
      </c>
      <c r="F15" s="27" t="s">
        <v>166</v>
      </c>
      <c r="G15" s="27" t="s">
        <v>167</v>
      </c>
      <c r="H15" s="1" t="s">
        <v>185</v>
      </c>
      <c r="I15" s="34">
        <v>100</v>
      </c>
      <c r="J15" s="33"/>
      <c r="K15" s="27" t="s">
        <v>110</v>
      </c>
      <c r="L15" s="30" t="s">
        <v>168</v>
      </c>
      <c r="M15" s="32">
        <v>2</v>
      </c>
      <c r="N15" s="27"/>
      <c r="O15" s="39" t="s">
        <v>115</v>
      </c>
      <c r="P15" s="39" t="s">
        <v>117</v>
      </c>
      <c r="Q15" s="39"/>
    </row>
    <row r="16" spans="1:17">
      <c r="A16" s="1" t="s">
        <v>176</v>
      </c>
      <c r="B16" s="27" t="s">
        <v>110</v>
      </c>
      <c r="C16" s="31" t="s">
        <v>161</v>
      </c>
      <c r="D16" s="32"/>
      <c r="E16" s="27" t="s">
        <v>169</v>
      </c>
      <c r="F16" s="27"/>
      <c r="G16" s="27" t="s">
        <v>170</v>
      </c>
      <c r="H16" s="27" t="s">
        <v>171</v>
      </c>
      <c r="I16" s="34">
        <v>100</v>
      </c>
      <c r="J16" s="33"/>
      <c r="K16" s="27" t="s">
        <v>110</v>
      </c>
      <c r="L16" s="30" t="s">
        <v>172</v>
      </c>
      <c r="M16" s="32">
        <v>1</v>
      </c>
      <c r="N16" s="30"/>
      <c r="O16" s="39" t="s">
        <v>115</v>
      </c>
      <c r="P16" s="39" t="s">
        <v>119</v>
      </c>
      <c r="Q16" s="39"/>
    </row>
    <row r="17" spans="1:17">
      <c r="A17" s="27" t="s">
        <v>177</v>
      </c>
      <c r="B17" s="27" t="s">
        <v>110</v>
      </c>
      <c r="C17" s="31" t="s">
        <v>161</v>
      </c>
      <c r="D17" s="32"/>
      <c r="E17" s="27" t="s">
        <v>121</v>
      </c>
      <c r="F17" s="27"/>
      <c r="G17" s="27" t="s">
        <v>173</v>
      </c>
      <c r="H17" s="1" t="s">
        <v>186</v>
      </c>
      <c r="I17" s="34">
        <v>100</v>
      </c>
      <c r="J17" s="33"/>
      <c r="K17" s="27" t="s">
        <v>110</v>
      </c>
      <c r="L17" s="30" t="s">
        <v>120</v>
      </c>
      <c r="M17" s="32">
        <v>1000</v>
      </c>
      <c r="N17" s="27"/>
      <c r="O17" s="39" t="s">
        <v>115</v>
      </c>
      <c r="P17" s="39" t="s">
        <v>118</v>
      </c>
      <c r="Q17" s="39"/>
    </row>
    <row r="18" spans="1:17">
      <c r="A18" s="1" t="s">
        <v>212</v>
      </c>
      <c r="B18" s="27" t="s">
        <v>110</v>
      </c>
      <c r="C18" s="29" t="s">
        <v>161</v>
      </c>
      <c r="D18" s="32"/>
      <c r="E18" s="27" t="s">
        <v>162</v>
      </c>
      <c r="F18" s="27"/>
      <c r="G18" s="27" t="s">
        <v>174</v>
      </c>
      <c r="H18" s="1" t="s">
        <v>187</v>
      </c>
      <c r="I18" s="33"/>
      <c r="J18" s="33">
        <v>10</v>
      </c>
      <c r="K18" s="27" t="s">
        <v>110</v>
      </c>
      <c r="L18" s="30" t="s">
        <v>175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7:W44"/>
  <sheetViews>
    <sheetView topLeftCell="A21" workbookViewId="0">
      <selection activeCell="H28" sqref="A28:H29"/>
    </sheetView>
  </sheetViews>
  <sheetFormatPr defaultRowHeight="16.5"/>
  <sheetData>
    <row r="7" spans="3:19">
      <c r="G7" s="39" t="s">
        <v>274</v>
      </c>
    </row>
    <row r="8" spans="3:19">
      <c r="D8" s="39" t="s">
        <v>269</v>
      </c>
      <c r="E8" s="39" t="s">
        <v>272</v>
      </c>
      <c r="M8" s="39" t="s">
        <v>238</v>
      </c>
      <c r="N8" s="39" t="s">
        <v>238</v>
      </c>
      <c r="O8" s="39" t="s">
        <v>241</v>
      </c>
      <c r="P8" s="39" t="s">
        <v>239</v>
      </c>
      <c r="Q8" s="39" t="s">
        <v>239</v>
      </c>
      <c r="R8" s="39" t="s">
        <v>239</v>
      </c>
      <c r="S8" s="50" t="s">
        <v>243</v>
      </c>
    </row>
    <row r="9" spans="3:19">
      <c r="E9" s="39" t="s">
        <v>273</v>
      </c>
      <c r="F9" s="39" t="s">
        <v>268</v>
      </c>
      <c r="G9" s="39" t="s">
        <v>244</v>
      </c>
      <c r="H9" s="39" t="s">
        <v>245</v>
      </c>
      <c r="I9" s="39" t="s">
        <v>235</v>
      </c>
      <c r="J9" s="39" t="s">
        <v>237</v>
      </c>
      <c r="K9" s="39" t="s">
        <v>246</v>
      </c>
      <c r="L9" s="39" t="s">
        <v>247</v>
      </c>
      <c r="M9" s="39" t="s">
        <v>236</v>
      </c>
      <c r="N9" s="39" t="s">
        <v>240</v>
      </c>
      <c r="P9" s="39" t="s">
        <v>236</v>
      </c>
      <c r="Q9" s="39" t="s">
        <v>240</v>
      </c>
      <c r="R9" s="39" t="s">
        <v>242</v>
      </c>
    </row>
    <row r="10" spans="3:19">
      <c r="C10" s="55" t="s">
        <v>248</v>
      </c>
      <c r="E10" s="39">
        <v>4</v>
      </c>
      <c r="G10">
        <v>1</v>
      </c>
      <c r="H10">
        <v>1</v>
      </c>
      <c r="I10" s="57">
        <v>0.12</v>
      </c>
      <c r="J10" s="41">
        <v>6.75</v>
      </c>
      <c r="K10" s="54">
        <f t="shared" ref="K10:K19" si="0">I10*G10</f>
        <v>0.12</v>
      </c>
      <c r="L10" s="54">
        <f t="shared" ref="L10:L19" si="1">J10*H10</f>
        <v>6.75</v>
      </c>
      <c r="M10" s="41">
        <f t="shared" ref="M10:M19" si="2">(1-K10)</f>
        <v>0.88</v>
      </c>
      <c r="N10" s="41">
        <v>1</v>
      </c>
      <c r="O10" s="51">
        <f t="shared" ref="O10:O19" si="3">M10*N10</f>
        <v>0.88</v>
      </c>
      <c r="P10" s="41">
        <f t="shared" ref="P10:P19" si="4">K10</f>
        <v>0.12</v>
      </c>
      <c r="Q10" s="41">
        <f t="shared" ref="Q10:Q19" si="5">L10</f>
        <v>6.75</v>
      </c>
      <c r="R10" s="52">
        <f t="shared" ref="R10:R19" si="6">P10*Q10</f>
        <v>0.80999999999999994</v>
      </c>
      <c r="S10" s="53">
        <f t="shared" ref="S10:S19" si="7">O10+R10</f>
        <v>1.69</v>
      </c>
    </row>
    <row r="11" spans="3:19">
      <c r="C11" s="55" t="s">
        <v>249</v>
      </c>
      <c r="G11">
        <f>G10</f>
        <v>1</v>
      </c>
      <c r="H11" s="39">
        <f>H10</f>
        <v>1</v>
      </c>
      <c r="I11" s="57">
        <v>0.1</v>
      </c>
      <c r="J11" s="41">
        <v>8</v>
      </c>
      <c r="K11" s="54">
        <f t="shared" si="0"/>
        <v>0.1</v>
      </c>
      <c r="L11" s="54">
        <f t="shared" si="1"/>
        <v>8</v>
      </c>
      <c r="M11" s="41">
        <f t="shared" si="2"/>
        <v>0.9</v>
      </c>
      <c r="N11" s="41">
        <v>1</v>
      </c>
      <c r="O11" s="51">
        <f t="shared" si="3"/>
        <v>0.9</v>
      </c>
      <c r="P11" s="41">
        <f t="shared" si="4"/>
        <v>0.1</v>
      </c>
      <c r="Q11" s="41">
        <f t="shared" si="5"/>
        <v>8</v>
      </c>
      <c r="R11" s="52">
        <f t="shared" si="6"/>
        <v>0.8</v>
      </c>
      <c r="S11" s="53">
        <f t="shared" si="7"/>
        <v>1.7000000000000002</v>
      </c>
    </row>
    <row r="12" spans="3:19">
      <c r="C12" s="55" t="s">
        <v>250</v>
      </c>
      <c r="G12" s="39">
        <f t="shared" ref="G12:G19" si="8">G11</f>
        <v>1</v>
      </c>
      <c r="H12" s="39">
        <f t="shared" ref="H12:H19" si="9">H11</f>
        <v>1</v>
      </c>
      <c r="I12" s="57">
        <v>0.05</v>
      </c>
      <c r="J12" s="41">
        <v>15.5</v>
      </c>
      <c r="K12" s="54">
        <f t="shared" si="0"/>
        <v>0.05</v>
      </c>
      <c r="L12" s="54">
        <f t="shared" si="1"/>
        <v>15.5</v>
      </c>
      <c r="M12" s="41">
        <f t="shared" si="2"/>
        <v>0.95</v>
      </c>
      <c r="N12" s="41">
        <v>1</v>
      </c>
      <c r="O12" s="51">
        <f t="shared" si="3"/>
        <v>0.95</v>
      </c>
      <c r="P12" s="41">
        <f t="shared" si="4"/>
        <v>0.05</v>
      </c>
      <c r="Q12" s="41">
        <f t="shared" si="5"/>
        <v>15.5</v>
      </c>
      <c r="R12" s="52">
        <f t="shared" si="6"/>
        <v>0.77500000000000002</v>
      </c>
      <c r="S12" s="53">
        <f t="shared" si="7"/>
        <v>1.7250000000000001</v>
      </c>
    </row>
    <row r="13" spans="3:19">
      <c r="C13" s="55" t="s">
        <v>251</v>
      </c>
      <c r="G13" s="39">
        <f t="shared" si="8"/>
        <v>1</v>
      </c>
      <c r="H13" s="39">
        <f t="shared" si="9"/>
        <v>1</v>
      </c>
      <c r="I13" s="57">
        <v>7.4999999999999997E-2</v>
      </c>
      <c r="J13" s="41">
        <v>10.5</v>
      </c>
      <c r="K13" s="54">
        <f t="shared" si="0"/>
        <v>7.4999999999999997E-2</v>
      </c>
      <c r="L13" s="54">
        <f t="shared" si="1"/>
        <v>10.5</v>
      </c>
      <c r="M13" s="41">
        <f t="shared" si="2"/>
        <v>0.92500000000000004</v>
      </c>
      <c r="N13" s="41">
        <v>1</v>
      </c>
      <c r="O13" s="51">
        <f t="shared" si="3"/>
        <v>0.92500000000000004</v>
      </c>
      <c r="P13" s="41">
        <f t="shared" si="4"/>
        <v>7.4999999999999997E-2</v>
      </c>
      <c r="Q13" s="41">
        <f t="shared" si="5"/>
        <v>10.5</v>
      </c>
      <c r="R13" s="52">
        <f t="shared" si="6"/>
        <v>0.78749999999999998</v>
      </c>
      <c r="S13" s="53">
        <f t="shared" si="7"/>
        <v>1.7124999999999999</v>
      </c>
    </row>
    <row r="14" spans="3:19">
      <c r="C14" s="55" t="s">
        <v>252</v>
      </c>
      <c r="G14" s="39">
        <f t="shared" si="8"/>
        <v>1</v>
      </c>
      <c r="H14" s="39">
        <f t="shared" si="9"/>
        <v>1</v>
      </c>
      <c r="I14" s="57">
        <v>0.15</v>
      </c>
      <c r="J14" s="41">
        <v>5.5</v>
      </c>
      <c r="K14" s="54">
        <f t="shared" si="0"/>
        <v>0.15</v>
      </c>
      <c r="L14" s="54">
        <f t="shared" si="1"/>
        <v>5.5</v>
      </c>
      <c r="M14" s="41">
        <f t="shared" si="2"/>
        <v>0.85</v>
      </c>
      <c r="N14" s="41">
        <v>1</v>
      </c>
      <c r="O14" s="51">
        <f t="shared" si="3"/>
        <v>0.85</v>
      </c>
      <c r="P14" s="41">
        <f t="shared" si="4"/>
        <v>0.15</v>
      </c>
      <c r="Q14" s="41">
        <f t="shared" si="5"/>
        <v>5.5</v>
      </c>
      <c r="R14" s="52">
        <f t="shared" si="6"/>
        <v>0.82499999999999996</v>
      </c>
      <c r="S14" s="53">
        <f t="shared" si="7"/>
        <v>1.6749999999999998</v>
      </c>
    </row>
    <row r="15" spans="3:19">
      <c r="C15" s="55" t="s">
        <v>253</v>
      </c>
      <c r="G15" s="39">
        <f t="shared" si="8"/>
        <v>1</v>
      </c>
      <c r="H15" s="39">
        <f t="shared" si="9"/>
        <v>1</v>
      </c>
      <c r="I15" s="57">
        <v>0.03</v>
      </c>
      <c r="J15" s="41">
        <v>25.5</v>
      </c>
      <c r="K15" s="54">
        <f t="shared" si="0"/>
        <v>0.03</v>
      </c>
      <c r="L15" s="54">
        <f t="shared" si="1"/>
        <v>25.5</v>
      </c>
      <c r="M15" s="41">
        <f t="shared" si="2"/>
        <v>0.97</v>
      </c>
      <c r="N15" s="41">
        <v>1</v>
      </c>
      <c r="O15" s="51">
        <f t="shared" si="3"/>
        <v>0.97</v>
      </c>
      <c r="P15" s="41">
        <f t="shared" si="4"/>
        <v>0.03</v>
      </c>
      <c r="Q15" s="41">
        <f t="shared" si="5"/>
        <v>25.5</v>
      </c>
      <c r="R15" s="52">
        <f t="shared" si="6"/>
        <v>0.76500000000000001</v>
      </c>
      <c r="S15" s="53">
        <f t="shared" si="7"/>
        <v>1.7349999999999999</v>
      </c>
    </row>
    <row r="16" spans="3:19">
      <c r="C16" s="55" t="s">
        <v>254</v>
      </c>
      <c r="G16" s="39">
        <f t="shared" si="8"/>
        <v>1</v>
      </c>
      <c r="H16" s="39">
        <f t="shared" si="9"/>
        <v>1</v>
      </c>
      <c r="I16" s="57">
        <v>0.05</v>
      </c>
      <c r="J16" s="41">
        <v>15.5</v>
      </c>
      <c r="K16" s="54">
        <f t="shared" si="0"/>
        <v>0.05</v>
      </c>
      <c r="L16" s="54">
        <f t="shared" si="1"/>
        <v>15.5</v>
      </c>
      <c r="M16" s="41">
        <f t="shared" si="2"/>
        <v>0.95</v>
      </c>
      <c r="N16" s="41">
        <v>1</v>
      </c>
      <c r="O16" s="51">
        <f t="shared" si="3"/>
        <v>0.95</v>
      </c>
      <c r="P16" s="41">
        <f t="shared" si="4"/>
        <v>0.05</v>
      </c>
      <c r="Q16" s="41">
        <f t="shared" si="5"/>
        <v>15.5</v>
      </c>
      <c r="R16" s="52">
        <f t="shared" si="6"/>
        <v>0.77500000000000002</v>
      </c>
      <c r="S16" s="53">
        <f t="shared" si="7"/>
        <v>1.7250000000000001</v>
      </c>
    </row>
    <row r="17" spans="3:22">
      <c r="C17" s="55" t="s">
        <v>255</v>
      </c>
      <c r="G17" s="39">
        <f t="shared" si="8"/>
        <v>1</v>
      </c>
      <c r="H17" s="39">
        <f t="shared" si="9"/>
        <v>1</v>
      </c>
      <c r="I17" s="57">
        <v>0.06</v>
      </c>
      <c r="J17" s="41">
        <v>13</v>
      </c>
      <c r="K17" s="54">
        <f t="shared" si="0"/>
        <v>0.06</v>
      </c>
      <c r="L17" s="54">
        <f t="shared" si="1"/>
        <v>13</v>
      </c>
      <c r="M17" s="41">
        <f t="shared" si="2"/>
        <v>0.94</v>
      </c>
      <c r="N17" s="41">
        <v>1</v>
      </c>
      <c r="O17" s="51">
        <f t="shared" si="3"/>
        <v>0.94</v>
      </c>
      <c r="P17" s="41">
        <f t="shared" si="4"/>
        <v>0.06</v>
      </c>
      <c r="Q17" s="41">
        <f t="shared" si="5"/>
        <v>13</v>
      </c>
      <c r="R17" s="52">
        <f t="shared" si="6"/>
        <v>0.78</v>
      </c>
      <c r="S17" s="53">
        <f t="shared" si="7"/>
        <v>1.72</v>
      </c>
      <c r="T17" s="39" t="s">
        <v>259</v>
      </c>
      <c r="U17" s="39" t="s">
        <v>262</v>
      </c>
      <c r="V17" s="39" t="s">
        <v>260</v>
      </c>
    </row>
    <row r="18" spans="3:22">
      <c r="C18" s="55" t="s">
        <v>256</v>
      </c>
      <c r="G18" s="39">
        <f t="shared" si="8"/>
        <v>1</v>
      </c>
      <c r="H18" s="39">
        <f t="shared" si="9"/>
        <v>1</v>
      </c>
      <c r="I18" s="57">
        <v>0.03</v>
      </c>
      <c r="J18" s="41">
        <v>25.5</v>
      </c>
      <c r="K18" s="54">
        <f t="shared" si="0"/>
        <v>0.03</v>
      </c>
      <c r="L18" s="54">
        <f t="shared" si="1"/>
        <v>25.5</v>
      </c>
      <c r="M18" s="41">
        <f t="shared" si="2"/>
        <v>0.97</v>
      </c>
      <c r="N18" s="41">
        <v>1</v>
      </c>
      <c r="O18" s="51">
        <f t="shared" si="3"/>
        <v>0.97</v>
      </c>
      <c r="P18" s="41">
        <f t="shared" si="4"/>
        <v>0.03</v>
      </c>
      <c r="Q18" s="41">
        <f t="shared" si="5"/>
        <v>25.5</v>
      </c>
      <c r="R18" s="52">
        <f t="shared" si="6"/>
        <v>0.76500000000000001</v>
      </c>
      <c r="S18" s="53">
        <f t="shared" si="7"/>
        <v>1.7349999999999999</v>
      </c>
    </row>
    <row r="19" spans="3:22">
      <c r="C19" s="56" t="s">
        <v>257</v>
      </c>
      <c r="G19" s="39">
        <f t="shared" si="8"/>
        <v>1</v>
      </c>
      <c r="H19" s="39">
        <f t="shared" si="9"/>
        <v>1</v>
      </c>
      <c r="I19" s="57">
        <v>0.2</v>
      </c>
      <c r="J19" s="41">
        <v>4.25</v>
      </c>
      <c r="K19" s="54">
        <f t="shared" si="0"/>
        <v>0.2</v>
      </c>
      <c r="L19" s="54">
        <f t="shared" si="1"/>
        <v>4.25</v>
      </c>
      <c r="M19" s="41">
        <f t="shared" si="2"/>
        <v>0.8</v>
      </c>
      <c r="N19" s="41">
        <v>1</v>
      </c>
      <c r="O19" s="51">
        <f t="shared" si="3"/>
        <v>0.8</v>
      </c>
      <c r="P19" s="41">
        <f t="shared" si="4"/>
        <v>0.2</v>
      </c>
      <c r="Q19" s="41">
        <f t="shared" si="5"/>
        <v>4.25</v>
      </c>
      <c r="R19" s="52">
        <f t="shared" si="6"/>
        <v>0.85000000000000009</v>
      </c>
      <c r="S19" s="53">
        <f t="shared" si="7"/>
        <v>1.6500000000000001</v>
      </c>
      <c r="U19" s="39" t="s">
        <v>234</v>
      </c>
      <c r="V19" s="39" t="s">
        <v>261</v>
      </c>
    </row>
    <row r="20" spans="3:22">
      <c r="U20" s="39" t="s">
        <v>263</v>
      </c>
      <c r="V20" s="39" t="s">
        <v>264</v>
      </c>
    </row>
    <row r="22" spans="3:22">
      <c r="J22" s="41">
        <v>1.55</v>
      </c>
      <c r="K22">
        <v>31</v>
      </c>
      <c r="L22">
        <v>5</v>
      </c>
    </row>
    <row r="23" spans="3:22">
      <c r="F23" s="39" t="s">
        <v>265</v>
      </c>
      <c r="G23" s="39" t="s">
        <v>270</v>
      </c>
      <c r="H23" s="39" t="s">
        <v>271</v>
      </c>
      <c r="J23" s="41">
        <v>0.1</v>
      </c>
    </row>
    <row r="24" spans="3:22">
      <c r="F24" s="39" t="s">
        <v>258</v>
      </c>
      <c r="G24" s="41">
        <v>3</v>
      </c>
      <c r="H24" s="41">
        <v>3</v>
      </c>
    </row>
    <row r="26" spans="3:22">
      <c r="G26" s="39" t="s">
        <v>266</v>
      </c>
      <c r="H26" s="39" t="s">
        <v>266</v>
      </c>
    </row>
    <row r="27" spans="3:22">
      <c r="G27" s="39" t="s">
        <v>267</v>
      </c>
      <c r="H27" s="39" t="s">
        <v>267</v>
      </c>
    </row>
    <row r="31" spans="3:22">
      <c r="D31" s="39" t="s">
        <v>282</v>
      </c>
    </row>
    <row r="32" spans="3:22">
      <c r="C32" s="39"/>
      <c r="D32" s="39" t="s">
        <v>281</v>
      </c>
      <c r="E32" s="39" t="s">
        <v>285</v>
      </c>
      <c r="F32" s="39" t="s">
        <v>283</v>
      </c>
      <c r="G32" s="39" t="s">
        <v>286</v>
      </c>
      <c r="H32" s="39" t="s">
        <v>287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3:23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 t="s">
        <v>238</v>
      </c>
      <c r="N33" s="39" t="s">
        <v>238</v>
      </c>
      <c r="O33" s="39" t="s">
        <v>241</v>
      </c>
      <c r="P33" s="39" t="s">
        <v>239</v>
      </c>
      <c r="Q33" s="39" t="s">
        <v>239</v>
      </c>
      <c r="R33" s="39" t="s">
        <v>239</v>
      </c>
      <c r="S33" s="50" t="s">
        <v>277</v>
      </c>
      <c r="T33" s="39" t="s">
        <v>280</v>
      </c>
      <c r="U33" s="39" t="s">
        <v>278</v>
      </c>
      <c r="V33" s="39" t="s">
        <v>276</v>
      </c>
      <c r="W33" s="39" t="s">
        <v>279</v>
      </c>
    </row>
    <row r="34" spans="3:23">
      <c r="C34" s="39"/>
      <c r="D34" s="39"/>
      <c r="E34" s="39" t="s">
        <v>284</v>
      </c>
      <c r="F34" s="39" t="s">
        <v>268</v>
      </c>
      <c r="G34" s="39" t="s">
        <v>244</v>
      </c>
      <c r="H34" s="39" t="s">
        <v>245</v>
      </c>
      <c r="I34" s="39" t="s">
        <v>235</v>
      </c>
      <c r="J34" s="39" t="s">
        <v>237</v>
      </c>
      <c r="K34" s="39" t="s">
        <v>246</v>
      </c>
      <c r="L34" s="39" t="s">
        <v>247</v>
      </c>
      <c r="M34" s="39" t="s">
        <v>236</v>
      </c>
      <c r="N34" s="39" t="s">
        <v>240</v>
      </c>
      <c r="O34" s="39"/>
      <c r="P34" s="39" t="s">
        <v>236</v>
      </c>
      <c r="Q34" s="39" t="s">
        <v>240</v>
      </c>
      <c r="R34" s="39" t="s">
        <v>242</v>
      </c>
      <c r="S34" s="39"/>
    </row>
    <row r="35" spans="3:23">
      <c r="C35" s="55" t="s">
        <v>248</v>
      </c>
      <c r="D35" s="41">
        <v>4</v>
      </c>
      <c r="E35" s="50">
        <f>100%+$D$35/2</f>
        <v>3</v>
      </c>
      <c r="F35" s="50">
        <f>100%+$D$35/2</f>
        <v>3</v>
      </c>
      <c r="G35" s="50">
        <f>100%+$D$35</f>
        <v>5</v>
      </c>
      <c r="H35" s="50">
        <f>100%+$D$35</f>
        <v>5</v>
      </c>
      <c r="I35" s="57">
        <v>0.12</v>
      </c>
      <c r="J35" s="41">
        <v>6.75</v>
      </c>
      <c r="K35" s="54">
        <f t="shared" ref="K35:K44" si="10">I35*G35</f>
        <v>0.6</v>
      </c>
      <c r="L35" s="54">
        <f t="shared" ref="L35:L44" si="11">J35*H35</f>
        <v>33.75</v>
      </c>
      <c r="M35" s="41">
        <f t="shared" ref="M35:M44" si="12">(1-K35)</f>
        <v>0.4</v>
      </c>
      <c r="N35" s="41">
        <v>1</v>
      </c>
      <c r="O35" s="51">
        <f t="shared" ref="O35:O44" si="13">M35*N35</f>
        <v>0.4</v>
      </c>
      <c r="P35" s="41">
        <f t="shared" ref="P35:P44" si="14">K35</f>
        <v>0.6</v>
      </c>
      <c r="Q35" s="41">
        <f t="shared" ref="Q35:Q44" si="15">L35</f>
        <v>33.75</v>
      </c>
      <c r="R35" s="52">
        <f t="shared" ref="R35:R44" si="16">P35*Q35</f>
        <v>20.25</v>
      </c>
      <c r="S35" s="53">
        <f t="shared" ref="S35:S44" si="17">O35+R35</f>
        <v>20.65</v>
      </c>
      <c r="T35" s="41">
        <f>S35/V35</f>
        <v>12.218934911242602</v>
      </c>
      <c r="U35" s="50">
        <f>E35*F35*S35</f>
        <v>185.85</v>
      </c>
      <c r="V35">
        <v>1.69</v>
      </c>
      <c r="W35" s="41">
        <f>U35/V35</f>
        <v>109.97041420118343</v>
      </c>
    </row>
    <row r="36" spans="3:23">
      <c r="C36" s="55" t="s">
        <v>249</v>
      </c>
      <c r="D36" s="39"/>
      <c r="E36" s="50">
        <f>E35</f>
        <v>3</v>
      </c>
      <c r="F36" s="50">
        <f t="shared" ref="F36:H36" si="18">F35</f>
        <v>3</v>
      </c>
      <c r="G36" s="50">
        <f t="shared" si="18"/>
        <v>5</v>
      </c>
      <c r="H36" s="50">
        <f t="shared" si="18"/>
        <v>5</v>
      </c>
      <c r="I36" s="57">
        <v>0.1</v>
      </c>
      <c r="J36" s="41">
        <v>8</v>
      </c>
      <c r="K36" s="54">
        <f t="shared" si="10"/>
        <v>0.5</v>
      </c>
      <c r="L36" s="54">
        <f t="shared" si="11"/>
        <v>40</v>
      </c>
      <c r="M36" s="41">
        <f t="shared" si="12"/>
        <v>0.5</v>
      </c>
      <c r="N36" s="41">
        <v>1</v>
      </c>
      <c r="O36" s="51">
        <f t="shared" si="13"/>
        <v>0.5</v>
      </c>
      <c r="P36" s="41">
        <f t="shared" si="14"/>
        <v>0.5</v>
      </c>
      <c r="Q36" s="41">
        <f t="shared" si="15"/>
        <v>40</v>
      </c>
      <c r="R36" s="52">
        <f t="shared" si="16"/>
        <v>20</v>
      </c>
      <c r="S36" s="53">
        <f t="shared" si="17"/>
        <v>20.5</v>
      </c>
      <c r="T36" s="41">
        <f t="shared" ref="T36:T44" si="19">S36/V36</f>
        <v>12.058823529411763</v>
      </c>
      <c r="U36" s="50">
        <f t="shared" ref="U36:U44" si="20">E36*F36*S36</f>
        <v>184.5</v>
      </c>
      <c r="V36">
        <v>1.7000000000000002</v>
      </c>
      <c r="W36" s="41">
        <f t="shared" ref="W36:W44" si="21">U36/V36</f>
        <v>108.52941176470587</v>
      </c>
    </row>
    <row r="37" spans="3:23">
      <c r="C37" s="55" t="s">
        <v>250</v>
      </c>
      <c r="D37" s="39"/>
      <c r="E37" s="50">
        <f t="shared" ref="E37:E44" si="22">E36</f>
        <v>3</v>
      </c>
      <c r="F37" s="50">
        <f t="shared" ref="F37:F44" si="23">F36</f>
        <v>3</v>
      </c>
      <c r="G37" s="50">
        <f t="shared" ref="G37:G44" si="24">G36</f>
        <v>5</v>
      </c>
      <c r="H37" s="50">
        <f t="shared" ref="H37:H44" si="25">H36</f>
        <v>5</v>
      </c>
      <c r="I37" s="57">
        <v>0.05</v>
      </c>
      <c r="J37" s="41">
        <v>15.5</v>
      </c>
      <c r="K37" s="54">
        <f t="shared" si="10"/>
        <v>0.25</v>
      </c>
      <c r="L37" s="54">
        <f t="shared" si="11"/>
        <v>77.5</v>
      </c>
      <c r="M37" s="41">
        <f t="shared" si="12"/>
        <v>0.75</v>
      </c>
      <c r="N37" s="41">
        <v>1</v>
      </c>
      <c r="O37" s="51">
        <f t="shared" si="13"/>
        <v>0.75</v>
      </c>
      <c r="P37" s="41">
        <f t="shared" si="14"/>
        <v>0.25</v>
      </c>
      <c r="Q37" s="41">
        <f t="shared" si="15"/>
        <v>77.5</v>
      </c>
      <c r="R37" s="52">
        <f t="shared" si="16"/>
        <v>19.375</v>
      </c>
      <c r="S37" s="53">
        <f t="shared" si="17"/>
        <v>20.125</v>
      </c>
      <c r="T37" s="41">
        <f t="shared" si="19"/>
        <v>11.666666666666666</v>
      </c>
      <c r="U37" s="50">
        <f t="shared" si="20"/>
        <v>181.125</v>
      </c>
      <c r="V37">
        <v>1.7250000000000001</v>
      </c>
      <c r="W37" s="41">
        <f t="shared" si="21"/>
        <v>105</v>
      </c>
    </row>
    <row r="38" spans="3:23">
      <c r="C38" s="55" t="s">
        <v>251</v>
      </c>
      <c r="D38" s="39"/>
      <c r="E38" s="50">
        <f t="shared" si="22"/>
        <v>3</v>
      </c>
      <c r="F38" s="50">
        <f t="shared" si="23"/>
        <v>3</v>
      </c>
      <c r="G38" s="50">
        <f t="shared" si="24"/>
        <v>5</v>
      </c>
      <c r="H38" s="50">
        <f t="shared" si="25"/>
        <v>5</v>
      </c>
      <c r="I38" s="57">
        <v>7.4999999999999997E-2</v>
      </c>
      <c r="J38" s="41">
        <v>10.5</v>
      </c>
      <c r="K38" s="54">
        <f t="shared" si="10"/>
        <v>0.375</v>
      </c>
      <c r="L38" s="54">
        <f t="shared" si="11"/>
        <v>52.5</v>
      </c>
      <c r="M38" s="41">
        <f t="shared" si="12"/>
        <v>0.625</v>
      </c>
      <c r="N38" s="41">
        <v>1</v>
      </c>
      <c r="O38" s="51">
        <f t="shared" si="13"/>
        <v>0.625</v>
      </c>
      <c r="P38" s="41">
        <f t="shared" si="14"/>
        <v>0.375</v>
      </c>
      <c r="Q38" s="41">
        <f t="shared" si="15"/>
        <v>52.5</v>
      </c>
      <c r="R38" s="52">
        <f t="shared" si="16"/>
        <v>19.6875</v>
      </c>
      <c r="S38" s="53">
        <f t="shared" si="17"/>
        <v>20.3125</v>
      </c>
      <c r="T38" s="41">
        <f t="shared" si="19"/>
        <v>11.86131386861314</v>
      </c>
      <c r="U38" s="50">
        <f t="shared" si="20"/>
        <v>182.8125</v>
      </c>
      <c r="V38">
        <v>1.7124999999999999</v>
      </c>
      <c r="W38" s="41">
        <f t="shared" si="21"/>
        <v>106.75182481751825</v>
      </c>
    </row>
    <row r="39" spans="3:23">
      <c r="C39" s="55" t="s">
        <v>252</v>
      </c>
      <c r="D39" s="39"/>
      <c r="E39" s="50">
        <f t="shared" si="22"/>
        <v>3</v>
      </c>
      <c r="F39" s="50">
        <f t="shared" si="23"/>
        <v>3</v>
      </c>
      <c r="G39" s="50">
        <f t="shared" si="24"/>
        <v>5</v>
      </c>
      <c r="H39" s="50">
        <f t="shared" si="25"/>
        <v>5</v>
      </c>
      <c r="I39" s="57">
        <v>0.15</v>
      </c>
      <c r="J39" s="41">
        <v>5.5</v>
      </c>
      <c r="K39" s="54">
        <f t="shared" si="10"/>
        <v>0.75</v>
      </c>
      <c r="L39" s="54">
        <f t="shared" si="11"/>
        <v>27.5</v>
      </c>
      <c r="M39" s="41">
        <f t="shared" si="12"/>
        <v>0.25</v>
      </c>
      <c r="N39" s="41">
        <v>1</v>
      </c>
      <c r="O39" s="51">
        <f t="shared" si="13"/>
        <v>0.25</v>
      </c>
      <c r="P39" s="41">
        <f t="shared" si="14"/>
        <v>0.75</v>
      </c>
      <c r="Q39" s="41">
        <f t="shared" si="15"/>
        <v>27.5</v>
      </c>
      <c r="R39" s="52">
        <f t="shared" si="16"/>
        <v>20.625</v>
      </c>
      <c r="S39" s="53">
        <f t="shared" si="17"/>
        <v>20.875</v>
      </c>
      <c r="T39" s="41">
        <f t="shared" si="19"/>
        <v>12.46268656716418</v>
      </c>
      <c r="U39" s="50">
        <f t="shared" si="20"/>
        <v>187.875</v>
      </c>
      <c r="V39">
        <v>1.6749999999999998</v>
      </c>
      <c r="W39" s="41">
        <f t="shared" si="21"/>
        <v>112.16417910447763</v>
      </c>
    </row>
    <row r="40" spans="3:23">
      <c r="C40" s="55" t="s">
        <v>253</v>
      </c>
      <c r="D40" s="39"/>
      <c r="E40" s="50">
        <f t="shared" si="22"/>
        <v>3</v>
      </c>
      <c r="F40" s="50">
        <f t="shared" si="23"/>
        <v>3</v>
      </c>
      <c r="G40" s="50">
        <f t="shared" si="24"/>
        <v>5</v>
      </c>
      <c r="H40" s="50">
        <f t="shared" si="25"/>
        <v>5</v>
      </c>
      <c r="I40" s="57">
        <v>0.03</v>
      </c>
      <c r="J40" s="41">
        <v>25.5</v>
      </c>
      <c r="K40" s="54">
        <f t="shared" si="10"/>
        <v>0.15</v>
      </c>
      <c r="L40" s="54">
        <f t="shared" si="11"/>
        <v>127.5</v>
      </c>
      <c r="M40" s="41">
        <f t="shared" si="12"/>
        <v>0.85</v>
      </c>
      <c r="N40" s="41">
        <v>1</v>
      </c>
      <c r="O40" s="51">
        <f t="shared" si="13"/>
        <v>0.85</v>
      </c>
      <c r="P40" s="41">
        <f t="shared" si="14"/>
        <v>0.15</v>
      </c>
      <c r="Q40" s="41">
        <f t="shared" si="15"/>
        <v>127.5</v>
      </c>
      <c r="R40" s="52">
        <f t="shared" si="16"/>
        <v>19.125</v>
      </c>
      <c r="S40" s="53">
        <f t="shared" si="17"/>
        <v>19.975000000000001</v>
      </c>
      <c r="T40" s="41">
        <f t="shared" si="19"/>
        <v>11.512968299711817</v>
      </c>
      <c r="U40" s="50">
        <f t="shared" si="20"/>
        <v>179.77500000000001</v>
      </c>
      <c r="V40">
        <v>1.7349999999999999</v>
      </c>
      <c r="W40" s="41">
        <f t="shared" si="21"/>
        <v>103.61671469740635</v>
      </c>
    </row>
    <row r="41" spans="3:23">
      <c r="C41" s="55" t="s">
        <v>254</v>
      </c>
      <c r="D41" s="39"/>
      <c r="E41" s="50">
        <f t="shared" si="22"/>
        <v>3</v>
      </c>
      <c r="F41" s="50">
        <f t="shared" si="23"/>
        <v>3</v>
      </c>
      <c r="G41" s="50">
        <f t="shared" si="24"/>
        <v>5</v>
      </c>
      <c r="H41" s="50">
        <f t="shared" si="25"/>
        <v>5</v>
      </c>
      <c r="I41" s="57">
        <v>0.05</v>
      </c>
      <c r="J41" s="41">
        <v>15.5</v>
      </c>
      <c r="K41" s="54">
        <f t="shared" si="10"/>
        <v>0.25</v>
      </c>
      <c r="L41" s="54">
        <f t="shared" si="11"/>
        <v>77.5</v>
      </c>
      <c r="M41" s="41">
        <f t="shared" si="12"/>
        <v>0.75</v>
      </c>
      <c r="N41" s="41">
        <v>1</v>
      </c>
      <c r="O41" s="51">
        <f t="shared" si="13"/>
        <v>0.75</v>
      </c>
      <c r="P41" s="41">
        <f t="shared" si="14"/>
        <v>0.25</v>
      </c>
      <c r="Q41" s="41">
        <f t="shared" si="15"/>
        <v>77.5</v>
      </c>
      <c r="R41" s="52">
        <f t="shared" si="16"/>
        <v>19.375</v>
      </c>
      <c r="S41" s="53">
        <f t="shared" si="17"/>
        <v>20.125</v>
      </c>
      <c r="T41" s="41">
        <f t="shared" si="19"/>
        <v>11.666666666666666</v>
      </c>
      <c r="U41" s="50">
        <f t="shared" si="20"/>
        <v>181.125</v>
      </c>
      <c r="V41">
        <v>1.7250000000000001</v>
      </c>
      <c r="W41" s="41">
        <f t="shared" si="21"/>
        <v>105</v>
      </c>
    </row>
    <row r="42" spans="3:23">
      <c r="C42" s="55" t="s">
        <v>255</v>
      </c>
      <c r="D42" s="39"/>
      <c r="E42" s="50">
        <f t="shared" si="22"/>
        <v>3</v>
      </c>
      <c r="F42" s="50">
        <f t="shared" si="23"/>
        <v>3</v>
      </c>
      <c r="G42" s="50">
        <f t="shared" si="24"/>
        <v>5</v>
      </c>
      <c r="H42" s="50">
        <f t="shared" si="25"/>
        <v>5</v>
      </c>
      <c r="I42" s="57">
        <v>0.06</v>
      </c>
      <c r="J42" s="41">
        <v>13</v>
      </c>
      <c r="K42" s="54">
        <f t="shared" si="10"/>
        <v>0.3</v>
      </c>
      <c r="L42" s="54">
        <f t="shared" si="11"/>
        <v>65</v>
      </c>
      <c r="M42" s="41">
        <f t="shared" si="12"/>
        <v>0.7</v>
      </c>
      <c r="N42" s="41">
        <v>1</v>
      </c>
      <c r="O42" s="51">
        <f t="shared" si="13"/>
        <v>0.7</v>
      </c>
      <c r="P42" s="41">
        <f t="shared" si="14"/>
        <v>0.3</v>
      </c>
      <c r="Q42" s="41">
        <f t="shared" si="15"/>
        <v>65</v>
      </c>
      <c r="R42" s="52">
        <f t="shared" si="16"/>
        <v>19.5</v>
      </c>
      <c r="S42" s="53">
        <f t="shared" si="17"/>
        <v>20.2</v>
      </c>
      <c r="T42" s="41">
        <f t="shared" si="19"/>
        <v>11.744186046511627</v>
      </c>
      <c r="U42" s="50">
        <f t="shared" si="20"/>
        <v>181.79999999999998</v>
      </c>
      <c r="V42">
        <v>1.72</v>
      </c>
      <c r="W42" s="41">
        <f t="shared" si="21"/>
        <v>105.69767441860465</v>
      </c>
    </row>
    <row r="43" spans="3:23">
      <c r="C43" s="55" t="s">
        <v>256</v>
      </c>
      <c r="D43" s="39"/>
      <c r="E43" s="50">
        <f t="shared" si="22"/>
        <v>3</v>
      </c>
      <c r="F43" s="50">
        <f t="shared" si="23"/>
        <v>3</v>
      </c>
      <c r="G43" s="50">
        <f t="shared" si="24"/>
        <v>5</v>
      </c>
      <c r="H43" s="50">
        <f t="shared" si="25"/>
        <v>5</v>
      </c>
      <c r="I43" s="57">
        <v>0.03</v>
      </c>
      <c r="J43" s="41">
        <v>25.5</v>
      </c>
      <c r="K43" s="54">
        <f t="shared" si="10"/>
        <v>0.15</v>
      </c>
      <c r="L43" s="54">
        <f t="shared" si="11"/>
        <v>127.5</v>
      </c>
      <c r="M43" s="41">
        <f t="shared" si="12"/>
        <v>0.85</v>
      </c>
      <c r="N43" s="41">
        <v>1</v>
      </c>
      <c r="O43" s="51">
        <f t="shared" si="13"/>
        <v>0.85</v>
      </c>
      <c r="P43" s="41">
        <f t="shared" si="14"/>
        <v>0.15</v>
      </c>
      <c r="Q43" s="41">
        <f t="shared" si="15"/>
        <v>127.5</v>
      </c>
      <c r="R43" s="52">
        <f t="shared" si="16"/>
        <v>19.125</v>
      </c>
      <c r="S43" s="53">
        <f t="shared" si="17"/>
        <v>19.975000000000001</v>
      </c>
      <c r="T43" s="41">
        <f t="shared" si="19"/>
        <v>11.512968299711817</v>
      </c>
      <c r="U43" s="50">
        <f t="shared" si="20"/>
        <v>179.77500000000001</v>
      </c>
      <c r="V43">
        <v>1.7349999999999999</v>
      </c>
      <c r="W43" s="41">
        <f t="shared" si="21"/>
        <v>103.61671469740635</v>
      </c>
    </row>
    <row r="44" spans="3:23">
      <c r="C44" s="56" t="s">
        <v>257</v>
      </c>
      <c r="D44" s="39"/>
      <c r="E44" s="50">
        <f t="shared" si="22"/>
        <v>3</v>
      </c>
      <c r="F44" s="50">
        <f t="shared" si="23"/>
        <v>3</v>
      </c>
      <c r="G44" s="50">
        <f t="shared" si="24"/>
        <v>5</v>
      </c>
      <c r="H44" s="50">
        <f t="shared" si="25"/>
        <v>5</v>
      </c>
      <c r="I44" s="57">
        <v>0.2</v>
      </c>
      <c r="J44" s="41">
        <v>4.25</v>
      </c>
      <c r="K44" s="54">
        <f t="shared" si="10"/>
        <v>1</v>
      </c>
      <c r="L44" s="54">
        <f t="shared" si="11"/>
        <v>21.25</v>
      </c>
      <c r="M44" s="41">
        <f t="shared" si="12"/>
        <v>0</v>
      </c>
      <c r="N44" s="41">
        <v>1</v>
      </c>
      <c r="O44" s="51">
        <f t="shared" si="13"/>
        <v>0</v>
      </c>
      <c r="P44" s="41">
        <f t="shared" si="14"/>
        <v>1</v>
      </c>
      <c r="Q44" s="41">
        <f t="shared" si="15"/>
        <v>21.25</v>
      </c>
      <c r="R44" s="52">
        <f t="shared" si="16"/>
        <v>21.25</v>
      </c>
      <c r="S44" s="53">
        <f t="shared" si="17"/>
        <v>21.25</v>
      </c>
      <c r="T44" s="41">
        <f t="shared" si="19"/>
        <v>12.878787878787877</v>
      </c>
      <c r="U44" s="50">
        <f t="shared" si="20"/>
        <v>191.25</v>
      </c>
      <c r="V44">
        <v>1.6500000000000001</v>
      </c>
      <c r="W44" s="41">
        <f t="shared" si="21"/>
        <v>115.90909090909091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Jaehan</cp:lastModifiedBy>
  <dcterms:created xsi:type="dcterms:W3CDTF">2017-02-09T04:03:26Z</dcterms:created>
  <dcterms:modified xsi:type="dcterms:W3CDTF">2017-03-24T15:47:42Z</dcterms:modified>
</cp:coreProperties>
</file>