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3"/>
  <c r="E39" i="5"/>
  <c r="E38"/>
  <c r="E37"/>
  <c r="E36" l="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M12" i="3"/>
  <c r="L12"/>
  <c r="M11" s="1"/>
  <c r="L11"/>
  <c r="M10" s="1"/>
  <c r="L10"/>
  <c r="M9"/>
  <c r="L9"/>
  <c r="M8" s="1"/>
  <c r="L8"/>
  <c r="M7" s="1"/>
  <c r="L7"/>
  <c r="M6" s="1"/>
  <c r="L6"/>
  <c r="M5" s="1"/>
  <c r="L5"/>
  <c r="M4"/>
  <c r="L4"/>
  <c r="M3" s="1"/>
  <c r="G18"/>
  <c r="M2"/>
  <c r="L2"/>
  <c r="L3"/>
  <c r="D12"/>
  <c r="D11"/>
  <c r="D10"/>
  <c r="D9"/>
  <c r="D8"/>
  <c r="D7"/>
  <c r="D6"/>
  <c r="D5"/>
  <c r="D4"/>
  <c r="D3"/>
  <c r="D2"/>
  <c r="O6" s="1"/>
  <c r="N6" s="1"/>
  <c r="J35" i="2"/>
  <c r="K35"/>
  <c r="H35"/>
  <c r="I35"/>
  <c r="H30" i="5"/>
  <c r="H29"/>
  <c r="H28"/>
  <c r="H27"/>
  <c r="H36"/>
  <c r="H26"/>
  <c r="O3" i="3" l="1"/>
  <c r="N3" s="1"/>
  <c r="O7"/>
  <c r="N7" s="1"/>
  <c r="O11"/>
  <c r="N11" s="1"/>
  <c r="O8"/>
  <c r="N8" s="1"/>
  <c r="O9"/>
  <c r="N9" s="1"/>
  <c r="O10"/>
  <c r="N10" s="1"/>
  <c r="O12"/>
  <c r="N12" s="1"/>
  <c r="O4"/>
  <c r="N4" s="1"/>
  <c r="O2"/>
  <c r="O5"/>
  <c r="N5" s="1"/>
  <c r="I36" i="2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H3" i="3"/>
  <c r="H4"/>
  <c r="H5"/>
  <c r="H6"/>
  <c r="H7"/>
  <c r="H8"/>
  <c r="H9"/>
  <c r="H10"/>
  <c r="H2"/>
  <c r="G5"/>
  <c r="G6"/>
  <c r="G7"/>
  <c r="G8"/>
  <c r="G9"/>
  <c r="G10"/>
  <c r="G3"/>
  <c r="G4"/>
  <c r="G2"/>
  <c r="H35" i="5"/>
  <c r="H34"/>
  <c r="H33"/>
  <c r="H32"/>
  <c r="H31"/>
  <c r="H25"/>
  <c r="H24"/>
  <c r="H23"/>
  <c r="H22"/>
  <c r="H21"/>
  <c r="H17"/>
  <c r="H18"/>
  <c r="H19"/>
  <c r="H20"/>
  <c r="H16"/>
  <c r="K37" i="2" l="1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price" type="4" refreshedVersion="0" background="1">
    <webPr xml="1" sourceData="1" url="D:\GitHub\SexyBack\Doc\XmlDataSet\price.xml" htmlTables="1" htmlFormat="all"/>
  </connection>
  <connection id="9" name="price1" type="4" refreshedVersion="0" background="1">
    <webPr xml="1" sourceData="1" url="D:\GitHub\SexyBack\Doc\XmlDataSet\price.xml" htmlTables="1" htmlFormat="all"/>
  </connection>
  <connection id="10" name="research" type="4" refreshedVersion="0" background="1">
    <webPr xml="1" sourceData="1" url="D:\GitHub\SexyBack\Doc\XmlDataSet\research.xml" htmlTables="1" htmlFormat="all"/>
  </connection>
  <connection id="11" name="research1" type="4" refreshedVersion="0" background="1">
    <webPr xml="1" sourceData="1" url="D:\GitHub\SexyBack\Doc\XmlDataSet\research.xml" htmlTables="1" htmlFormat="all"/>
  </connection>
  <connection id="12" name="research2" type="4" refreshedVersion="0" background="1">
    <webPr xml="1" sourceData="1" url="D:\GitHub\SexyBack\Doc\XmlDataSet\research.xml" htmlTables="1" htmlFormat="all"/>
  </connection>
  <connection id="13" name="research3" type="4" refreshedVersion="0" background="1">
    <webPr xml="1" sourceData="1" url="D:\GitHub\SexyBack\Doc\XmlDataSet\research.xml" htmlTables="1" htmlFormat="all"/>
  </connection>
  <connection id="14" name="research4" type="4" refreshedVersion="0" background="1">
    <webPr xml="1" sourceData="1" url="D:\GitHub\SexyBack\Doc\XmlDataSet\research.xml" htmlTables="1" htmlFormat="all"/>
  </connection>
  <connection id="15" name="research5" type="4" refreshedVersion="0" background="1">
    <webPr xml="1" sourceData="1" url="D:\GitHub\SexyBack\Doc\XmlDataSet\research.xml" htmlTables="1" htmlFormat="all"/>
  </connection>
  <connection id="16" name="research6" type="4" refreshedVersion="0" background="1">
    <webPr xml="1" sourceData="1" url="D:\GitHub\SexyBack\Doc\XmlDataSet\research.xml" htmlTables="1" htmlFormat="all"/>
  </connection>
  <connection id="17" name="research7" type="4" refreshedVersion="0" background="1">
    <webPr xml="1" sourceData="1" url="D:\GitHub\SexyBack\Doc\XmlDataSet\research.xml" htmlTables="1" htmlFormat="all"/>
  </connection>
  <connection id="18" name="research8" type="4" refreshedVersion="0" background="1">
    <webPr xml="1" sourceData="1" url="D:\GitHub\SexyBack\Doc\XmlDataSet\research.xml" htmlTables="1" htmlFormat="all"/>
  </connection>
  <connection id="19" name="talent" type="4" refreshedVersion="0" background="1">
    <webPr xml="1" sourceData="1" url="D:\GitHub\SexyBack\Doc\XmlDataSet\talent.xml" htmlTables="1" htmlFormat="all"/>
  </connection>
  <connection id="20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<sst xmlns="http://schemas.openxmlformats.org/spreadsheetml/2006/main" count="1153" uniqueCount="512">
  <si>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</si>
  <si>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</si>
  <si>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</si>
  <si>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</si>
  <si>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</si>
  <si>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</si>
  <si>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</si>
  <si>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</si>
  <si>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</si>
  <si>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</si>
  <si>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</si>
  <si>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</si>
  <si>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</si>
  <si>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</si>
  <si>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</si>
  <si>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</si>
  <si>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</si>
  <si>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</si>
  <si>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</si>
  <si>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</si>
  <si>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</si>
  <si>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</si>
  <si>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</si>
  <si>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</si>
  <si>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</si>
  <si>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</si>
  <si>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</si>
  <si>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</si>
  <si>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</si>
  <si>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</si>
  <si>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</si>
  <si>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</si>
  <si>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</si>
  <si>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</si>
  <si>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</si>
  <si>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</si>
  <si>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</si>
  <si>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</si>
  <si>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</si>
  <si>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</si>
  <si>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</si>
  <si>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</si>
  <si>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</si>
  <si>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</si>
  <si>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</si>
  <si>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</si>
  <si>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</si>
  <si>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</si>
  <si>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</si>
  <si>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</si>
  <si>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</si>
  <si>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</si>
  <si>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</si>
  <si>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</si>
  <si>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</si>
  <si>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</si>
  <si>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</si>
  <si>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</si>
  <si>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</si>
  <si>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</si>
  <si>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</si>
  <si>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</si>
  <si>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</si>
  <si>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</si>
  <si>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</si>
  <si>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</si>
  <si>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</si>
  <si>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</si>
  <si>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</si>
  <si>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</si>
  <si>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</si>
  <si>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</si>
  <si>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</si>
  <si>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</si>
  <si>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</si>
  <si>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</si>
  <si>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</si>
  <si>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</si>
  <si>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</si>
  <si>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</si>
  <si>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</si>
  <si>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</si>
  <si>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</si>
  <si>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</si>
  <si>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</si>
  <si>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</si>
  <si>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</si>
  <si>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</si>
  <si>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</si>
  <si>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</si>
  <si>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</si>
  <si>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</si>
  <si>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</si>
  <si>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</si>
  <si>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</si>
  <si>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</si>
  <si>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</si>
  <si>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</si>
  <si>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</si>
  <si>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</si>
  <si>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</si>
  <si>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</si>
  <si>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</si>
  <si>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</si>
  <si>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</si>
  <si>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</si>
  <si>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</si>
  <si>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</si>
  <si>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</si>
  <si>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</si>
  <si>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</si>
  <si>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</si>
  <si>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</si>
  <si>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</si>
  <si>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</si>
  <si>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</si>
  <si>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</si>
  <si>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</si>
  <si>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</si>
  <si>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</si>
  <si>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</si>
  <si>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</si>
  <si>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</si>
  <si>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</si>
  <si>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</si>
  <si>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</si>
  <si>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</si>
  <si>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</si>
  <si>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</si>
  <si>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</si>
  <si>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</si>
  <si>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</si>
  <si>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</si>
  <si>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</si>
  <si>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</si>
  <si>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</si>
  <si>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</si>
  <si>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</si>
  <si>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</si>
  <si>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</si>
  <si>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</si>
  <si>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</si>
  <si>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</si>
  <si>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</si>
  <si>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</si>
  <si>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</si>
  <si>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</si>
  <si>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</si>
  <si>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</si>
  <si>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</si>
  <si>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</si>
  <si>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</si>
  <si>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</si>
  <si>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</si>
  <si>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</si>
  <si>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</si>
  <si>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</si>
  <si>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</si>
  <si>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</si>
  <si>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</si>
  <si>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</si>
  <si>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</si>
  <si>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</si>
  <si>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</si>
  <si>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</si>
  <si>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</si>
  <si>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</si>
  <si>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</si>
  <si>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</si>
  <si>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</si>
  <si>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</si>
  <si>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</si>
  <si>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</si>
  <si>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</si>
  <si>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</si>
  <si>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</si>
  <si>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</si>
  <si>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</si>
  <si>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</si>
  <si>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</si>
  <si>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</si>
  <si>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</si>
  <si>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</si>
  <si>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</si>
  <si>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</si>
  <si>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</si>
  <si>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</si>
  <si>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</si>
  <si>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</si>
  <si>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</si>
  <si>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</si>
  <si>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</si>
  <si>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</si>
  <si>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</si>
  <si>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</si>
  <si>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</si>
  <si>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</si>
  <si>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</si>
  <si>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</si>
  <si>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</si>
  <si>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</si>
  <si>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</si>
  <si>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</si>
  <si>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</si>
  <si>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</si>
  <si>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</si>
  <si>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</si>
  <si>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</si>
  <si>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</si>
  <si>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</si>
  <si>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</si>
  <si>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</si>
  <si>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</si>
  <si>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</si>
  <si>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</si>
  <si>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</si>
  <si>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</si>
  <si>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</si>
  <si>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</si>
  <si>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</si>
  <si>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</si>
  <si>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</si>
  <si>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</si>
  <si>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</si>
  <si>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</si>
  <si>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</si>
  <si>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</si>
  <si>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</si>
  <si>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</si>
  <si>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</si>
  <si>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</si>
  <si>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</si>
  <si>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</si>
  <si>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</si>
  <si>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</si>
  <si>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</si>
  <si>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</si>
  <si>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</si>
  <si>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</si>
  <si>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</si>
  <si>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</si>
  <si>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</si>
  <si>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</si>
  <si>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</si>
  <si>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</si>
  <si>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</si>
  <si>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</si>
  <si>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</si>
  <si>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</si>
  <si>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</si>
  <si>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Icon_02</t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</si>
  <si>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</si>
  <si>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</si>
  <si>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</si>
  <si>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</si>
  <si>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</si>
  <si>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</si>
  <si>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</si>
  <si>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</si>
  <si>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</si>
  <si>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</si>
  <si>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</si>
  <si>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</si>
  <si>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</si>
  <si>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</si>
  <si>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</si>
  <si>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</si>
  <si>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</si>
  <si>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</si>
  <si>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</si>
  <si>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</si>
  <si>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</si>
  <si>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</si>
  <si>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</si>
  <si>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</si>
  <si>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</si>
  <si>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</si>
  <si>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</si>
  <si>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</si>
  <si>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</si>
  <si>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</si>
  <si>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</si>
  <si>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</si>
  <si>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</si>
  <si>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</si>
  <si>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</si>
  <si>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</si>
  <si>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</si>
  <si>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</si>
  <si>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</si>
  <si>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</si>
  <si>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</si>
  <si>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</si>
  <si>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</si>
  <si>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</si>
  <si>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</si>
  <si>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</si>
  <si>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</si>
  <si>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</si>
  <si>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</si>
  <si>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</si>
  <si>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</si>
  <si>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</si>
  <si>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</si>
  <si>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</si>
  <si>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</si>
  <si>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</si>
  <si>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</si>
  <si>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</si>
  <si>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</si>
  <si>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</si>
  <si>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</si>
  <si>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</si>
  <si>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</si>
  <si>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</si>
  <si>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</si>
  <si>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</si>
  <si>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</si>
  <si>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</si>
  <si>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</si>
  <si>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</si>
  <si>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</si>
  <si>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</si>
  <si>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</si>
  <si>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</si>
  <si>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</si>
  <si>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</si>
  <si>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</si>
  <si>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</si>
  <si>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</si>
  <si>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</si>
  <si>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</si>
  <si>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</si>
  <si>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</si>
  <si>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</si>
  <si>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</si>
  <si>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</si>
  <si>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</si>
  <si>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</si>
  <si>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</si>
  <si>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</si>
  <si>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</si>
  <si>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</si>
  <si>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</si>
  <si>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</si>
  <si>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</si>
  <si>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</si>
  <si>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</si>
  <si>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</si>
  <si>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</si>
  <si>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</si>
  <si>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</si>
  <si>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</si>
  <si>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</si>
  <si>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</si>
  <si>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</si>
  <si>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</si>
  <si>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</si>
  <si>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</si>
  <si>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</si>
  <si>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</si>
  <si>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</si>
  <si>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</si>
  <si>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</si>
  <si>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</si>
  <si>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</si>
  <si>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</si>
  <si>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</si>
  <si>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</si>
  <si>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</si>
  <si>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</si>
  <si>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</si>
  <si>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</si>
  <si>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</si>
  <si>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</si>
  <si>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</si>
  <si>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</si>
  <si>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</si>
  <si>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</si>
  <si>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</si>
  <si>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</si>
  <si>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</si>
  <si>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</si>
  <si>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</si>
  <si>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</si>
  <si>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</si>
  <si>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</si>
  <si>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</si>
  <si>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</si>
  <si>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</si>
  <si>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</si>
  <si>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</si>
  <si>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</si>
  <si>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</si>
  <si>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</si>
  <si>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</si>
  <si>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</si>
  <si>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</si>
  <si>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</si>
  <si>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</si>
  <si>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</si>
  <si>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</si>
  <si>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</si>
  <si>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</si>
  <si>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</si>
  <si>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</si>
  <si>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</si>
  <si>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</si>
  <si>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</si>
  <si>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</si>
  <si>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</si>
  <si>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</si>
  <si>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</si>
  <si>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</si>
  <si>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</si>
  <si>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</si>
  <si>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</si>
  <si>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</si>
  <si>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</si>
  <si>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</si>
  <si>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</si>
  <si>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</si>
  <si>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</si>
  <si>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</si>
  <si>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</si>
  <si>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</si>
  <si>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</si>
  <si>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</si>
  <si>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</si>
  <si>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</si>
  <si>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</si>
  <si>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</si>
  <si>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</si>
  <si>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</si>
  <si>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</si>
  <si>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</si>
  <si>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</si>
  <si>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</si>
  <si>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</si>
  <si>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</si>
  <si>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</si>
  <si>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</si>
  <si>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</si>
  <si>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</si>
  <si>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</si>
  <si>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</si>
  <si>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</si>
  <si>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</si>
  <si>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</si>
  <si>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</si>
  <si>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</si>
  <si>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</si>
  <si>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</si>
  <si>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</si>
  <si>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</si>
  <si>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</si>
  <si>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</si>
  <si>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</si>
  <si>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</si>
  <si>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</si>
  <si>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</si>
  <si>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</si>
  <si>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</si>
  <si>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</si>
  <si>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</si>
  <si>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</si>
  <si>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</si>
  <si>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</si>
  <si>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</si>
  <si>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</si>
  <si>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</si>
  <si>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</si>
  <si>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</si>
  <si>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</si>
  <si>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</si>
  <si>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</si>
  <si>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</si>
  <si>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</si>
  <si>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</si>
  <si>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</si>
  <si>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</si>
  <si>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</si>
  <si>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</si>
  <si>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</si>
  <si>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</si>
  <si>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</si>
  <si>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</si>
  <si>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</si>
  <si>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</si>
  <si>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</si>
  <si>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</si>
  <si>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ActiveElement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</si>
  <si>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</si>
  <si>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</si>
  <si>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</si>
  <si>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</si>
  <si>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</si>
  <si>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</si>
  <si>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</si>
  <si>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</si>
  <si>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</si>
  <si>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</si>
  <si>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</si>
  <si>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원소를 부여해 검술을 강화합니다. 기본공격력 +10%.</t>
    <phoneticPr fontId="1" type="noConversion"/>
  </si>
  <si>
    <t>원소를 부여해 검술을 강화합니다. 기본공격력 +12.5%.</t>
    <phoneticPr fontId="1" type="noConversion"/>
  </si>
  <si>
    <t>원소를 부여해 검술을 강화합니다. 기본공격력 +15%.</t>
    <phoneticPr fontId="1" type="noConversion"/>
  </si>
  <si>
    <t>원소를 부여해 검술을 강화합니다. 기본공격력 추가 7.5%.</t>
    <phoneticPr fontId="1" type="noConversion"/>
  </si>
  <si>
    <t>R06</t>
  </si>
  <si>
    <t>R36</t>
  </si>
  <si>
    <t>R37</t>
  </si>
  <si>
    <t>R38</t>
  </si>
  <si>
    <t>Enchant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</si>
</sst>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0" fillId="5" borderId="13" xfId="0" applyNumberFormat="1" applyFont="1" applyFill="1" applyBorder="1">
      <alignment vertical="center"/>
    </xf>
    <xf numFmtId="49" fontId="0" fillId="6" borderId="13" xfId="0" applyNumberFormat="1" applyFont="1" applyFill="1" applyBorder="1">
      <alignment vertical="center"/>
    </xf>
    <xf numFmtId="49" fontId="0" fillId="6" borderId="0" xfId="0" applyNumberFormat="1" applyFont="1" applyFill="1" applyBorder="1">
      <alignment vertical="center"/>
    </xf>
    <xf numFmtId="0" fontId="6" fillId="10" borderId="15" xfId="0" applyNumberFormat="1" applyFont="1" applyFill="1" applyBorder="1">
      <alignment vertical="center"/>
    </xf>
  </cellXfs>
  <cellStyles count="1">
    <cellStyle name="표준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1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Map ID="23" Name="Elementals_맵" RootElement="Elementals" SchemaID="Schema11" ShowImportExportValidationErrors="false" AutoFit="true" Append="false" PreserveSortAFLayout="true" PreserveFormat="true">
    <DataBinding FileBinding="true" ConnectionID="7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9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18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0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6" dataDxfId="35" connectionId="20">
  <autoFilter ref="A1:M50">
    <filterColumn colId="1"/>
    <filterColumn colId="5"/>
    <filterColumn colId="12"/>
  </autoFilter>
  <tableColumns count="13">
    <tableColumn id="1" uniqueName="id" name="id" dataDxfId="34">
      <xmlColumnPr mapId="12" xpath="/Talents/Talent/@id" xmlDataType="string"/>
    </tableColumn>
    <tableColumn id="15" uniqueName="15" name="group" dataDxfId="33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2">
      <xmlColumnPr mapId="12" xpath="/Talents/Talent/@requireid" xmlDataType="string"/>
    </tableColumn>
    <tableColumn id="4" uniqueName="icon" name="icon" dataDxfId="31">
      <xmlColumnPr mapId="12" xpath="/Talents/Talent/Info/@icon" xmlDataType="string"/>
    </tableColumn>
    <tableColumn id="14" uniqueName="14" name="icontext" dataDxfId="30"/>
    <tableColumn id="13" uniqueName="subicon" name="subicon" dataDxfId="29">
      <xmlColumnPr mapId="12" xpath="/Talents/Talent/Info/@subicon" xmlDataType="string"/>
    </tableColumn>
    <tableColumn id="6" uniqueName="description" name="descrption" dataDxfId="28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7">
      <xmlColumnPr mapId="12" xpath="/Talents/Talent/@type" xmlDataType="string"/>
    </tableColumn>
    <tableColumn id="8" uniqueName="rate" name="rate" dataDxfId="26">
      <xmlColumnPr mapId="12" xpath="/Talents/Talent/Rate/@rate" xmlDataType="integer"/>
    </tableColumn>
    <tableColumn id="10" uniqueName="target" name="target" dataDxfId="25">
      <xmlColumnPr mapId="12" xpath="/Talents/Talent/Bonus/@target" xmlDataType="string"/>
    </tableColumn>
    <tableColumn id="11" uniqueName="attribute" name="attribute" dataDxfId="24">
      <xmlColumnPr mapId="12" xpath="/Talents/Talent/Bonus/@attribute" xmlDataType="string"/>
    </tableColumn>
    <tableColumn id="3" uniqueName="value" name="value" dataDxfId="2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39" tableType="xml" totalsRowShown="0" connectionId="18">
  <autoFilter ref="A1:Q39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0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7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23" xpath="/Elementals/Elemental/@id" xmlDataType="string"/>
    </tableColumn>
    <tableColumn id="2" uniqueName="name" name="name">
      <calculatedColumnFormula>CONCATENATE("$",표30[[#This Row],[id]],"$")</calculatedColumnFormula>
      <xmlColumnPr mapId="23" xpath="/Elementals/Elemental/@name" xmlDataType="string"/>
    </tableColumn>
    <tableColumn id="3" uniqueName="basecastintervalxk" name="basecastintervalxk">
      <xmlColumnPr mapId="23" xpath="/Elementals/Elemental/@basecastintervalxk" xmlDataType="integer"/>
    </tableColumn>
    <tableColumn id="4" uniqueName="basedensity" name="basedensity" dataDxfId="22">
      <xmlColumnPr mapId="23" xpath="/Elementals/Elemental/@basedensity" xmlDataType="integer"/>
    </tableColumn>
    <tableColumn id="10" uniqueName="baseprice" name="baseprice" dataDxfId="21">
      <xmlColumnPr mapId="23" xpath="/Elementals/Elemental/@baseprice" xmlDataType="integer"/>
    </tableColumn>
    <tableColumn id="5" uniqueName="baselevel" name="baselevel" dataDxfId="20">
      <xmlColumnPr mapId="23" xpath="/Elementals/Elemental/@baselevel" xmlDataType="integer"/>
    </tableColumn>
    <tableColumn id="6" uniqueName="prefab" name="prefab">
      <xmlColumnPr mapId="23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23" xpath="/Elementals/Elemental/@skillprefab" xmlDataType="string"/>
    </tableColumn>
    <tableColumn id="8" uniqueName="baseskillratexk" name="baseskillratexk">
      <xmlColumnPr mapId="23" xpath="/Elementals/Elemental/@baseskillratexk" xmlDataType="integer"/>
    </tableColumn>
    <tableColumn id="9" uniqueName="baseskilldamagexh" name="baseskilldamagexh" dataDxfId="19">
      <xmlColumnPr mapId="23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8" connectionId="9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7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6" dataDxfId="15" connectionId="20">
  <autoFilter ref="A1:M18">
    <filterColumn colId="12"/>
  </autoFilter>
  <tableColumns count="13">
    <tableColumn id="1" uniqueName="id" name="id" dataDxfId="14">
      <xmlColumnPr mapId="12" xpath="/Talents/Talent/@id" xmlDataType="string"/>
    </tableColumn>
    <tableColumn id="2" uniqueName="requireid" name="requireid" dataDxfId="13">
      <xmlColumnPr mapId="12" xpath="/Talents/Talent/@requireid" xmlDataType="string"/>
    </tableColumn>
    <tableColumn id="7" uniqueName="type" name="type" dataDxfId="12">
      <xmlColumnPr mapId="12" xpath="/Talents/Talent/@type" xmlDataType="string"/>
    </tableColumn>
    <tableColumn id="9" uniqueName="maxlevelper10" name="maxlevelper10" dataDxfId="11">
      <xmlColumnPr mapId="12" xpath="/Talents/Talent/@maxlevelper10" xmlDataType="integer"/>
    </tableColumn>
    <tableColumn id="4" uniqueName="icon" name="icon" dataDxfId="10">
      <xmlColumnPr mapId="12" xpath="/Talents/Talent/Info/@icon" xmlDataType="string"/>
    </tableColumn>
    <tableColumn id="13" uniqueName="subicon" name="subicon" dataDxfId="9">
      <xmlColumnPr mapId="12" xpath="/Talents/Talent/Info/@subicon" xmlDataType="string"/>
    </tableColumn>
    <tableColumn id="5" uniqueName="name" name="name" dataDxfId="8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7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6">
      <xmlColumnPr mapId="12" xpath="/Talents/Talent/Rate/@rate" xmlDataType="integer"/>
    </tableColumn>
    <tableColumn id="12" uniqueName="absrate" name="absrate" dataDxfId="5">
      <xmlColumnPr mapId="12" xpath="/Talents/Talent/Rate/@absrate" xmlDataType="integer"/>
    </tableColumn>
    <tableColumn id="10" uniqueName="target" name="target" dataDxfId="4">
      <xmlColumnPr mapId="12" xpath="/Talents/Talent/Bonus/@target" xmlDataType="string"/>
    </tableColumn>
    <tableColumn id="11" uniqueName="attribute" name="attribute" dataDxfId="3">
      <xmlColumnPr mapId="12" xpath="/Talents/Talent/Bonus/@attribute" xmlDataType="string"/>
    </tableColumn>
    <tableColumn id="3" uniqueName="value" name="value" dataDxfId="2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H30" sqref="H30"/>
    </sheetView>
  </sheetViews>
  <sheetFormatPr defaultRowHeight="16.5"/>
  <cols>
    <col min="1" max="1" width="5.375" style="37" bestFit="1" customWidth="1"/>
    <col min="2" max="2" width="9.25" style="37" customWidth="1"/>
    <col min="3" max="3" width="19.125" style="37" customWidth="1"/>
    <col min="4" max="4" width="11.625" style="37" bestFit="1" customWidth="1"/>
    <col min="7" max="7" width="9.125" style="37" customWidth="1"/>
    <col min="8" max="8" width="40.375" customWidth="1"/>
    <col min="9" max="9" width="18.125" customWidth="1"/>
    <col min="10" max="10" width="12.125" style="37" customWidth="1"/>
    <col min="12" max="12" width="9.875" style="37" bestFit="1" customWidth="1"/>
    <col min="13" max="13" width="17.5" style="37" customWidth="1"/>
    <col min="14" max="14" width="16.375" style="37" customWidth="1"/>
    <col min="15" max="15" width="17.75" style="37" customWidth="1"/>
    <col min="16" max="16" width="19.375" style="37" customWidth="1"/>
    <col min="17" max="17" width="9" style="37"/>
    <col min="18" max="18" width="15.75" style="37" customWidth="1"/>
    <col min="19" max="16384" width="9" style="37"/>
  </cols>
  <sheetData>
    <row r="1" spans="1:15">
      <c r="A1" s="27" t="s">
        <v>20</v>
      </c>
      <c r="B1" s="1" t="s">
        <v>432</v>
      </c>
      <c r="C1" s="37" t="s">
        <v>6</v>
      </c>
      <c r="D1" s="27" t="s">
        <v>90</v>
      </c>
      <c r="E1" s="27" t="s">
        <v>92</v>
      </c>
      <c r="F1" s="1" t="s">
        <v>283</v>
      </c>
      <c r="G1" s="27" t="s">
        <v>62</v>
      </c>
      <c r="H1" s="27" t="s">
        <v>95</v>
      </c>
      <c r="I1" s="28" t="s">
        <v>282</v>
      </c>
      <c r="J1" s="27" t="s">
        <v>87</v>
      </c>
      <c r="K1" s="27" t="s">
        <v>7</v>
      </c>
      <c r="L1" s="27" t="s">
        <v>8</v>
      </c>
      <c r="M1" s="27" t="s">
        <v>9</v>
      </c>
    </row>
    <row r="2" spans="1:15">
      <c r="A2" s="63" t="s">
        <v>265</v>
      </c>
      <c r="B2" s="63" t="s">
        <v>139</v>
      </c>
      <c r="C2" s="62" t="s">
        <v>286</v>
      </c>
      <c r="D2" s="27" t="s">
        <v>10</v>
      </c>
      <c r="E2" s="63" t="s">
        <v>301</v>
      </c>
      <c r="F2" s="63"/>
      <c r="G2" s="63"/>
      <c r="H2" s="1" t="s">
        <v>322</v>
      </c>
      <c r="I2" s="33">
        <v>0</v>
      </c>
      <c r="J2" s="29" t="s">
        <v>430</v>
      </c>
      <c r="K2" s="63" t="s">
        <v>308</v>
      </c>
      <c r="L2" s="30" t="s">
        <v>311</v>
      </c>
      <c r="M2" s="63">
        <v>1</v>
      </c>
    </row>
    <row r="3" spans="1:15">
      <c r="A3" s="63" t="s">
        <v>266</v>
      </c>
      <c r="B3" s="63" t="s">
        <v>433</v>
      </c>
      <c r="C3" s="37" t="s">
        <v>288</v>
      </c>
      <c r="D3" s="27" t="s">
        <v>10</v>
      </c>
      <c r="E3" s="1" t="s">
        <v>292</v>
      </c>
      <c r="F3" s="27"/>
      <c r="G3" s="27"/>
      <c r="H3" s="1" t="s">
        <v>321</v>
      </c>
      <c r="I3" s="32">
        <v>0</v>
      </c>
      <c r="J3" s="33">
        <v>300</v>
      </c>
      <c r="K3" s="1" t="s">
        <v>74</v>
      </c>
      <c r="L3" s="30" t="s">
        <v>84</v>
      </c>
      <c r="M3" s="32">
        <v>1000</v>
      </c>
      <c r="N3" s="37" t="s">
        <v>391</v>
      </c>
    </row>
    <row r="4" spans="1:15">
      <c r="A4" s="63" t="s">
        <v>267</v>
      </c>
      <c r="B4" s="63" t="s">
        <v>433</v>
      </c>
      <c r="C4" s="37" t="s">
        <v>288</v>
      </c>
      <c r="D4" s="27" t="s">
        <v>10</v>
      </c>
      <c r="E4" s="1" t="s">
        <v>292</v>
      </c>
      <c r="F4" s="27"/>
      <c r="G4" s="27"/>
      <c r="H4" s="1" t="s">
        <v>321</v>
      </c>
      <c r="I4" s="32">
        <v>0</v>
      </c>
      <c r="J4" s="33">
        <v>200</v>
      </c>
      <c r="K4" s="1" t="s">
        <v>74</v>
      </c>
      <c r="L4" s="30" t="s">
        <v>84</v>
      </c>
      <c r="M4" s="32">
        <v>2000</v>
      </c>
      <c r="N4" s="37" t="s">
        <v>392</v>
      </c>
    </row>
    <row r="5" spans="1:15">
      <c r="A5" s="63" t="s">
        <v>268</v>
      </c>
      <c r="B5" s="63" t="s">
        <v>433</v>
      </c>
      <c r="C5" s="37" t="s">
        <v>288</v>
      </c>
      <c r="D5" s="27" t="s">
        <v>10</v>
      </c>
      <c r="E5" s="1" t="s">
        <v>292</v>
      </c>
      <c r="F5" s="27"/>
      <c r="G5" s="27"/>
      <c r="H5" s="1" t="s">
        <v>321</v>
      </c>
      <c r="I5" s="32">
        <v>0</v>
      </c>
      <c r="J5" s="33">
        <v>100</v>
      </c>
      <c r="K5" s="1" t="s">
        <v>74</v>
      </c>
      <c r="L5" s="30" t="s">
        <v>84</v>
      </c>
      <c r="M5" s="32">
        <v>3000</v>
      </c>
      <c r="N5" s="37" t="s">
        <v>431</v>
      </c>
    </row>
    <row r="6" spans="1:15">
      <c r="A6" s="63" t="s">
        <v>269</v>
      </c>
      <c r="B6" s="63" t="s">
        <v>293</v>
      </c>
      <c r="C6" s="62" t="s">
        <v>296</v>
      </c>
      <c r="D6" s="30" t="s">
        <v>297</v>
      </c>
      <c r="E6" s="63" t="s">
        <v>298</v>
      </c>
      <c r="F6" s="63"/>
      <c r="G6" s="63" t="s">
        <v>306</v>
      </c>
      <c r="H6" s="63" t="s">
        <v>338</v>
      </c>
      <c r="I6" s="33">
        <v>1</v>
      </c>
      <c r="J6" s="31">
        <v>100</v>
      </c>
      <c r="K6" s="63" t="s">
        <v>308</v>
      </c>
      <c r="L6" s="30" t="s">
        <v>312</v>
      </c>
      <c r="M6" s="63" t="s">
        <v>389</v>
      </c>
    </row>
    <row r="7" spans="1:15">
      <c r="A7" s="63" t="s">
        <v>270</v>
      </c>
      <c r="B7" s="63" t="s">
        <v>294</v>
      </c>
      <c r="C7" s="62" t="s">
        <v>289</v>
      </c>
      <c r="D7" s="63" t="s">
        <v>297</v>
      </c>
      <c r="E7" s="63" t="s">
        <v>299</v>
      </c>
      <c r="F7" s="63"/>
      <c r="G7" s="63" t="s">
        <v>305</v>
      </c>
      <c r="H7" s="63" t="s">
        <v>347</v>
      </c>
      <c r="I7" s="33">
        <v>1</v>
      </c>
      <c r="J7" s="29">
        <v>100</v>
      </c>
      <c r="K7" s="63" t="s">
        <v>297</v>
      </c>
      <c r="L7" s="63" t="s">
        <v>309</v>
      </c>
      <c r="M7" s="63" t="s">
        <v>389</v>
      </c>
    </row>
    <row r="8" spans="1:15">
      <c r="A8" s="63" t="s">
        <v>271</v>
      </c>
      <c r="B8" s="63" t="s">
        <v>294</v>
      </c>
      <c r="C8" s="62" t="s">
        <v>289</v>
      </c>
      <c r="D8" s="63" t="s">
        <v>11</v>
      </c>
      <c r="E8" s="63" t="s">
        <v>299</v>
      </c>
      <c r="F8" s="63"/>
      <c r="G8" s="63" t="s">
        <v>305</v>
      </c>
      <c r="H8" s="63" t="s">
        <v>348</v>
      </c>
      <c r="I8" s="33">
        <v>1</v>
      </c>
      <c r="J8" s="29">
        <v>100</v>
      </c>
      <c r="K8" s="63" t="s">
        <v>11</v>
      </c>
      <c r="L8" s="63" t="s">
        <v>309</v>
      </c>
      <c r="M8" s="63" t="s">
        <v>389</v>
      </c>
    </row>
    <row r="9" spans="1:15">
      <c r="A9" s="63" t="s">
        <v>272</v>
      </c>
      <c r="B9" s="63" t="s">
        <v>294</v>
      </c>
      <c r="C9" s="62" t="s">
        <v>289</v>
      </c>
      <c r="D9" s="63" t="s">
        <v>37</v>
      </c>
      <c r="E9" s="63" t="s">
        <v>299</v>
      </c>
      <c r="F9" s="63"/>
      <c r="G9" s="63" t="s">
        <v>305</v>
      </c>
      <c r="H9" s="63" t="s">
        <v>349</v>
      </c>
      <c r="I9" s="33">
        <v>1</v>
      </c>
      <c r="J9" s="29">
        <v>100</v>
      </c>
      <c r="K9" s="63" t="s">
        <v>37</v>
      </c>
      <c r="L9" s="63" t="s">
        <v>309</v>
      </c>
      <c r="M9" s="63" t="s">
        <v>389</v>
      </c>
    </row>
    <row r="10" spans="1:15">
      <c r="A10" s="63" t="s">
        <v>273</v>
      </c>
      <c r="B10" s="63" t="s">
        <v>294</v>
      </c>
      <c r="C10" s="62" t="s">
        <v>289</v>
      </c>
      <c r="D10" s="63" t="s">
        <v>15</v>
      </c>
      <c r="E10" s="63" t="s">
        <v>299</v>
      </c>
      <c r="F10" s="63"/>
      <c r="G10" s="63" t="s">
        <v>305</v>
      </c>
      <c r="H10" s="63" t="s">
        <v>350</v>
      </c>
      <c r="I10" s="33">
        <v>1</v>
      </c>
      <c r="J10" s="29">
        <v>100</v>
      </c>
      <c r="K10" s="63" t="s">
        <v>15</v>
      </c>
      <c r="L10" s="63" t="s">
        <v>309</v>
      </c>
      <c r="M10" s="63" t="s">
        <v>389</v>
      </c>
    </row>
    <row r="11" spans="1:15">
      <c r="A11" s="63" t="s">
        <v>274</v>
      </c>
      <c r="B11" s="63" t="s">
        <v>294</v>
      </c>
      <c r="C11" s="62" t="s">
        <v>289</v>
      </c>
      <c r="D11" s="63" t="s">
        <v>17</v>
      </c>
      <c r="E11" s="63" t="s">
        <v>299</v>
      </c>
      <c r="F11" s="63"/>
      <c r="G11" s="63" t="s">
        <v>305</v>
      </c>
      <c r="H11" s="63" t="s">
        <v>351</v>
      </c>
      <c r="I11" s="33">
        <v>1</v>
      </c>
      <c r="J11" s="29">
        <v>100</v>
      </c>
      <c r="K11" s="63" t="s">
        <v>17</v>
      </c>
      <c r="L11" s="63" t="s">
        <v>309</v>
      </c>
      <c r="M11" s="63" t="s">
        <v>389</v>
      </c>
    </row>
    <row r="12" spans="1:15">
      <c r="A12" s="63" t="s">
        <v>275</v>
      </c>
      <c r="B12" s="63" t="s">
        <v>294</v>
      </c>
      <c r="C12" s="62" t="s">
        <v>289</v>
      </c>
      <c r="D12" s="63" t="s">
        <v>13</v>
      </c>
      <c r="E12" s="63" t="s">
        <v>299</v>
      </c>
      <c r="F12" s="63"/>
      <c r="G12" s="63" t="s">
        <v>305</v>
      </c>
      <c r="H12" s="63" t="s">
        <v>352</v>
      </c>
      <c r="I12" s="33">
        <v>1</v>
      </c>
      <c r="J12" s="29">
        <v>100</v>
      </c>
      <c r="K12" s="63" t="s">
        <v>13</v>
      </c>
      <c r="L12" s="63" t="s">
        <v>309</v>
      </c>
      <c r="M12" s="63" t="s">
        <v>389</v>
      </c>
    </row>
    <row r="13" spans="1:15">
      <c r="A13" s="63" t="s">
        <v>276</v>
      </c>
      <c r="B13" s="63" t="s">
        <v>294</v>
      </c>
      <c r="C13" s="62" t="s">
        <v>289</v>
      </c>
      <c r="D13" s="63" t="s">
        <v>35</v>
      </c>
      <c r="E13" s="63" t="s">
        <v>299</v>
      </c>
      <c r="F13" s="63"/>
      <c r="G13" s="63" t="s">
        <v>305</v>
      </c>
      <c r="H13" s="63" t="s">
        <v>353</v>
      </c>
      <c r="I13" s="33">
        <v>1</v>
      </c>
      <c r="J13" s="29">
        <v>100</v>
      </c>
      <c r="K13" s="63" t="s">
        <v>35</v>
      </c>
      <c r="L13" s="63" t="s">
        <v>309</v>
      </c>
      <c r="M13" s="63" t="s">
        <v>389</v>
      </c>
    </row>
    <row r="14" spans="1:15">
      <c r="A14" s="63" t="s">
        <v>277</v>
      </c>
      <c r="B14" s="63" t="s">
        <v>294</v>
      </c>
      <c r="C14" s="62" t="s">
        <v>289</v>
      </c>
      <c r="D14" s="63" t="s">
        <v>36</v>
      </c>
      <c r="E14" s="63" t="s">
        <v>299</v>
      </c>
      <c r="F14" s="63"/>
      <c r="G14" s="63" t="s">
        <v>305</v>
      </c>
      <c r="H14" s="63" t="s">
        <v>354</v>
      </c>
      <c r="I14" s="33">
        <v>1</v>
      </c>
      <c r="J14" s="29">
        <v>100</v>
      </c>
      <c r="K14" s="63" t="s">
        <v>36</v>
      </c>
      <c r="L14" s="63" t="s">
        <v>309</v>
      </c>
      <c r="M14" s="63" t="s">
        <v>389</v>
      </c>
      <c r="N14" s="5"/>
      <c r="O14" s="2"/>
    </row>
    <row r="15" spans="1:15">
      <c r="A15" s="63" t="s">
        <v>278</v>
      </c>
      <c r="B15" s="63" t="s">
        <v>294</v>
      </c>
      <c r="C15" s="62" t="s">
        <v>289</v>
      </c>
      <c r="D15" s="63" t="s">
        <v>315</v>
      </c>
      <c r="E15" s="63" t="s">
        <v>299</v>
      </c>
      <c r="F15" s="63"/>
      <c r="G15" s="63" t="s">
        <v>305</v>
      </c>
      <c r="H15" s="63" t="s">
        <v>355</v>
      </c>
      <c r="I15" s="33">
        <v>1</v>
      </c>
      <c r="J15" s="29">
        <v>100</v>
      </c>
      <c r="K15" s="63" t="s">
        <v>315</v>
      </c>
      <c r="L15" s="63" t="s">
        <v>309</v>
      </c>
      <c r="M15" s="63" t="s">
        <v>389</v>
      </c>
      <c r="N15" s="5"/>
      <c r="O15" s="2"/>
    </row>
    <row r="16" spans="1:15">
      <c r="A16" s="63" t="s">
        <v>279</v>
      </c>
      <c r="B16" s="63" t="s">
        <v>294</v>
      </c>
      <c r="C16" s="62" t="s">
        <v>289</v>
      </c>
      <c r="D16" s="63" t="s">
        <v>34</v>
      </c>
      <c r="E16" s="63" t="s">
        <v>299</v>
      </c>
      <c r="F16" s="63"/>
      <c r="G16" s="63" t="s">
        <v>305</v>
      </c>
      <c r="H16" s="63" t="s">
        <v>356</v>
      </c>
      <c r="I16" s="33">
        <v>1</v>
      </c>
      <c r="J16" s="29">
        <v>100</v>
      </c>
      <c r="K16" s="63" t="s">
        <v>34</v>
      </c>
      <c r="L16" s="63" t="s">
        <v>309</v>
      </c>
      <c r="M16" s="63" t="s">
        <v>389</v>
      </c>
      <c r="N16" s="5"/>
      <c r="O16" s="2"/>
    </row>
    <row r="17" spans="1:15">
      <c r="A17" s="63" t="s">
        <v>280</v>
      </c>
      <c r="B17" s="63" t="s">
        <v>295</v>
      </c>
      <c r="C17" s="62" t="s">
        <v>378</v>
      </c>
      <c r="D17" s="63" t="s">
        <v>297</v>
      </c>
      <c r="E17" s="63" t="s">
        <v>300</v>
      </c>
      <c r="F17" s="63"/>
      <c r="G17" s="63" t="s">
        <v>305</v>
      </c>
      <c r="H17" s="63" t="s">
        <v>380</v>
      </c>
      <c r="I17" s="33">
        <v>1</v>
      </c>
      <c r="J17" s="29">
        <v>100</v>
      </c>
      <c r="K17" s="63" t="s">
        <v>297</v>
      </c>
      <c r="L17" s="30" t="s">
        <v>310</v>
      </c>
      <c r="M17" s="63" t="s">
        <v>389</v>
      </c>
      <c r="N17" s="5"/>
      <c r="O17" s="2"/>
    </row>
    <row r="18" spans="1:15">
      <c r="A18" s="63" t="s">
        <v>281</v>
      </c>
      <c r="B18" s="63" t="s">
        <v>295</v>
      </c>
      <c r="C18" s="62" t="s">
        <v>378</v>
      </c>
      <c r="D18" s="63" t="s">
        <v>11</v>
      </c>
      <c r="E18" s="63" t="s">
        <v>300</v>
      </c>
      <c r="F18" s="63"/>
      <c r="G18" s="63" t="s">
        <v>305</v>
      </c>
      <c r="H18" s="63" t="s">
        <v>339</v>
      </c>
      <c r="I18" s="33">
        <v>1</v>
      </c>
      <c r="J18" s="29">
        <v>100</v>
      </c>
      <c r="K18" s="63" t="s">
        <v>11</v>
      </c>
      <c r="L18" s="30" t="s">
        <v>310</v>
      </c>
      <c r="M18" s="63" t="s">
        <v>389</v>
      </c>
      <c r="N18" s="5"/>
      <c r="O18" s="2"/>
    </row>
    <row r="19" spans="1:15">
      <c r="A19" s="63" t="s">
        <v>397</v>
      </c>
      <c r="B19" s="63" t="s">
        <v>295</v>
      </c>
      <c r="C19" s="62" t="s">
        <v>378</v>
      </c>
      <c r="D19" s="63" t="s">
        <v>37</v>
      </c>
      <c r="E19" s="63" t="s">
        <v>300</v>
      </c>
      <c r="F19" s="63"/>
      <c r="G19" s="63" t="s">
        <v>305</v>
      </c>
      <c r="H19" s="63" t="s">
        <v>451</v>
      </c>
      <c r="I19" s="33">
        <v>1</v>
      </c>
      <c r="J19" s="29">
        <v>100</v>
      </c>
      <c r="K19" s="63" t="s">
        <v>37</v>
      </c>
      <c r="L19" s="30" t="s">
        <v>310</v>
      </c>
      <c r="M19" s="63" t="s">
        <v>389</v>
      </c>
      <c r="N19" s="5"/>
      <c r="O19" s="2"/>
    </row>
    <row r="20" spans="1:15">
      <c r="A20" s="63" t="s">
        <v>398</v>
      </c>
      <c r="B20" s="63" t="s">
        <v>295</v>
      </c>
      <c r="C20" s="62" t="s">
        <v>378</v>
      </c>
      <c r="D20" s="63" t="s">
        <v>15</v>
      </c>
      <c r="E20" s="63" t="s">
        <v>300</v>
      </c>
      <c r="F20" s="63"/>
      <c r="G20" s="63" t="s">
        <v>305</v>
      </c>
      <c r="H20" s="63" t="s">
        <v>340</v>
      </c>
      <c r="I20" s="33">
        <v>1</v>
      </c>
      <c r="J20" s="29">
        <v>100</v>
      </c>
      <c r="K20" s="63" t="s">
        <v>15</v>
      </c>
      <c r="L20" s="30" t="s">
        <v>310</v>
      </c>
      <c r="M20" s="63" t="s">
        <v>389</v>
      </c>
    </row>
    <row r="21" spans="1:15">
      <c r="A21" s="63" t="s">
        <v>399</v>
      </c>
      <c r="B21" s="63" t="s">
        <v>295</v>
      </c>
      <c r="C21" s="62" t="s">
        <v>378</v>
      </c>
      <c r="D21" s="63" t="s">
        <v>17</v>
      </c>
      <c r="E21" s="63" t="s">
        <v>300</v>
      </c>
      <c r="F21" s="63"/>
      <c r="G21" s="63" t="s">
        <v>305</v>
      </c>
      <c r="H21" s="63" t="s">
        <v>341</v>
      </c>
      <c r="I21" s="33">
        <v>1</v>
      </c>
      <c r="J21" s="29">
        <v>100</v>
      </c>
      <c r="K21" s="63" t="s">
        <v>17</v>
      </c>
      <c r="L21" s="30" t="s">
        <v>310</v>
      </c>
      <c r="M21" s="63" t="s">
        <v>389</v>
      </c>
    </row>
    <row r="22" spans="1:15">
      <c r="A22" s="63" t="s">
        <v>400</v>
      </c>
      <c r="B22" s="63" t="s">
        <v>295</v>
      </c>
      <c r="C22" s="62" t="s">
        <v>378</v>
      </c>
      <c r="D22" s="63" t="s">
        <v>13</v>
      </c>
      <c r="E22" s="63" t="s">
        <v>300</v>
      </c>
      <c r="F22" s="63"/>
      <c r="G22" s="63" t="s">
        <v>305</v>
      </c>
      <c r="H22" s="63" t="s">
        <v>342</v>
      </c>
      <c r="I22" s="33">
        <v>1</v>
      </c>
      <c r="J22" s="29">
        <v>100</v>
      </c>
      <c r="K22" s="63" t="s">
        <v>13</v>
      </c>
      <c r="L22" s="30" t="s">
        <v>310</v>
      </c>
      <c r="M22" s="63" t="s">
        <v>389</v>
      </c>
    </row>
    <row r="23" spans="1:15">
      <c r="A23" s="63" t="s">
        <v>401</v>
      </c>
      <c r="B23" s="63" t="s">
        <v>295</v>
      </c>
      <c r="C23" s="62" t="s">
        <v>378</v>
      </c>
      <c r="D23" s="63" t="s">
        <v>35</v>
      </c>
      <c r="E23" s="63" t="s">
        <v>300</v>
      </c>
      <c r="F23" s="63"/>
      <c r="G23" s="63" t="s">
        <v>305</v>
      </c>
      <c r="H23" s="63" t="s">
        <v>343</v>
      </c>
      <c r="I23" s="33">
        <v>1</v>
      </c>
      <c r="J23" s="29">
        <v>100</v>
      </c>
      <c r="K23" s="63" t="s">
        <v>35</v>
      </c>
      <c r="L23" s="30" t="s">
        <v>310</v>
      </c>
      <c r="M23" s="63" t="s">
        <v>389</v>
      </c>
    </row>
    <row r="24" spans="1:15">
      <c r="A24" s="63" t="s">
        <v>402</v>
      </c>
      <c r="B24" s="63" t="s">
        <v>295</v>
      </c>
      <c r="C24" s="62" t="s">
        <v>378</v>
      </c>
      <c r="D24" s="63" t="s">
        <v>36</v>
      </c>
      <c r="E24" s="63" t="s">
        <v>300</v>
      </c>
      <c r="F24" s="63"/>
      <c r="G24" s="63" t="s">
        <v>305</v>
      </c>
      <c r="H24" s="63" t="s">
        <v>344</v>
      </c>
      <c r="I24" s="33">
        <v>1</v>
      </c>
      <c r="J24" s="29">
        <v>100</v>
      </c>
      <c r="K24" s="63" t="s">
        <v>36</v>
      </c>
      <c r="L24" s="30" t="s">
        <v>310</v>
      </c>
      <c r="M24" s="63" t="s">
        <v>389</v>
      </c>
      <c r="N24" s="39" t="s">
        <v>358</v>
      </c>
      <c r="O24" s="48"/>
    </row>
    <row r="25" spans="1:15">
      <c r="A25" s="63" t="s">
        <v>403</v>
      </c>
      <c r="B25" s="63" t="s">
        <v>295</v>
      </c>
      <c r="C25" s="62" t="s">
        <v>378</v>
      </c>
      <c r="D25" s="63" t="s">
        <v>315</v>
      </c>
      <c r="E25" s="63" t="s">
        <v>300</v>
      </c>
      <c r="F25" s="63"/>
      <c r="G25" s="63" t="s">
        <v>305</v>
      </c>
      <c r="H25" s="63" t="s">
        <v>345</v>
      </c>
      <c r="I25" s="33">
        <v>1</v>
      </c>
      <c r="J25" s="29">
        <v>100</v>
      </c>
      <c r="K25" s="63" t="s">
        <v>315</v>
      </c>
      <c r="L25" s="30" t="s">
        <v>310</v>
      </c>
      <c r="M25" s="63" t="s">
        <v>389</v>
      </c>
      <c r="N25" s="39"/>
      <c r="O25" s="48"/>
    </row>
    <row r="26" spans="1:15">
      <c r="A26" s="63" t="s">
        <v>404</v>
      </c>
      <c r="B26" s="63" t="s">
        <v>295</v>
      </c>
      <c r="C26" s="62" t="s">
        <v>378</v>
      </c>
      <c r="D26" s="63" t="s">
        <v>34</v>
      </c>
      <c r="E26" s="63" t="s">
        <v>300</v>
      </c>
      <c r="F26" s="63"/>
      <c r="G26" s="63" t="s">
        <v>305</v>
      </c>
      <c r="H26" s="63" t="s">
        <v>346</v>
      </c>
      <c r="I26" s="33">
        <v>1</v>
      </c>
      <c r="J26" s="29">
        <v>100</v>
      </c>
      <c r="K26" s="63" t="s">
        <v>34</v>
      </c>
      <c r="L26" s="30" t="s">
        <v>310</v>
      </c>
      <c r="M26" s="63" t="s">
        <v>389</v>
      </c>
      <c r="N26" s="39"/>
      <c r="O26" s="48"/>
    </row>
    <row r="27" spans="1:15">
      <c r="A27" s="63" t="s">
        <v>405</v>
      </c>
      <c r="B27" s="63" t="s">
        <v>434</v>
      </c>
      <c r="C27" s="62" t="s">
        <v>284</v>
      </c>
      <c r="D27" s="63" t="s">
        <v>297</v>
      </c>
      <c r="E27" s="63" t="s">
        <v>316</v>
      </c>
      <c r="F27" s="63" t="s">
        <v>379</v>
      </c>
      <c r="G27" s="63" t="s">
        <v>318</v>
      </c>
      <c r="H27" s="63" t="s">
        <v>381</v>
      </c>
      <c r="I27" s="33">
        <v>20</v>
      </c>
      <c r="J27" s="29">
        <v>100</v>
      </c>
      <c r="K27" s="63" t="s">
        <v>297</v>
      </c>
      <c r="L27" s="30" t="s">
        <v>320</v>
      </c>
      <c r="M27" s="63" t="s">
        <v>390</v>
      </c>
      <c r="N27" s="39"/>
      <c r="O27" s="48"/>
    </row>
    <row r="28" spans="1:15">
      <c r="A28" s="63" t="s">
        <v>406</v>
      </c>
      <c r="B28" s="63" t="s">
        <v>434</v>
      </c>
      <c r="C28" s="62" t="s">
        <v>287</v>
      </c>
      <c r="D28" s="63" t="s">
        <v>11</v>
      </c>
      <c r="E28" s="63" t="s">
        <v>302</v>
      </c>
      <c r="F28" s="63"/>
      <c r="G28" s="63"/>
      <c r="H28" s="63" t="s">
        <v>323</v>
      </c>
      <c r="I28" s="33">
        <v>4</v>
      </c>
      <c r="J28" s="31">
        <v>100</v>
      </c>
      <c r="K28" s="63" t="s">
        <v>11</v>
      </c>
      <c r="L28" s="30" t="s">
        <v>313</v>
      </c>
      <c r="M28" s="63">
        <v>1</v>
      </c>
      <c r="N28" s="39"/>
      <c r="O28" s="48"/>
    </row>
    <row r="29" spans="1:15">
      <c r="A29" s="63" t="s">
        <v>407</v>
      </c>
      <c r="B29" s="63" t="s">
        <v>434</v>
      </c>
      <c r="C29" s="62" t="s">
        <v>287</v>
      </c>
      <c r="D29" s="63" t="s">
        <v>37</v>
      </c>
      <c r="E29" s="63" t="s">
        <v>302</v>
      </c>
      <c r="F29" s="63"/>
      <c r="G29" s="63"/>
      <c r="H29" s="63" t="s">
        <v>452</v>
      </c>
      <c r="I29" s="33">
        <v>3</v>
      </c>
      <c r="J29" s="31">
        <v>100</v>
      </c>
      <c r="K29" s="63" t="s">
        <v>37</v>
      </c>
      <c r="L29" s="30" t="s">
        <v>313</v>
      </c>
      <c r="M29" s="63">
        <v>1</v>
      </c>
      <c r="N29" s="39"/>
      <c r="O29" s="48"/>
    </row>
    <row r="30" spans="1:15">
      <c r="A30" s="63" t="s">
        <v>408</v>
      </c>
      <c r="B30" s="63" t="s">
        <v>434</v>
      </c>
      <c r="C30" s="62" t="s">
        <v>287</v>
      </c>
      <c r="D30" s="63" t="s">
        <v>15</v>
      </c>
      <c r="E30" s="63" t="s">
        <v>302</v>
      </c>
      <c r="F30" s="63"/>
      <c r="G30" s="63"/>
      <c r="H30" s="63" t="s">
        <v>382</v>
      </c>
      <c r="I30" s="33">
        <v>2</v>
      </c>
      <c r="J30" s="31">
        <v>100</v>
      </c>
      <c r="K30" s="63" t="s">
        <v>15</v>
      </c>
      <c r="L30" s="30" t="s">
        <v>313</v>
      </c>
      <c r="M30" s="63">
        <v>1</v>
      </c>
      <c r="N30" s="39"/>
      <c r="O30" s="48"/>
    </row>
    <row r="31" spans="1:15">
      <c r="A31" s="63" t="s">
        <v>409</v>
      </c>
      <c r="B31" s="63" t="s">
        <v>434</v>
      </c>
      <c r="C31" s="62" t="s">
        <v>287</v>
      </c>
      <c r="D31" s="63" t="s">
        <v>17</v>
      </c>
      <c r="E31" s="63" t="s">
        <v>302</v>
      </c>
      <c r="F31" s="63"/>
      <c r="G31" s="63"/>
      <c r="H31" s="63" t="s">
        <v>383</v>
      </c>
      <c r="I31" s="33">
        <v>3</v>
      </c>
      <c r="J31" s="31">
        <v>100</v>
      </c>
      <c r="K31" s="63" t="s">
        <v>17</v>
      </c>
      <c r="L31" s="30" t="s">
        <v>313</v>
      </c>
      <c r="M31" s="63">
        <v>1</v>
      </c>
      <c r="N31" s="39"/>
      <c r="O31" s="48"/>
    </row>
    <row r="32" spans="1:15">
      <c r="A32" s="63" t="s">
        <v>410</v>
      </c>
      <c r="B32" s="63" t="s">
        <v>434</v>
      </c>
      <c r="C32" s="62" t="s">
        <v>287</v>
      </c>
      <c r="D32" s="63" t="s">
        <v>13</v>
      </c>
      <c r="E32" s="63" t="s">
        <v>302</v>
      </c>
      <c r="F32" s="63"/>
      <c r="G32" s="63"/>
      <c r="H32" s="63" t="s">
        <v>384</v>
      </c>
      <c r="I32" s="33">
        <v>5</v>
      </c>
      <c r="J32" s="31">
        <v>100</v>
      </c>
      <c r="K32" s="63" t="s">
        <v>13</v>
      </c>
      <c r="L32" s="30" t="s">
        <v>313</v>
      </c>
      <c r="M32" s="63">
        <v>1</v>
      </c>
      <c r="N32" s="39"/>
      <c r="O32" s="48"/>
    </row>
    <row r="33" spans="1:15">
      <c r="A33" s="63" t="s">
        <v>411</v>
      </c>
      <c r="B33" s="63" t="s">
        <v>434</v>
      </c>
      <c r="C33" s="62" t="s">
        <v>287</v>
      </c>
      <c r="D33" s="63" t="s">
        <v>35</v>
      </c>
      <c r="E33" s="63" t="s">
        <v>302</v>
      </c>
      <c r="F33" s="63"/>
      <c r="G33" s="63"/>
      <c r="H33" s="63" t="s">
        <v>385</v>
      </c>
      <c r="I33" s="33">
        <v>1</v>
      </c>
      <c r="J33" s="31">
        <v>100</v>
      </c>
      <c r="K33" s="63" t="s">
        <v>35</v>
      </c>
      <c r="L33" s="30" t="s">
        <v>313</v>
      </c>
      <c r="M33" s="63">
        <v>1</v>
      </c>
      <c r="N33" s="39"/>
      <c r="O33" s="48"/>
    </row>
    <row r="34" spans="1:15">
      <c r="A34" s="63" t="s">
        <v>412</v>
      </c>
      <c r="B34" s="63" t="s">
        <v>434</v>
      </c>
      <c r="C34" s="62" t="s">
        <v>287</v>
      </c>
      <c r="D34" s="63" t="s">
        <v>36</v>
      </c>
      <c r="E34" s="63" t="s">
        <v>302</v>
      </c>
      <c r="F34" s="63"/>
      <c r="G34" s="63"/>
      <c r="H34" s="63" t="s">
        <v>386</v>
      </c>
      <c r="I34" s="33">
        <v>2</v>
      </c>
      <c r="J34" s="31">
        <v>100</v>
      </c>
      <c r="K34" s="63" t="s">
        <v>36</v>
      </c>
      <c r="L34" s="30" t="s">
        <v>313</v>
      </c>
      <c r="M34" s="63">
        <v>1</v>
      </c>
    </row>
    <row r="35" spans="1:15">
      <c r="A35" s="63" t="s">
        <v>413</v>
      </c>
      <c r="B35" s="63" t="s">
        <v>434</v>
      </c>
      <c r="C35" s="62" t="s">
        <v>287</v>
      </c>
      <c r="D35" s="63" t="s">
        <v>315</v>
      </c>
      <c r="E35" s="63" t="s">
        <v>302</v>
      </c>
      <c r="F35" s="63"/>
      <c r="G35" s="63"/>
      <c r="H35" s="63" t="s">
        <v>387</v>
      </c>
      <c r="I35" s="33">
        <v>2</v>
      </c>
      <c r="J35" s="31">
        <v>100</v>
      </c>
      <c r="K35" s="63" t="s">
        <v>315</v>
      </c>
      <c r="L35" s="30" t="s">
        <v>313</v>
      </c>
      <c r="M35" s="63">
        <v>1</v>
      </c>
    </row>
    <row r="36" spans="1:15">
      <c r="A36" s="63" t="s">
        <v>414</v>
      </c>
      <c r="B36" s="63" t="s">
        <v>434</v>
      </c>
      <c r="C36" s="62" t="s">
        <v>287</v>
      </c>
      <c r="D36" s="63" t="s">
        <v>34</v>
      </c>
      <c r="E36" s="63" t="s">
        <v>302</v>
      </c>
      <c r="F36" s="63"/>
      <c r="G36" s="63"/>
      <c r="H36" s="63" t="s">
        <v>388</v>
      </c>
      <c r="I36" s="33">
        <v>1</v>
      </c>
      <c r="J36" s="31">
        <v>100</v>
      </c>
      <c r="K36" s="63" t="s">
        <v>34</v>
      </c>
      <c r="L36" s="30" t="s">
        <v>313</v>
      </c>
      <c r="M36" s="63">
        <v>1</v>
      </c>
    </row>
    <row r="37" spans="1:15">
      <c r="A37" s="63" t="s">
        <v>415</v>
      </c>
      <c r="B37" s="63" t="s">
        <v>435</v>
      </c>
      <c r="C37" s="62" t="s">
        <v>291</v>
      </c>
      <c r="D37" s="63" t="s">
        <v>297</v>
      </c>
      <c r="E37" s="63" t="s">
        <v>305</v>
      </c>
      <c r="F37" s="63" t="s">
        <v>317</v>
      </c>
      <c r="G37" s="63" t="s">
        <v>319</v>
      </c>
      <c r="H37" s="63" t="s">
        <v>359</v>
      </c>
      <c r="I37" s="33">
        <v>5</v>
      </c>
      <c r="J37" s="31">
        <v>100</v>
      </c>
      <c r="K37" s="63" t="s">
        <v>297</v>
      </c>
      <c r="L37" s="30" t="s">
        <v>317</v>
      </c>
      <c r="M37" s="63">
        <v>1</v>
      </c>
    </row>
    <row r="38" spans="1:15">
      <c r="A38" s="63" t="s">
        <v>416</v>
      </c>
      <c r="B38" s="63" t="s">
        <v>435</v>
      </c>
      <c r="C38" s="62" t="s">
        <v>291</v>
      </c>
      <c r="D38" s="63" t="s">
        <v>11</v>
      </c>
      <c r="E38" s="63" t="s">
        <v>305</v>
      </c>
      <c r="F38" s="63" t="s">
        <v>317</v>
      </c>
      <c r="G38" s="63" t="s">
        <v>319</v>
      </c>
      <c r="H38" s="63" t="s">
        <v>360</v>
      </c>
      <c r="I38" s="33">
        <v>5</v>
      </c>
      <c r="J38" s="31">
        <v>100</v>
      </c>
      <c r="K38" s="63" t="s">
        <v>11</v>
      </c>
      <c r="L38" s="30" t="s">
        <v>317</v>
      </c>
      <c r="M38" s="63">
        <v>1</v>
      </c>
    </row>
    <row r="39" spans="1:15">
      <c r="A39" s="63" t="s">
        <v>417</v>
      </c>
      <c r="B39" s="63" t="s">
        <v>435</v>
      </c>
      <c r="C39" s="62" t="s">
        <v>291</v>
      </c>
      <c r="D39" s="63" t="s">
        <v>37</v>
      </c>
      <c r="E39" s="63" t="s">
        <v>305</v>
      </c>
      <c r="F39" s="63" t="s">
        <v>317</v>
      </c>
      <c r="G39" s="63" t="s">
        <v>319</v>
      </c>
      <c r="H39" s="63" t="s">
        <v>361</v>
      </c>
      <c r="I39" s="33">
        <v>5</v>
      </c>
      <c r="J39" s="31">
        <v>100</v>
      </c>
      <c r="K39" s="63" t="s">
        <v>37</v>
      </c>
      <c r="L39" s="30" t="s">
        <v>317</v>
      </c>
      <c r="M39" s="63">
        <v>1</v>
      </c>
    </row>
    <row r="40" spans="1:15">
      <c r="A40" s="63" t="s">
        <v>418</v>
      </c>
      <c r="B40" s="63" t="s">
        <v>435</v>
      </c>
      <c r="C40" s="62" t="s">
        <v>291</v>
      </c>
      <c r="D40" s="63" t="s">
        <v>15</v>
      </c>
      <c r="E40" s="63" t="s">
        <v>305</v>
      </c>
      <c r="F40" s="63" t="s">
        <v>317</v>
      </c>
      <c r="G40" s="63" t="s">
        <v>319</v>
      </c>
      <c r="H40" s="63" t="s">
        <v>362</v>
      </c>
      <c r="I40" s="33">
        <v>5</v>
      </c>
      <c r="J40" s="31">
        <v>100</v>
      </c>
      <c r="K40" s="63" t="s">
        <v>15</v>
      </c>
      <c r="L40" s="30" t="s">
        <v>317</v>
      </c>
      <c r="M40" s="63">
        <v>1</v>
      </c>
    </row>
    <row r="41" spans="1:15">
      <c r="A41" s="63" t="s">
        <v>419</v>
      </c>
      <c r="B41" s="63" t="s">
        <v>435</v>
      </c>
      <c r="C41" s="62" t="s">
        <v>291</v>
      </c>
      <c r="D41" s="63" t="s">
        <v>17</v>
      </c>
      <c r="E41" s="63" t="s">
        <v>305</v>
      </c>
      <c r="F41" s="63" t="s">
        <v>317</v>
      </c>
      <c r="G41" s="63" t="s">
        <v>319</v>
      </c>
      <c r="H41" s="63" t="s">
        <v>363</v>
      </c>
      <c r="I41" s="33">
        <v>5</v>
      </c>
      <c r="J41" s="31">
        <v>100</v>
      </c>
      <c r="K41" s="63" t="s">
        <v>17</v>
      </c>
      <c r="L41" s="30" t="s">
        <v>317</v>
      </c>
      <c r="M41" s="63">
        <v>1</v>
      </c>
    </row>
    <row r="42" spans="1:15">
      <c r="A42" s="63" t="s">
        <v>420</v>
      </c>
      <c r="B42" s="63" t="s">
        <v>435</v>
      </c>
      <c r="C42" s="62" t="s">
        <v>291</v>
      </c>
      <c r="D42" s="63" t="s">
        <v>13</v>
      </c>
      <c r="E42" s="63" t="s">
        <v>305</v>
      </c>
      <c r="F42" s="63" t="s">
        <v>317</v>
      </c>
      <c r="G42" s="63" t="s">
        <v>319</v>
      </c>
      <c r="H42" s="63" t="s">
        <v>364</v>
      </c>
      <c r="I42" s="33">
        <v>5</v>
      </c>
      <c r="J42" s="31">
        <v>100</v>
      </c>
      <c r="K42" s="63" t="s">
        <v>13</v>
      </c>
      <c r="L42" s="30" t="s">
        <v>317</v>
      </c>
      <c r="M42" s="63">
        <v>1</v>
      </c>
    </row>
    <row r="43" spans="1:15">
      <c r="A43" s="63" t="s">
        <v>421</v>
      </c>
      <c r="B43" s="63" t="s">
        <v>435</v>
      </c>
      <c r="C43" s="62" t="s">
        <v>291</v>
      </c>
      <c r="D43" s="63" t="s">
        <v>35</v>
      </c>
      <c r="E43" s="63" t="s">
        <v>305</v>
      </c>
      <c r="F43" s="63" t="s">
        <v>317</v>
      </c>
      <c r="G43" s="63" t="s">
        <v>319</v>
      </c>
      <c r="H43" s="63" t="s">
        <v>365</v>
      </c>
      <c r="I43" s="33">
        <v>5</v>
      </c>
      <c r="J43" s="31">
        <v>100</v>
      </c>
      <c r="K43" s="63" t="s">
        <v>35</v>
      </c>
      <c r="L43" s="30" t="s">
        <v>317</v>
      </c>
      <c r="M43" s="63">
        <v>1</v>
      </c>
    </row>
    <row r="44" spans="1:15">
      <c r="A44" s="63" t="s">
        <v>422</v>
      </c>
      <c r="B44" s="63" t="s">
        <v>435</v>
      </c>
      <c r="C44" s="62" t="s">
        <v>291</v>
      </c>
      <c r="D44" s="63" t="s">
        <v>36</v>
      </c>
      <c r="E44" s="63" t="s">
        <v>305</v>
      </c>
      <c r="F44" s="63" t="s">
        <v>317</v>
      </c>
      <c r="G44" s="63" t="s">
        <v>319</v>
      </c>
      <c r="H44" s="63" t="s">
        <v>366</v>
      </c>
      <c r="I44" s="33">
        <v>5</v>
      </c>
      <c r="J44" s="31">
        <v>100</v>
      </c>
      <c r="K44" s="63" t="s">
        <v>36</v>
      </c>
      <c r="L44" s="30" t="s">
        <v>317</v>
      </c>
      <c r="M44" s="63">
        <v>1</v>
      </c>
    </row>
    <row r="45" spans="1:15">
      <c r="A45" s="63" t="s">
        <v>423</v>
      </c>
      <c r="B45" s="63" t="s">
        <v>435</v>
      </c>
      <c r="C45" s="62" t="s">
        <v>291</v>
      </c>
      <c r="D45" s="63" t="s">
        <v>315</v>
      </c>
      <c r="E45" s="63" t="s">
        <v>305</v>
      </c>
      <c r="F45" s="63" t="s">
        <v>317</v>
      </c>
      <c r="G45" s="63" t="s">
        <v>319</v>
      </c>
      <c r="H45" s="63" t="s">
        <v>367</v>
      </c>
      <c r="I45" s="33">
        <v>5</v>
      </c>
      <c r="J45" s="31">
        <v>100</v>
      </c>
      <c r="K45" s="63" t="s">
        <v>315</v>
      </c>
      <c r="L45" s="30" t="s">
        <v>317</v>
      </c>
      <c r="M45" s="63">
        <v>1</v>
      </c>
    </row>
    <row r="46" spans="1:15">
      <c r="A46" s="63" t="s">
        <v>424</v>
      </c>
      <c r="B46" s="63" t="s">
        <v>435</v>
      </c>
      <c r="C46" s="62" t="s">
        <v>291</v>
      </c>
      <c r="D46" s="63" t="s">
        <v>34</v>
      </c>
      <c r="E46" s="63" t="s">
        <v>305</v>
      </c>
      <c r="F46" s="63" t="s">
        <v>317</v>
      </c>
      <c r="G46" s="63" t="s">
        <v>319</v>
      </c>
      <c r="H46" s="63" t="s">
        <v>368</v>
      </c>
      <c r="I46" s="33">
        <v>5</v>
      </c>
      <c r="J46" s="31">
        <v>100</v>
      </c>
      <c r="K46" s="63" t="s">
        <v>34</v>
      </c>
      <c r="L46" s="30" t="s">
        <v>317</v>
      </c>
      <c r="M46" s="63">
        <v>1</v>
      </c>
    </row>
    <row r="47" spans="1:15">
      <c r="A47" s="63" t="s">
        <v>425</v>
      </c>
      <c r="B47" s="63" t="s">
        <v>436</v>
      </c>
      <c r="C47" s="62" t="s">
        <v>290</v>
      </c>
      <c r="D47" s="70" t="s">
        <v>370</v>
      </c>
      <c r="E47" s="66" t="s">
        <v>303</v>
      </c>
      <c r="F47" s="66" t="s">
        <v>304</v>
      </c>
      <c r="G47" s="66" t="s">
        <v>307</v>
      </c>
      <c r="H47" s="63" t="s">
        <v>369</v>
      </c>
      <c r="I47" s="67">
        <v>1</v>
      </c>
      <c r="J47" s="68" t="s">
        <v>395</v>
      </c>
      <c r="K47" s="66" t="s">
        <v>308</v>
      </c>
      <c r="L47" s="66" t="s">
        <v>314</v>
      </c>
      <c r="M47" s="69">
        <v>10</v>
      </c>
      <c r="N47" s="37" t="s">
        <v>429</v>
      </c>
    </row>
    <row r="48" spans="1:15">
      <c r="A48" s="63" t="s">
        <v>426</v>
      </c>
      <c r="B48" s="63" t="s">
        <v>436</v>
      </c>
      <c r="C48" s="62" t="s">
        <v>290</v>
      </c>
      <c r="D48" s="70" t="s">
        <v>370</v>
      </c>
      <c r="E48" s="66" t="s">
        <v>303</v>
      </c>
      <c r="F48" s="66" t="s">
        <v>375</v>
      </c>
      <c r="G48" s="66" t="s">
        <v>307</v>
      </c>
      <c r="H48" s="63" t="s">
        <v>393</v>
      </c>
      <c r="I48" s="67">
        <v>1</v>
      </c>
      <c r="J48" s="68" t="s">
        <v>396</v>
      </c>
      <c r="K48" s="66" t="s">
        <v>308</v>
      </c>
      <c r="L48" s="66" t="s">
        <v>314</v>
      </c>
      <c r="M48" s="69" t="s">
        <v>357</v>
      </c>
    </row>
    <row r="49" spans="1:13">
      <c r="A49" s="63" t="s">
        <v>427</v>
      </c>
      <c r="B49" s="63" t="s">
        <v>436</v>
      </c>
      <c r="C49" s="62" t="s">
        <v>290</v>
      </c>
      <c r="D49" s="70" t="s">
        <v>370</v>
      </c>
      <c r="E49" s="66" t="s">
        <v>303</v>
      </c>
      <c r="F49" s="66" t="s">
        <v>376</v>
      </c>
      <c r="G49" s="66" t="s">
        <v>307</v>
      </c>
      <c r="H49" s="63" t="s">
        <v>394</v>
      </c>
      <c r="I49" s="67">
        <v>1</v>
      </c>
      <c r="J49" s="68">
        <v>100</v>
      </c>
      <c r="K49" s="66" t="s">
        <v>308</v>
      </c>
      <c r="L49" s="66" t="s">
        <v>314</v>
      </c>
      <c r="M49" s="69" t="s">
        <v>377</v>
      </c>
    </row>
    <row r="50" spans="1:13">
      <c r="A50" s="63" t="s">
        <v>428</v>
      </c>
      <c r="B50" s="63" t="s">
        <v>136</v>
      </c>
      <c r="C50" s="64" t="s">
        <v>285</v>
      </c>
      <c r="D50" s="70" t="s">
        <v>370</v>
      </c>
      <c r="E50" s="70" t="s">
        <v>371</v>
      </c>
      <c r="F50" s="70"/>
      <c r="G50" s="70"/>
      <c r="H50" s="30" t="s">
        <v>372</v>
      </c>
      <c r="I50" s="71">
        <v>1</v>
      </c>
      <c r="J50" s="72">
        <v>100</v>
      </c>
      <c r="K50" s="70" t="s">
        <v>373</v>
      </c>
      <c r="L50" s="70" t="s">
        <v>374</v>
      </c>
      <c r="M50" s="7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2"/>
  <sheetViews>
    <sheetView tabSelected="1" topLeftCell="D1" workbookViewId="0">
      <selection activeCell="O12" sqref="O12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37" customWidth="1"/>
    <col min="6" max="6" width="14.125" style="2" customWidth="1"/>
    <col min="7" max="7" width="13.875" customWidth="1"/>
    <col min="8" max="8" width="48.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90</v>
      </c>
      <c r="C1" t="s">
        <v>1</v>
      </c>
      <c r="D1" t="s">
        <v>92</v>
      </c>
      <c r="E1" t="s">
        <v>445</v>
      </c>
      <c r="F1" t="s">
        <v>93</v>
      </c>
      <c r="G1" t="s">
        <v>6</v>
      </c>
      <c r="H1" t="s">
        <v>95</v>
      </c>
      <c r="I1" t="s">
        <v>443</v>
      </c>
      <c r="J1" t="s">
        <v>437</v>
      </c>
      <c r="K1" t="s">
        <v>439</v>
      </c>
      <c r="L1" t="s">
        <v>22</v>
      </c>
      <c r="M1" t="s">
        <v>444</v>
      </c>
      <c r="N1" t="s">
        <v>7</v>
      </c>
      <c r="O1" t="s">
        <v>8</v>
      </c>
      <c r="P1" t="s">
        <v>9</v>
      </c>
      <c r="Q1" s="79" t="s">
        <v>492</v>
      </c>
    </row>
    <row r="2" spans="1:17" ht="17.25" thickTop="1">
      <c r="A2" s="1" t="s">
        <v>39</v>
      </c>
      <c r="B2" s="1" t="s">
        <v>40</v>
      </c>
      <c r="C2">
        <v>0</v>
      </c>
      <c r="D2" s="1" t="s">
        <v>42</v>
      </c>
      <c r="E2" s="1"/>
      <c r="F2" s="1"/>
      <c r="G2" s="1" t="s">
        <v>158</v>
      </c>
      <c r="H2" s="1" t="s">
        <v>159</v>
      </c>
      <c r="I2">
        <v>0</v>
      </c>
      <c r="J2">
        <v>0</v>
      </c>
      <c r="K2">
        <v>300</v>
      </c>
      <c r="L2">
        <v>80</v>
      </c>
      <c r="M2">
        <v>150</v>
      </c>
      <c r="N2" s="1" t="s">
        <v>10</v>
      </c>
      <c r="O2" s="1" t="s">
        <v>491</v>
      </c>
      <c r="P2"/>
      <c r="Q2" s="76" t="s">
        <v>41</v>
      </c>
    </row>
    <row r="3" spans="1:17">
      <c r="A3" s="1" t="s">
        <v>2</v>
      </c>
      <c r="B3" s="1" t="s">
        <v>32</v>
      </c>
      <c r="C3">
        <v>0</v>
      </c>
      <c r="D3" s="1" t="s">
        <v>44</v>
      </c>
      <c r="E3" s="1"/>
      <c r="F3" s="1"/>
      <c r="G3" s="1" t="s">
        <v>255</v>
      </c>
      <c r="H3" s="1" t="s">
        <v>256</v>
      </c>
      <c r="I3">
        <v>0</v>
      </c>
      <c r="J3">
        <v>15</v>
      </c>
      <c r="K3">
        <v>300</v>
      </c>
      <c r="L3">
        <v>80</v>
      </c>
      <c r="M3">
        <v>150</v>
      </c>
      <c r="N3" s="1" t="s">
        <v>10</v>
      </c>
      <c r="O3" s="1" t="s">
        <v>491</v>
      </c>
      <c r="P3"/>
      <c r="Q3" s="77" t="s">
        <v>257</v>
      </c>
    </row>
    <row r="4" spans="1:17">
      <c r="A4" s="1" t="s">
        <v>3</v>
      </c>
      <c r="B4" s="1" t="s">
        <v>257</v>
      </c>
      <c r="C4">
        <v>0</v>
      </c>
      <c r="D4" s="1" t="s">
        <v>45</v>
      </c>
      <c r="E4" s="1"/>
      <c r="F4" s="1"/>
      <c r="G4" s="1" t="s">
        <v>166</v>
      </c>
      <c r="H4" s="1" t="s">
        <v>143</v>
      </c>
      <c r="I4">
        <v>0</v>
      </c>
      <c r="J4">
        <v>35</v>
      </c>
      <c r="K4">
        <v>300</v>
      </c>
      <c r="L4">
        <v>80</v>
      </c>
      <c r="M4">
        <v>150</v>
      </c>
      <c r="N4" s="1" t="s">
        <v>10</v>
      </c>
      <c r="O4" s="1" t="s">
        <v>491</v>
      </c>
      <c r="P4"/>
      <c r="Q4" s="76" t="s">
        <v>16</v>
      </c>
    </row>
    <row r="5" spans="1:17">
      <c r="A5" s="1" t="s">
        <v>4</v>
      </c>
      <c r="B5" s="1" t="s">
        <v>33</v>
      </c>
      <c r="C5">
        <v>0</v>
      </c>
      <c r="D5" s="1" t="s">
        <v>43</v>
      </c>
      <c r="E5" s="1"/>
      <c r="F5" s="1"/>
      <c r="G5" s="1" t="s">
        <v>167</v>
      </c>
      <c r="H5" s="1" t="s">
        <v>144</v>
      </c>
      <c r="I5">
        <v>0</v>
      </c>
      <c r="J5">
        <v>60</v>
      </c>
      <c r="K5">
        <v>300</v>
      </c>
      <c r="L5">
        <v>80</v>
      </c>
      <c r="M5">
        <v>150</v>
      </c>
      <c r="N5" s="1" t="s">
        <v>10</v>
      </c>
      <c r="O5" s="1" t="s">
        <v>491</v>
      </c>
      <c r="P5"/>
      <c r="Q5" s="77" t="s">
        <v>18</v>
      </c>
    </row>
    <row r="6" spans="1:17">
      <c r="A6" s="1" t="s">
        <v>5</v>
      </c>
      <c r="B6" s="1" t="s">
        <v>18</v>
      </c>
      <c r="C6">
        <v>0</v>
      </c>
      <c r="D6" s="1" t="s">
        <v>48</v>
      </c>
      <c r="E6" s="1"/>
      <c r="F6" s="1"/>
      <c r="G6" s="1" t="s">
        <v>165</v>
      </c>
      <c r="H6" s="1" t="s">
        <v>142</v>
      </c>
      <c r="I6">
        <v>0</v>
      </c>
      <c r="J6">
        <v>90</v>
      </c>
      <c r="K6">
        <v>300</v>
      </c>
      <c r="L6">
        <v>80</v>
      </c>
      <c r="M6">
        <v>150</v>
      </c>
      <c r="N6" s="1" t="s">
        <v>10</v>
      </c>
      <c r="O6" s="1" t="s">
        <v>491</v>
      </c>
      <c r="P6"/>
      <c r="Q6" s="76" t="s">
        <v>258</v>
      </c>
    </row>
    <row r="7" spans="1:17">
      <c r="A7" s="1" t="s">
        <v>507</v>
      </c>
      <c r="B7" s="1" t="s">
        <v>12</v>
      </c>
      <c r="C7">
        <v>0</v>
      </c>
      <c r="D7" s="1" t="s">
        <v>493</v>
      </c>
      <c r="E7" s="1"/>
      <c r="F7" s="1"/>
      <c r="G7" s="1" t="s">
        <v>449</v>
      </c>
      <c r="H7" s="1" t="s">
        <v>454</v>
      </c>
      <c r="I7">
        <v>0</v>
      </c>
      <c r="J7">
        <v>0</v>
      </c>
      <c r="K7">
        <v>200</v>
      </c>
      <c r="L7">
        <v>80</v>
      </c>
      <c r="M7">
        <v>45</v>
      </c>
      <c r="N7" s="1" t="s">
        <v>12</v>
      </c>
      <c r="O7" s="1" t="s">
        <v>490</v>
      </c>
      <c r="P7"/>
      <c r="Q7" s="76" t="s">
        <v>12</v>
      </c>
    </row>
    <row r="8" spans="1:17">
      <c r="A8" s="1" t="s">
        <v>461</v>
      </c>
      <c r="B8" s="1" t="s">
        <v>257</v>
      </c>
      <c r="C8">
        <v>0</v>
      </c>
      <c r="D8" s="1" t="s">
        <v>494</v>
      </c>
      <c r="E8" s="1"/>
      <c r="F8" s="1"/>
      <c r="G8" s="1" t="s">
        <v>450</v>
      </c>
      <c r="H8" s="1" t="s">
        <v>453</v>
      </c>
      <c r="I8">
        <v>0</v>
      </c>
      <c r="J8">
        <v>15</v>
      </c>
      <c r="K8" s="37">
        <v>200</v>
      </c>
      <c r="L8">
        <v>80</v>
      </c>
      <c r="M8">
        <v>45</v>
      </c>
      <c r="N8" s="1" t="s">
        <v>257</v>
      </c>
      <c r="O8" s="1" t="s">
        <v>490</v>
      </c>
      <c r="P8"/>
      <c r="Q8" s="77" t="s">
        <v>257</v>
      </c>
    </row>
    <row r="9" spans="1:17">
      <c r="A9" s="1" t="s">
        <v>462</v>
      </c>
      <c r="B9" s="1" t="s">
        <v>33</v>
      </c>
      <c r="C9">
        <v>0</v>
      </c>
      <c r="D9" s="1" t="s">
        <v>495</v>
      </c>
      <c r="E9" s="1"/>
      <c r="F9" s="1"/>
      <c r="G9" s="1" t="s">
        <v>455</v>
      </c>
      <c r="H9" s="1" t="s">
        <v>456</v>
      </c>
      <c r="I9">
        <v>0</v>
      </c>
      <c r="J9">
        <v>35</v>
      </c>
      <c r="K9" s="37">
        <v>200</v>
      </c>
      <c r="L9">
        <v>80</v>
      </c>
      <c r="M9">
        <v>45</v>
      </c>
      <c r="N9" s="1" t="s">
        <v>33</v>
      </c>
      <c r="O9" s="1" t="s">
        <v>490</v>
      </c>
      <c r="P9"/>
      <c r="Q9" s="76" t="s">
        <v>16</v>
      </c>
    </row>
    <row r="10" spans="1:17">
      <c r="A10" s="1" t="s">
        <v>463</v>
      </c>
      <c r="B10" s="1" t="s">
        <v>18</v>
      </c>
      <c r="C10">
        <v>0</v>
      </c>
      <c r="D10" s="1" t="s">
        <v>496</v>
      </c>
      <c r="E10" s="1"/>
      <c r="F10" s="1"/>
      <c r="G10" s="1" t="s">
        <v>457</v>
      </c>
      <c r="H10" s="1" t="s">
        <v>458</v>
      </c>
      <c r="I10">
        <v>0</v>
      </c>
      <c r="J10">
        <v>60</v>
      </c>
      <c r="K10" s="37">
        <v>200</v>
      </c>
      <c r="L10">
        <v>80</v>
      </c>
      <c r="M10">
        <v>45</v>
      </c>
      <c r="N10" s="1" t="s">
        <v>18</v>
      </c>
      <c r="O10" s="1" t="s">
        <v>490</v>
      </c>
      <c r="P10"/>
      <c r="Q10" s="77" t="s">
        <v>18</v>
      </c>
    </row>
    <row r="11" spans="1:17">
      <c r="A11" s="1" t="s">
        <v>464</v>
      </c>
      <c r="B11" s="1" t="s">
        <v>14</v>
      </c>
      <c r="C11">
        <v>0</v>
      </c>
      <c r="D11" s="1" t="s">
        <v>497</v>
      </c>
      <c r="E11" s="1"/>
      <c r="F11" s="1"/>
      <c r="G11" s="1" t="s">
        <v>459</v>
      </c>
      <c r="H11" s="1" t="s">
        <v>460</v>
      </c>
      <c r="I11">
        <v>0</v>
      </c>
      <c r="J11">
        <v>90</v>
      </c>
      <c r="K11" s="37">
        <v>200</v>
      </c>
      <c r="L11">
        <v>80</v>
      </c>
      <c r="M11">
        <v>45</v>
      </c>
      <c r="N11" s="1" t="s">
        <v>14</v>
      </c>
      <c r="O11" s="1" t="s">
        <v>490</v>
      </c>
      <c r="P11"/>
      <c r="Q11" s="76" t="s">
        <v>14</v>
      </c>
    </row>
    <row r="12" spans="1:17">
      <c r="A12" s="1" t="s">
        <v>465</v>
      </c>
      <c r="B12" s="1" t="s">
        <v>257</v>
      </c>
      <c r="C12" s="37">
        <v>0</v>
      </c>
      <c r="D12" s="1" t="s">
        <v>498</v>
      </c>
      <c r="E12" s="1"/>
      <c r="F12" s="1" t="s">
        <v>44</v>
      </c>
      <c r="G12" s="1" t="s">
        <v>499</v>
      </c>
      <c r="H12" s="1" t="s">
        <v>506</v>
      </c>
      <c r="I12" s="37">
        <v>0</v>
      </c>
      <c r="J12" s="37">
        <v>15</v>
      </c>
      <c r="K12" s="37">
        <v>50</v>
      </c>
      <c r="L12" s="37">
        <v>0</v>
      </c>
      <c r="M12" s="37">
        <v>0</v>
      </c>
      <c r="N12" s="1" t="s">
        <v>10</v>
      </c>
      <c r="O12" s="1" t="s">
        <v>511</v>
      </c>
      <c r="P12" s="37"/>
      <c r="Q12" s="77" t="s">
        <v>257</v>
      </c>
    </row>
    <row r="13" spans="1:17">
      <c r="A13" s="1" t="s">
        <v>466</v>
      </c>
      <c r="B13" s="1" t="s">
        <v>33</v>
      </c>
      <c r="C13" s="37">
        <v>0</v>
      </c>
      <c r="D13" s="1" t="s">
        <v>498</v>
      </c>
      <c r="E13" s="1"/>
      <c r="F13" s="1" t="s">
        <v>45</v>
      </c>
      <c r="G13" s="1" t="s">
        <v>500</v>
      </c>
      <c r="H13" s="1" t="s">
        <v>503</v>
      </c>
      <c r="I13" s="37">
        <v>0</v>
      </c>
      <c r="J13" s="37">
        <v>35</v>
      </c>
      <c r="K13" s="37">
        <v>50</v>
      </c>
      <c r="L13" s="37">
        <v>0</v>
      </c>
      <c r="M13" s="37">
        <v>0</v>
      </c>
      <c r="N13" s="1" t="s">
        <v>10</v>
      </c>
      <c r="O13" s="1" t="s">
        <v>511</v>
      </c>
      <c r="P13" s="37"/>
      <c r="Q13" s="76" t="s">
        <v>16</v>
      </c>
    </row>
    <row r="14" spans="1:17">
      <c r="A14" s="1" t="s">
        <v>467</v>
      </c>
      <c r="B14" s="1" t="s">
        <v>18</v>
      </c>
      <c r="C14" s="37">
        <v>0</v>
      </c>
      <c r="D14" s="1" t="s">
        <v>498</v>
      </c>
      <c r="E14" s="1"/>
      <c r="F14" s="1" t="s">
        <v>43</v>
      </c>
      <c r="G14" s="1" t="s">
        <v>501</v>
      </c>
      <c r="H14" s="1" t="s">
        <v>504</v>
      </c>
      <c r="I14" s="37">
        <v>0</v>
      </c>
      <c r="J14" s="37">
        <v>60</v>
      </c>
      <c r="K14" s="37">
        <v>50</v>
      </c>
      <c r="L14" s="37">
        <v>0</v>
      </c>
      <c r="M14" s="37">
        <v>0</v>
      </c>
      <c r="N14" s="1" t="s">
        <v>10</v>
      </c>
      <c r="O14" s="1" t="s">
        <v>511</v>
      </c>
      <c r="P14" s="37"/>
      <c r="Q14" s="77" t="s">
        <v>18</v>
      </c>
    </row>
    <row r="15" spans="1:17">
      <c r="A15" s="1" t="s">
        <v>468</v>
      </c>
      <c r="B15" s="1" t="s">
        <v>14</v>
      </c>
      <c r="C15" s="37">
        <v>0</v>
      </c>
      <c r="D15" s="1" t="s">
        <v>498</v>
      </c>
      <c r="E15" s="1"/>
      <c r="F15" s="1" t="s">
        <v>48</v>
      </c>
      <c r="G15" s="1" t="s">
        <v>502</v>
      </c>
      <c r="H15" s="1" t="s">
        <v>505</v>
      </c>
      <c r="I15" s="37">
        <v>0</v>
      </c>
      <c r="J15" s="37">
        <v>90</v>
      </c>
      <c r="K15" s="37">
        <v>50</v>
      </c>
      <c r="L15" s="37">
        <v>0</v>
      </c>
      <c r="M15" s="37">
        <v>0</v>
      </c>
      <c r="N15" s="1" t="s">
        <v>10</v>
      </c>
      <c r="O15" s="1" t="s">
        <v>511</v>
      </c>
      <c r="P15" s="37"/>
      <c r="Q15" s="76" t="s">
        <v>14</v>
      </c>
    </row>
    <row r="16" spans="1:17">
      <c r="A16" s="1" t="s">
        <v>469</v>
      </c>
      <c r="B16" s="1" t="s">
        <v>23</v>
      </c>
      <c r="C16">
        <v>0</v>
      </c>
      <c r="D16" s="1" t="s">
        <v>47</v>
      </c>
      <c r="E16" s="1" t="str">
        <f>CONCATENATE("x",Research!$P16)</f>
        <v>x2</v>
      </c>
      <c r="F16" s="1" t="s">
        <v>447</v>
      </c>
      <c r="G16" s="1" t="s">
        <v>160</v>
      </c>
      <c r="H16" s="1" t="str">
        <f>CONCATENATE("기본공격의 공격력이 ",Research!$P16,"배 증가합니다.")</f>
        <v>기본공격의 공격력이 2배 증가합니다.</v>
      </c>
      <c r="I16">
        <v>10</v>
      </c>
      <c r="J16">
        <v>0</v>
      </c>
      <c r="K16">
        <v>300</v>
      </c>
      <c r="L16">
        <v>80</v>
      </c>
      <c r="M16">
        <v>60</v>
      </c>
      <c r="N16" s="1" t="s">
        <v>23</v>
      </c>
      <c r="O16" s="1" t="s">
        <v>24</v>
      </c>
      <c r="P16">
        <v>2</v>
      </c>
      <c r="Q16" s="76"/>
    </row>
    <row r="17" spans="1:17">
      <c r="A17" s="1" t="s">
        <v>470</v>
      </c>
      <c r="B17" s="1" t="s">
        <v>23</v>
      </c>
      <c r="C17">
        <v>10</v>
      </c>
      <c r="D17" s="1" t="s">
        <v>47</v>
      </c>
      <c r="E17" s="1" t="str">
        <f>CONCATENATE("x",Research!$P17)</f>
        <v>x4</v>
      </c>
      <c r="F17" s="1" t="s">
        <v>447</v>
      </c>
      <c r="G17" s="1" t="s">
        <v>161</v>
      </c>
      <c r="H17" s="1" t="str">
        <f>CONCATENATE("기본공격의 공격력이 ",Research!$P17,"배 증가합니다.")</f>
        <v>기본공격의 공격력이 4배 증가합니다.</v>
      </c>
      <c r="I17">
        <v>25</v>
      </c>
      <c r="J17">
        <v>0</v>
      </c>
      <c r="K17">
        <v>300</v>
      </c>
      <c r="L17">
        <v>80</v>
      </c>
      <c r="M17">
        <v>60</v>
      </c>
      <c r="N17" s="1" t="s">
        <v>23</v>
      </c>
      <c r="O17" s="1" t="s">
        <v>24</v>
      </c>
      <c r="P17">
        <v>4</v>
      </c>
      <c r="Q17" s="77"/>
    </row>
    <row r="18" spans="1:17">
      <c r="A18" s="1" t="s">
        <v>471</v>
      </c>
      <c r="B18" s="1" t="s">
        <v>23</v>
      </c>
      <c r="C18">
        <v>25</v>
      </c>
      <c r="D18" s="1" t="s">
        <v>47</v>
      </c>
      <c r="E18" s="1" t="str">
        <f>CONCATENATE("x",Research!$P18)</f>
        <v>x8</v>
      </c>
      <c r="F18" s="1" t="s">
        <v>446</v>
      </c>
      <c r="G18" s="1" t="s">
        <v>162</v>
      </c>
      <c r="H18" s="1" t="str">
        <f>CONCATENATE("기본공격의 공격력이 ",Research!$P18,"배 증가합니다.")</f>
        <v>기본공격의 공격력이 8배 증가합니다.</v>
      </c>
      <c r="I18">
        <v>45</v>
      </c>
      <c r="J18">
        <v>0</v>
      </c>
      <c r="K18">
        <v>300</v>
      </c>
      <c r="L18">
        <v>80</v>
      </c>
      <c r="M18">
        <v>60</v>
      </c>
      <c r="N18" s="1" t="s">
        <v>23</v>
      </c>
      <c r="O18" s="1" t="s">
        <v>24</v>
      </c>
      <c r="P18">
        <v>8</v>
      </c>
      <c r="Q18" s="76"/>
    </row>
    <row r="19" spans="1:17">
      <c r="A19" s="1" t="s">
        <v>472</v>
      </c>
      <c r="B19" s="1" t="s">
        <v>23</v>
      </c>
      <c r="C19">
        <v>45</v>
      </c>
      <c r="D19" s="1" t="s">
        <v>47</v>
      </c>
      <c r="E19" s="1" t="str">
        <f>CONCATENATE("x",Research!$P19)</f>
        <v>x20</v>
      </c>
      <c r="F19" s="1" t="s">
        <v>446</v>
      </c>
      <c r="G19" s="1" t="s">
        <v>163</v>
      </c>
      <c r="H19" s="1" t="str">
        <f>CONCATENATE("기본공격의 공격력이 ",Research!$P19,"배 증가합니다.")</f>
        <v>기본공격의 공격력이 20배 증가합니다.</v>
      </c>
      <c r="I19">
        <v>70</v>
      </c>
      <c r="J19">
        <v>0</v>
      </c>
      <c r="K19">
        <v>300</v>
      </c>
      <c r="L19">
        <v>80</v>
      </c>
      <c r="M19">
        <v>60</v>
      </c>
      <c r="N19" s="1" t="s">
        <v>23</v>
      </c>
      <c r="O19" s="1" t="s">
        <v>24</v>
      </c>
      <c r="P19">
        <v>20</v>
      </c>
      <c r="Q19" s="77"/>
    </row>
    <row r="20" spans="1:17">
      <c r="A20" s="1" t="s">
        <v>473</v>
      </c>
      <c r="B20" s="1" t="s">
        <v>23</v>
      </c>
      <c r="C20">
        <v>70</v>
      </c>
      <c r="D20" s="1" t="s">
        <v>47</v>
      </c>
      <c r="E20" s="1" t="str">
        <f>CONCATENATE("x",Research!$P20)</f>
        <v>x22</v>
      </c>
      <c r="F20" s="1" t="s">
        <v>446</v>
      </c>
      <c r="G20" s="1" t="s">
        <v>164</v>
      </c>
      <c r="H20" s="1" t="str">
        <f>CONCATENATE("기본공격의 공격력이 ",Research!$P20,"배 증가합니다.")</f>
        <v>기본공격의 공격력이 22배 증가합니다.</v>
      </c>
      <c r="I20">
        <v>95</v>
      </c>
      <c r="J20">
        <v>0</v>
      </c>
      <c r="K20">
        <v>300</v>
      </c>
      <c r="L20">
        <v>80</v>
      </c>
      <c r="M20">
        <v>60</v>
      </c>
      <c r="N20" s="1" t="s">
        <v>23</v>
      </c>
      <c r="O20" s="1" t="s">
        <v>24</v>
      </c>
      <c r="P20">
        <v>22</v>
      </c>
      <c r="Q20" s="76"/>
    </row>
    <row r="21" spans="1:17">
      <c r="A21" s="1" t="s">
        <v>474</v>
      </c>
      <c r="B21" s="1" t="s">
        <v>12</v>
      </c>
      <c r="C21">
        <v>0</v>
      </c>
      <c r="D21" s="1" t="s">
        <v>42</v>
      </c>
      <c r="E21" s="1" t="str">
        <f>CONCATENATE("x",Research!$P21)</f>
        <v>x2</v>
      </c>
      <c r="F21" s="1" t="s">
        <v>446</v>
      </c>
      <c r="G21" s="1" t="s">
        <v>49</v>
      </c>
      <c r="H21" s="1" t="str">
        <f>CONCATENATE("화염구의 공격력이 ",Research!$P21,"배 증가합니다.")</f>
        <v>화염구의 공격력이 2배 증가합니다.</v>
      </c>
      <c r="I21">
        <v>5</v>
      </c>
      <c r="J21">
        <v>0</v>
      </c>
      <c r="K21">
        <v>300</v>
      </c>
      <c r="L21">
        <v>80</v>
      </c>
      <c r="M21">
        <v>60</v>
      </c>
      <c r="N21" s="1" t="s">
        <v>11</v>
      </c>
      <c r="O21" s="1" t="s">
        <v>21</v>
      </c>
      <c r="P21">
        <v>2</v>
      </c>
      <c r="Q21" s="77"/>
    </row>
    <row r="22" spans="1:17">
      <c r="A22" s="1" t="s">
        <v>475</v>
      </c>
      <c r="B22" s="1" t="s">
        <v>12</v>
      </c>
      <c r="C22">
        <v>5</v>
      </c>
      <c r="D22" s="1" t="s">
        <v>42</v>
      </c>
      <c r="E22" s="1" t="str">
        <f>CONCATENATE("x",Research!$P22)</f>
        <v>x2</v>
      </c>
      <c r="F22" s="1" t="s">
        <v>446</v>
      </c>
      <c r="G22" s="1" t="s">
        <v>50</v>
      </c>
      <c r="H22" s="1" t="str">
        <f>CONCATENATE("화염구의 공격력이 ",Research!$P22,"배 증가합니다.")</f>
        <v>화염구의 공격력이 2배 증가합니다.</v>
      </c>
      <c r="I22">
        <v>15</v>
      </c>
      <c r="J22">
        <v>0</v>
      </c>
      <c r="K22">
        <v>300</v>
      </c>
      <c r="L22">
        <v>80</v>
      </c>
      <c r="M22">
        <v>60</v>
      </c>
      <c r="N22" s="1" t="s">
        <v>11</v>
      </c>
      <c r="O22" s="1" t="s">
        <v>21</v>
      </c>
      <c r="P22">
        <v>2</v>
      </c>
      <c r="Q22" s="76"/>
    </row>
    <row r="23" spans="1:17">
      <c r="A23" s="1" t="s">
        <v>476</v>
      </c>
      <c r="B23" s="1" t="s">
        <v>12</v>
      </c>
      <c r="C23">
        <v>15</v>
      </c>
      <c r="D23" s="1" t="s">
        <v>42</v>
      </c>
      <c r="E23" s="1" t="str">
        <f>CONCATENATE("x",Research!$P23)</f>
        <v>x3</v>
      </c>
      <c r="F23" s="1" t="s">
        <v>446</v>
      </c>
      <c r="G23" s="1" t="s">
        <v>51</v>
      </c>
      <c r="H23" s="1" t="str">
        <f>CONCATENATE("화염구의 공격력이 ",Research!$P23,"배 증가합니다.")</f>
        <v>화염구의 공격력이 3배 증가합니다.</v>
      </c>
      <c r="I23">
        <v>30</v>
      </c>
      <c r="J23">
        <v>0</v>
      </c>
      <c r="K23">
        <v>300</v>
      </c>
      <c r="L23">
        <v>80</v>
      </c>
      <c r="M23">
        <v>60</v>
      </c>
      <c r="N23" s="1" t="s">
        <v>11</v>
      </c>
      <c r="O23" s="1" t="s">
        <v>21</v>
      </c>
      <c r="P23">
        <v>3</v>
      </c>
      <c r="Q23" s="77"/>
    </row>
    <row r="24" spans="1:17">
      <c r="A24" s="1" t="s">
        <v>477</v>
      </c>
      <c r="B24" s="1" t="s">
        <v>12</v>
      </c>
      <c r="C24">
        <v>30</v>
      </c>
      <c r="D24" s="1" t="s">
        <v>42</v>
      </c>
      <c r="E24" s="1" t="str">
        <f>CONCATENATE("x",Research!$P24)</f>
        <v>x11</v>
      </c>
      <c r="F24" s="1" t="s">
        <v>446</v>
      </c>
      <c r="G24" s="1" t="s">
        <v>52</v>
      </c>
      <c r="H24" s="1" t="str">
        <f>CONCATENATE("화염구의 공격력이 ",Research!$P24,"배 증가합니다.")</f>
        <v>화염구의 공격력이 11배 증가합니다.</v>
      </c>
      <c r="I24">
        <v>50</v>
      </c>
      <c r="J24">
        <v>0</v>
      </c>
      <c r="K24">
        <v>300</v>
      </c>
      <c r="L24">
        <v>80</v>
      </c>
      <c r="M24">
        <v>60</v>
      </c>
      <c r="N24" s="1" t="s">
        <v>11</v>
      </c>
      <c r="O24" s="1" t="s">
        <v>21</v>
      </c>
      <c r="P24">
        <v>11</v>
      </c>
      <c r="Q24" s="76"/>
    </row>
    <row r="25" spans="1:17">
      <c r="A25" s="1" t="s">
        <v>478</v>
      </c>
      <c r="B25" s="1" t="s">
        <v>12</v>
      </c>
      <c r="C25">
        <v>50</v>
      </c>
      <c r="D25" s="1" t="s">
        <v>42</v>
      </c>
      <c r="E25" s="1" t="str">
        <f>CONCATENATE("x",Research!$P25)</f>
        <v>x23</v>
      </c>
      <c r="F25" s="1" t="s">
        <v>446</v>
      </c>
      <c r="G25" s="1" t="s">
        <v>53</v>
      </c>
      <c r="H25" s="1" t="str">
        <f>CONCATENATE("화염구의 공격력이 ",Research!$P25,"배 증가합니다.")</f>
        <v>화염구의 공격력이 23배 증가합니다.</v>
      </c>
      <c r="I25">
        <v>75</v>
      </c>
      <c r="J25">
        <v>0</v>
      </c>
      <c r="K25">
        <v>300</v>
      </c>
      <c r="L25">
        <v>80</v>
      </c>
      <c r="M25">
        <v>60</v>
      </c>
      <c r="N25" s="1" t="s">
        <v>11</v>
      </c>
      <c r="O25" s="1" t="s">
        <v>21</v>
      </c>
      <c r="P25">
        <v>23</v>
      </c>
      <c r="Q25" s="77"/>
    </row>
    <row r="26" spans="1:17">
      <c r="A26" s="1" t="s">
        <v>479</v>
      </c>
      <c r="B26" s="1" t="s">
        <v>12</v>
      </c>
      <c r="C26">
        <v>75</v>
      </c>
      <c r="D26" s="1" t="s">
        <v>250</v>
      </c>
      <c r="E26" s="1" t="str">
        <f>CONCATENATE("x",Research!$P26)</f>
        <v>x27</v>
      </c>
      <c r="F26" s="1" t="s">
        <v>446</v>
      </c>
      <c r="G26" s="1" t="s">
        <v>251</v>
      </c>
      <c r="H26" s="1" t="str">
        <f>CONCATENATE("화염구의 공격력이 ",Research!$P26,"배 증가합니다.")</f>
        <v>화염구의 공격력이 27배 증가합니다.</v>
      </c>
      <c r="I26">
        <v>100</v>
      </c>
      <c r="J26">
        <v>0</v>
      </c>
      <c r="K26">
        <v>300</v>
      </c>
      <c r="L26">
        <v>80</v>
      </c>
      <c r="M26">
        <v>60</v>
      </c>
      <c r="N26" s="1" t="s">
        <v>11</v>
      </c>
      <c r="O26" s="1" t="s">
        <v>21</v>
      </c>
      <c r="P26">
        <v>27</v>
      </c>
      <c r="Q26" s="76"/>
    </row>
    <row r="27" spans="1:17">
      <c r="A27" s="1" t="s">
        <v>480</v>
      </c>
      <c r="B27" s="1" t="s">
        <v>257</v>
      </c>
      <c r="C27">
        <v>0</v>
      </c>
      <c r="D27" s="1" t="s">
        <v>259</v>
      </c>
      <c r="E27" s="1" t="str">
        <f>CONCATENATE("x",Research!$P27)</f>
        <v>x2</v>
      </c>
      <c r="F27" s="1" t="s">
        <v>446</v>
      </c>
      <c r="G27" s="1" t="s">
        <v>260</v>
      </c>
      <c r="H27" s="1" t="str">
        <f>CONCATENATE("각얼음의 공격력이 ",Research!$P27,"배 증가합니다.")</f>
        <v>각얼음의 공격력이 2배 증가합니다.</v>
      </c>
      <c r="I27">
        <v>5</v>
      </c>
      <c r="J27">
        <v>15</v>
      </c>
      <c r="K27">
        <v>300</v>
      </c>
      <c r="L27">
        <v>80</v>
      </c>
      <c r="M27">
        <v>60</v>
      </c>
      <c r="N27" s="1" t="s">
        <v>264</v>
      </c>
      <c r="O27" s="1" t="s">
        <v>21</v>
      </c>
      <c r="P27">
        <v>2</v>
      </c>
      <c r="Q27" s="77"/>
    </row>
    <row r="28" spans="1:17">
      <c r="A28" s="1" t="s">
        <v>481</v>
      </c>
      <c r="B28" s="1" t="s">
        <v>257</v>
      </c>
      <c r="C28">
        <v>5</v>
      </c>
      <c r="D28" s="1" t="s">
        <v>259</v>
      </c>
      <c r="E28" s="1" t="str">
        <f>CONCATENATE("x",Research!$P28)</f>
        <v>x3</v>
      </c>
      <c r="F28" s="1" t="s">
        <v>446</v>
      </c>
      <c r="G28" s="1" t="s">
        <v>261</v>
      </c>
      <c r="H28" s="1" t="str">
        <f>CONCATENATE("각얼음의 공격력이 ",Research!$P28,"배 증가합니다.")</f>
        <v>각얼음의 공격력이 3배 증가합니다.</v>
      </c>
      <c r="I28">
        <v>20</v>
      </c>
      <c r="J28">
        <v>15</v>
      </c>
      <c r="K28">
        <v>300</v>
      </c>
      <c r="L28">
        <v>80</v>
      </c>
      <c r="M28">
        <v>60</v>
      </c>
      <c r="N28" s="1" t="s">
        <v>264</v>
      </c>
      <c r="O28" s="1" t="s">
        <v>21</v>
      </c>
      <c r="P28">
        <v>3</v>
      </c>
      <c r="Q28" s="76"/>
    </row>
    <row r="29" spans="1:17">
      <c r="A29" s="1" t="s">
        <v>482</v>
      </c>
      <c r="B29" s="1" t="s">
        <v>257</v>
      </c>
      <c r="C29">
        <v>20</v>
      </c>
      <c r="D29" s="1" t="s">
        <v>259</v>
      </c>
      <c r="E29" s="1" t="str">
        <f>CONCATENATE("x",Research!$P29)</f>
        <v>x7</v>
      </c>
      <c r="F29" s="1" t="s">
        <v>446</v>
      </c>
      <c r="G29" s="1" t="s">
        <v>262</v>
      </c>
      <c r="H29" s="1" t="str">
        <f>CONCATENATE("각얼음의 공격력이 ",Research!$P29,"배 증가합니다.")</f>
        <v>각얼음의 공격력이 7배 증가합니다.</v>
      </c>
      <c r="I29">
        <v>40</v>
      </c>
      <c r="J29">
        <v>15</v>
      </c>
      <c r="K29">
        <v>300</v>
      </c>
      <c r="L29">
        <v>80</v>
      </c>
      <c r="M29">
        <v>60</v>
      </c>
      <c r="N29" s="1" t="s">
        <v>264</v>
      </c>
      <c r="O29" s="1" t="s">
        <v>21</v>
      </c>
      <c r="P29">
        <v>7</v>
      </c>
      <c r="Q29" s="77"/>
    </row>
    <row r="30" spans="1:17">
      <c r="A30" s="1" t="s">
        <v>483</v>
      </c>
      <c r="B30" s="1" t="s">
        <v>257</v>
      </c>
      <c r="C30">
        <v>40</v>
      </c>
      <c r="D30" s="1" t="s">
        <v>259</v>
      </c>
      <c r="E30" s="1" t="str">
        <f>CONCATENATE("x",Research!$P30)</f>
        <v>x20</v>
      </c>
      <c r="F30" s="1" t="s">
        <v>446</v>
      </c>
      <c r="G30" s="1" t="s">
        <v>263</v>
      </c>
      <c r="H30" s="1" t="str">
        <f>CONCATENATE("각얼음의 공격력이 ",Research!$P30,"배 증가합니다.")</f>
        <v>각얼음의 공격력이 20배 증가합니다.</v>
      </c>
      <c r="I30">
        <v>65</v>
      </c>
      <c r="J30">
        <v>15</v>
      </c>
      <c r="K30">
        <v>300</v>
      </c>
      <c r="L30">
        <v>80</v>
      </c>
      <c r="M30">
        <v>60</v>
      </c>
      <c r="N30" s="1" t="s">
        <v>264</v>
      </c>
      <c r="O30" s="1" t="s">
        <v>21</v>
      </c>
      <c r="P30">
        <v>20</v>
      </c>
      <c r="Q30" s="76"/>
    </row>
    <row r="31" spans="1:17">
      <c r="A31" s="1" t="s">
        <v>484</v>
      </c>
      <c r="B31" s="1" t="s">
        <v>16</v>
      </c>
      <c r="C31">
        <v>0</v>
      </c>
      <c r="D31" s="1" t="s">
        <v>45</v>
      </c>
      <c r="E31" s="1" t="str">
        <f>CONCATENATE("x",Research!$P31)</f>
        <v>x2</v>
      </c>
      <c r="F31" s="1" t="s">
        <v>446</v>
      </c>
      <c r="G31" s="1" t="s">
        <v>54</v>
      </c>
      <c r="H31" s="1" t="str">
        <f>CONCATENATE("짱돌의 공격력이 ",Research!$P31,"배 증가합니다.")</f>
        <v>짱돌의 공격력이 2배 증가합니다.</v>
      </c>
      <c r="I31">
        <v>5</v>
      </c>
      <c r="J31">
        <v>35</v>
      </c>
      <c r="K31">
        <v>300</v>
      </c>
      <c r="L31">
        <v>80</v>
      </c>
      <c r="M31">
        <v>60</v>
      </c>
      <c r="N31" s="1" t="s">
        <v>15</v>
      </c>
      <c r="O31" s="1" t="s">
        <v>21</v>
      </c>
      <c r="P31">
        <v>2</v>
      </c>
      <c r="Q31" s="77"/>
    </row>
    <row r="32" spans="1:17">
      <c r="A32" s="1" t="s">
        <v>485</v>
      </c>
      <c r="B32" s="1" t="s">
        <v>16</v>
      </c>
      <c r="C32">
        <v>5</v>
      </c>
      <c r="D32" s="1" t="s">
        <v>45</v>
      </c>
      <c r="E32" s="1" t="str">
        <f>CONCATENATE("x",Research!$P32)</f>
        <v>x5</v>
      </c>
      <c r="F32" s="1" t="s">
        <v>446</v>
      </c>
      <c r="G32" s="1" t="s">
        <v>55</v>
      </c>
      <c r="H32" s="1" t="str">
        <f>CONCATENATE("짱돌의 공격력이 ",Research!$P32,"배 증가합니다.")</f>
        <v>짱돌의 공격력이 5배 증가합니다.</v>
      </c>
      <c r="I32">
        <v>25</v>
      </c>
      <c r="J32">
        <v>35</v>
      </c>
      <c r="K32">
        <v>300</v>
      </c>
      <c r="L32">
        <v>80</v>
      </c>
      <c r="M32">
        <v>60</v>
      </c>
      <c r="N32" s="1" t="s">
        <v>15</v>
      </c>
      <c r="O32" s="1" t="s">
        <v>21</v>
      </c>
      <c r="P32">
        <v>5</v>
      </c>
      <c r="Q32" s="76"/>
    </row>
    <row r="33" spans="1:17">
      <c r="A33" s="1" t="s">
        <v>486</v>
      </c>
      <c r="B33" s="1" t="s">
        <v>16</v>
      </c>
      <c r="C33">
        <v>25</v>
      </c>
      <c r="D33" s="1" t="s">
        <v>45</v>
      </c>
      <c r="E33" s="1" t="str">
        <f>CONCATENATE("x",Research!$P33)</f>
        <v>x12</v>
      </c>
      <c r="F33" s="1" t="s">
        <v>446</v>
      </c>
      <c r="G33" s="1" t="s">
        <v>56</v>
      </c>
      <c r="H33" s="1" t="str">
        <f>CONCATENATE("짱돌의 공격력이 ",Research!$P33,"배 증가합니다.")</f>
        <v>짱돌의 공격력이 12배 증가합니다.</v>
      </c>
      <c r="I33">
        <v>50</v>
      </c>
      <c r="J33">
        <v>35</v>
      </c>
      <c r="K33">
        <v>300</v>
      </c>
      <c r="L33">
        <v>80</v>
      </c>
      <c r="M33">
        <v>60</v>
      </c>
      <c r="N33" s="1" t="s">
        <v>15</v>
      </c>
      <c r="O33" s="1" t="s">
        <v>21</v>
      </c>
      <c r="P33">
        <v>12</v>
      </c>
      <c r="Q33" s="77"/>
    </row>
    <row r="34" spans="1:17">
      <c r="A34" s="1" t="s">
        <v>487</v>
      </c>
      <c r="B34" s="1" t="s">
        <v>18</v>
      </c>
      <c r="C34">
        <v>0</v>
      </c>
      <c r="D34" s="1" t="s">
        <v>43</v>
      </c>
      <c r="E34" s="1" t="str">
        <f>CONCATENATE("x",Research!$P34)</f>
        <v>x2</v>
      </c>
      <c r="F34" s="1" t="s">
        <v>446</v>
      </c>
      <c r="G34" s="1" t="s">
        <v>57</v>
      </c>
      <c r="H34" s="1" t="str">
        <f>CONCATENATE("지지직의 공격력이 ",Research!$P34,"배 증가합니다.")</f>
        <v>지지직의 공격력이 2배 증가합니다.</v>
      </c>
      <c r="I34">
        <v>5</v>
      </c>
      <c r="J34">
        <v>60</v>
      </c>
      <c r="K34">
        <v>300</v>
      </c>
      <c r="L34">
        <v>80</v>
      </c>
      <c r="M34">
        <v>60</v>
      </c>
      <c r="N34" s="1" t="s">
        <v>17</v>
      </c>
      <c r="O34" s="1" t="s">
        <v>21</v>
      </c>
      <c r="P34">
        <v>2</v>
      </c>
      <c r="Q34" s="76"/>
    </row>
    <row r="35" spans="1:17">
      <c r="A35" s="1" t="s">
        <v>488</v>
      </c>
      <c r="B35" s="1" t="s">
        <v>18</v>
      </c>
      <c r="C35">
        <v>5</v>
      </c>
      <c r="D35" s="1" t="s">
        <v>43</v>
      </c>
      <c r="E35" s="1" t="str">
        <f>CONCATENATE("x",Research!$P35)</f>
        <v>x7</v>
      </c>
      <c r="F35" s="1" t="s">
        <v>446</v>
      </c>
      <c r="G35" s="1" t="s">
        <v>58</v>
      </c>
      <c r="H35" s="1" t="str">
        <f>CONCATENATE("지지직의 공격력이 ",Research!$P35,"배 증가합니다.")</f>
        <v>지지직의 공격력이 7배 증가합니다.</v>
      </c>
      <c r="I35">
        <v>30</v>
      </c>
      <c r="J35">
        <v>60</v>
      </c>
      <c r="K35">
        <v>300</v>
      </c>
      <c r="L35">
        <v>80</v>
      </c>
      <c r="M35">
        <v>60</v>
      </c>
      <c r="N35" s="1" t="s">
        <v>17</v>
      </c>
      <c r="O35" s="1" t="s">
        <v>21</v>
      </c>
      <c r="P35">
        <v>7</v>
      </c>
      <c r="Q35" s="77"/>
    </row>
    <row r="36" spans="1:17">
      <c r="A36" s="1" t="s">
        <v>489</v>
      </c>
      <c r="B36" s="1" t="s">
        <v>252</v>
      </c>
      <c r="C36">
        <v>0</v>
      </c>
      <c r="D36" s="1" t="s">
        <v>253</v>
      </c>
      <c r="E36" s="1" t="str">
        <f>CONCATENATE("x",Research!$P36)</f>
        <v>x2</v>
      </c>
      <c r="F36" s="1" t="s">
        <v>446</v>
      </c>
      <c r="G36" s="1" t="s">
        <v>254</v>
      </c>
      <c r="H36" s="1" t="str">
        <f>CONCATENATE("물폭탄의 공격력이 ",Research!$P36,"배 증가합니다.")</f>
        <v>물폭탄의 공격력이 2배 증가합니다.</v>
      </c>
      <c r="I36">
        <v>5</v>
      </c>
      <c r="J36">
        <v>90</v>
      </c>
      <c r="K36">
        <v>300</v>
      </c>
      <c r="L36">
        <v>80</v>
      </c>
      <c r="M36">
        <v>60</v>
      </c>
      <c r="N36" s="1" t="s">
        <v>252</v>
      </c>
      <c r="O36" s="1" t="s">
        <v>21</v>
      </c>
      <c r="P36">
        <v>2</v>
      </c>
      <c r="Q36" s="76"/>
    </row>
    <row r="37" spans="1:17">
      <c r="A37" s="1" t="s">
        <v>508</v>
      </c>
      <c r="B37" s="1" t="s">
        <v>0</v>
      </c>
      <c r="C37">
        <v>0</v>
      </c>
      <c r="D37" s="1" t="s">
        <v>46</v>
      </c>
      <c r="E37" s="2" t="str">
        <f>CONCATENATE("x",Research!$P37)</f>
        <v>x2</v>
      </c>
      <c r="F37" s="1" t="s">
        <v>448</v>
      </c>
      <c r="G37" s="1" t="s">
        <v>59</v>
      </c>
      <c r="H37" s="1" t="s">
        <v>169</v>
      </c>
      <c r="I37">
        <v>60</v>
      </c>
      <c r="J37">
        <v>0</v>
      </c>
      <c r="K37">
        <v>300</v>
      </c>
      <c r="L37">
        <v>0</v>
      </c>
      <c r="M37">
        <v>0</v>
      </c>
      <c r="N37" s="1" t="s">
        <v>74</v>
      </c>
      <c r="O37" s="1" t="s">
        <v>38</v>
      </c>
      <c r="P37">
        <v>2</v>
      </c>
      <c r="Q37" s="77"/>
    </row>
    <row r="38" spans="1:17">
      <c r="A38" s="1" t="s">
        <v>509</v>
      </c>
      <c r="B38" s="1" t="s">
        <v>0</v>
      </c>
      <c r="C38">
        <v>0</v>
      </c>
      <c r="D38" s="1" t="s">
        <v>46</v>
      </c>
      <c r="E38" s="2" t="str">
        <f>CONCATENATE("x",Research!$P38)</f>
        <v>x2</v>
      </c>
      <c r="F38" s="1" t="s">
        <v>448</v>
      </c>
      <c r="G38" s="1" t="s">
        <v>60</v>
      </c>
      <c r="H38" s="1" t="s">
        <v>169</v>
      </c>
      <c r="I38">
        <v>80</v>
      </c>
      <c r="J38">
        <v>0</v>
      </c>
      <c r="K38">
        <v>300</v>
      </c>
      <c r="L38">
        <v>0</v>
      </c>
      <c r="M38">
        <v>0</v>
      </c>
      <c r="N38" s="1" t="s">
        <v>74</v>
      </c>
      <c r="O38" s="1" t="s">
        <v>38</v>
      </c>
      <c r="P38">
        <v>2</v>
      </c>
      <c r="Q38" s="76"/>
    </row>
    <row r="39" spans="1:17">
      <c r="A39" s="1" t="s">
        <v>510</v>
      </c>
      <c r="B39" s="1" t="s">
        <v>0</v>
      </c>
      <c r="C39">
        <v>0</v>
      </c>
      <c r="D39" s="1" t="s">
        <v>46</v>
      </c>
      <c r="E39" s="2" t="str">
        <f>CONCATENATE("x",Research!$P39)</f>
        <v>x2</v>
      </c>
      <c r="F39" s="1" t="s">
        <v>448</v>
      </c>
      <c r="G39" s="1" t="s">
        <v>61</v>
      </c>
      <c r="H39" s="1" t="s">
        <v>169</v>
      </c>
      <c r="I39">
        <v>100</v>
      </c>
      <c r="J39">
        <v>0</v>
      </c>
      <c r="K39">
        <v>300</v>
      </c>
      <c r="L39">
        <v>0</v>
      </c>
      <c r="M39">
        <v>0</v>
      </c>
      <c r="N39" s="1" t="s">
        <v>74</v>
      </c>
      <c r="O39" s="1" t="s">
        <v>38</v>
      </c>
      <c r="P39">
        <v>2</v>
      </c>
      <c r="Q39" s="78"/>
    </row>
    <row r="40" spans="1:17">
      <c r="A40" s="1"/>
      <c r="B40" s="1"/>
      <c r="C40" s="2"/>
      <c r="D40" s="24"/>
      <c r="E40" s="24"/>
      <c r="G40" s="1"/>
      <c r="H40" s="7"/>
      <c r="I40" s="2"/>
      <c r="J40" s="8"/>
      <c r="K40" s="5"/>
      <c r="L40" s="7"/>
      <c r="M40" s="7"/>
      <c r="O40" s="7"/>
      <c r="P40" s="35"/>
      <c r="Q40" s="7"/>
    </row>
    <row r="41" spans="1:17">
      <c r="A41" s="1"/>
      <c r="B41" s="1"/>
      <c r="C41" s="2"/>
      <c r="D41" s="24"/>
      <c r="E41" s="24"/>
      <c r="G41" s="1"/>
      <c r="H41" s="24"/>
      <c r="I41" s="2"/>
      <c r="J41" s="8"/>
      <c r="K41" s="5"/>
      <c r="L41" s="7"/>
      <c r="M41" s="7"/>
      <c r="O41" s="7"/>
      <c r="P41" s="7"/>
      <c r="Q41" s="7"/>
    </row>
    <row r="42" spans="1:17">
      <c r="A42" s="2"/>
      <c r="B42" s="2"/>
      <c r="C42" s="2"/>
      <c r="D42" s="2"/>
      <c r="E42" s="2"/>
      <c r="G42" s="2"/>
      <c r="H42" s="2"/>
      <c r="I42" s="5"/>
      <c r="J42" s="5"/>
      <c r="K42" s="5"/>
      <c r="L42" s="2"/>
      <c r="M42" s="2"/>
      <c r="O42" s="7"/>
      <c r="Q42" s="7"/>
    </row>
    <row r="43" spans="1:17">
      <c r="A43" s="2"/>
      <c r="B43" s="2"/>
      <c r="C43" s="2"/>
      <c r="D43" s="2"/>
      <c r="E43" s="2"/>
      <c r="G43" s="2"/>
      <c r="H43" s="2"/>
      <c r="I43" s="5"/>
      <c r="J43" s="5"/>
      <c r="K43" s="5"/>
      <c r="L43" s="2"/>
      <c r="M43" s="2"/>
      <c r="O43" s="7"/>
      <c r="Q43" s="7"/>
    </row>
    <row r="44" spans="1:17">
      <c r="A44" s="2"/>
      <c r="B44" s="2"/>
      <c r="C44" s="2"/>
      <c r="D44" s="2"/>
      <c r="E44" s="2"/>
      <c r="G44" s="2"/>
      <c r="H44" s="2"/>
      <c r="I44" s="5"/>
      <c r="J44" s="5"/>
      <c r="K44" s="5"/>
      <c r="L44" s="2"/>
      <c r="M44" s="2"/>
      <c r="O44" s="7"/>
      <c r="Q44" s="7"/>
    </row>
    <row r="45" spans="1:17">
      <c r="A45" s="2"/>
      <c r="B45" s="2"/>
      <c r="C45" s="2"/>
      <c r="D45" s="2"/>
      <c r="E45" s="2"/>
      <c r="G45" s="2"/>
      <c r="H45" s="2"/>
      <c r="I45" s="5"/>
      <c r="J45" s="5"/>
      <c r="K45" s="5"/>
      <c r="L45" s="2"/>
      <c r="M45" s="2"/>
      <c r="O45" s="7"/>
      <c r="Q45" s="7"/>
    </row>
    <row r="46" spans="1:17">
      <c r="A46" s="2"/>
      <c r="B46" s="2"/>
      <c r="C46" s="2"/>
      <c r="D46" s="2"/>
      <c r="E46" s="2"/>
      <c r="G46" s="2"/>
      <c r="H46" s="2"/>
      <c r="I46" s="5"/>
      <c r="J46" s="5"/>
      <c r="K46" s="5"/>
      <c r="L46" s="2"/>
      <c r="M46" s="2"/>
      <c r="O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  <c r="L53" s="7"/>
      <c r="M53" s="7"/>
      <c r="N53" s="7"/>
      <c r="O53" s="7"/>
      <c r="P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</row>
    <row r="58" spans="1:17">
      <c r="A58" s="2"/>
      <c r="B58" s="2"/>
      <c r="C58" s="2"/>
      <c r="D58" s="2"/>
      <c r="E58" s="2"/>
      <c r="G58" s="2"/>
      <c r="H58" s="2"/>
      <c r="I58" s="5"/>
      <c r="J58" s="5"/>
      <c r="K58" s="5"/>
      <c r="L58" s="2"/>
      <c r="M58" s="2"/>
      <c r="O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  <c r="Q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  <c r="Q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  <c r="Q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  <c r="Q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  <c r="Q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D2" sqref="D2:D12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37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37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195</v>
      </c>
      <c r="D1" s="74" t="s">
        <v>442</v>
      </c>
      <c r="E1" s="74" t="s">
        <v>439</v>
      </c>
      <c r="F1" s="74" t="s">
        <v>437</v>
      </c>
      <c r="G1" s="38" t="s">
        <v>192</v>
      </c>
      <c r="H1" s="37" t="s">
        <v>191</v>
      </c>
      <c r="I1" s="37" t="s">
        <v>238</v>
      </c>
      <c r="J1" s="37" t="s">
        <v>196</v>
      </c>
      <c r="L1" s="74" t="s">
        <v>440</v>
      </c>
      <c r="M1" s="74" t="s">
        <v>441</v>
      </c>
      <c r="N1" s="74" t="s">
        <v>438</v>
      </c>
    </row>
    <row r="2" spans="1:15" ht="17.25" thickTop="1">
      <c r="A2" s="1" t="s">
        <v>11</v>
      </c>
      <c r="B2" s="1" t="s">
        <v>152</v>
      </c>
      <c r="C2" s="37">
        <v>5600</v>
      </c>
      <c r="D2" s="61">
        <f t="shared" ref="D2:D12" si="0">1+F2/200</f>
        <v>1</v>
      </c>
      <c r="E2" s="61">
        <v>60</v>
      </c>
      <c r="F2" s="57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56">
        <v>225</v>
      </c>
      <c r="L2">
        <f t="shared" ref="L2:L12" si="1">F2</f>
        <v>0</v>
      </c>
      <c r="M2" s="2">
        <f t="shared" ref="M2:M12" si="2">L3-1</f>
        <v>14</v>
      </c>
      <c r="N2" s="74">
        <v>1</v>
      </c>
      <c r="O2">
        <f>SUM(D$2:D2)</f>
        <v>1</v>
      </c>
    </row>
    <row r="3" spans="1:15">
      <c r="A3" s="1" t="s">
        <v>37</v>
      </c>
      <c r="B3" s="1" t="s">
        <v>157</v>
      </c>
      <c r="C3" s="37">
        <v>6400</v>
      </c>
      <c r="D3" s="61">
        <f t="shared" si="0"/>
        <v>1.075</v>
      </c>
      <c r="E3" s="61">
        <v>60</v>
      </c>
      <c r="F3" s="58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37">
        <v>100</v>
      </c>
      <c r="J3" s="2">
        <v>800</v>
      </c>
      <c r="L3" s="37">
        <f t="shared" si="1"/>
        <v>15</v>
      </c>
      <c r="M3" s="2">
        <f t="shared" si="2"/>
        <v>34</v>
      </c>
      <c r="N3" s="37">
        <f t="shared" ref="N3:N12" si="3">1+O3</f>
        <v>3.0750000000000002</v>
      </c>
      <c r="O3" s="37">
        <f>SUM(D$2:D3)</f>
        <v>2.0750000000000002</v>
      </c>
    </row>
    <row r="4" spans="1:15">
      <c r="A4" s="1" t="s">
        <v>15</v>
      </c>
      <c r="B4" s="1" t="s">
        <v>154</v>
      </c>
      <c r="C4" s="37">
        <v>5000</v>
      </c>
      <c r="D4" s="61">
        <f t="shared" si="0"/>
        <v>1.175</v>
      </c>
      <c r="E4" s="61">
        <v>60</v>
      </c>
      <c r="F4" s="59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37">
        <v>50</v>
      </c>
      <c r="J4" s="2">
        <v>1550</v>
      </c>
      <c r="L4" s="37">
        <f t="shared" si="1"/>
        <v>35</v>
      </c>
      <c r="M4" s="2">
        <f t="shared" si="2"/>
        <v>59</v>
      </c>
      <c r="N4" s="37">
        <f t="shared" si="3"/>
        <v>4.25</v>
      </c>
      <c r="O4" s="37">
        <f>SUM(D$2:D4)</f>
        <v>3.25</v>
      </c>
    </row>
    <row r="5" spans="1:15">
      <c r="A5" s="1" t="s">
        <v>17</v>
      </c>
      <c r="B5" s="1" t="s">
        <v>168</v>
      </c>
      <c r="C5" s="37">
        <v>4900</v>
      </c>
      <c r="D5" s="61">
        <f t="shared" si="0"/>
        <v>1.3</v>
      </c>
      <c r="E5" s="61">
        <v>60</v>
      </c>
      <c r="F5" s="60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37">
        <v>75</v>
      </c>
      <c r="J5" s="56">
        <v>350</v>
      </c>
      <c r="L5" s="37">
        <f t="shared" si="1"/>
        <v>60</v>
      </c>
      <c r="M5" s="2">
        <f t="shared" si="2"/>
        <v>89</v>
      </c>
      <c r="N5" s="37">
        <f t="shared" si="3"/>
        <v>5.55</v>
      </c>
      <c r="O5" s="37">
        <f>SUM(D$2:D5)</f>
        <v>4.55</v>
      </c>
    </row>
    <row r="6" spans="1:15">
      <c r="A6" s="1" t="s">
        <v>13</v>
      </c>
      <c r="B6" s="1" t="s">
        <v>153</v>
      </c>
      <c r="C6" s="37">
        <v>5500</v>
      </c>
      <c r="D6" s="61">
        <f t="shared" si="0"/>
        <v>1.45</v>
      </c>
      <c r="E6" s="61">
        <v>60</v>
      </c>
      <c r="F6" s="61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37">
        <v>150</v>
      </c>
      <c r="J6" s="56">
        <v>50</v>
      </c>
      <c r="L6" s="37">
        <f t="shared" si="1"/>
        <v>90</v>
      </c>
      <c r="M6" s="2">
        <f t="shared" si="2"/>
        <v>129</v>
      </c>
      <c r="N6" s="37">
        <f t="shared" si="3"/>
        <v>7</v>
      </c>
      <c r="O6" s="37">
        <f>SUM(D$2:D6)</f>
        <v>6</v>
      </c>
    </row>
    <row r="7" spans="1:15">
      <c r="A7" s="1" t="s">
        <v>35</v>
      </c>
      <c r="B7" s="1" t="s">
        <v>155</v>
      </c>
      <c r="C7" s="37">
        <v>6100</v>
      </c>
      <c r="D7" s="61">
        <f t="shared" si="0"/>
        <v>1.65</v>
      </c>
      <c r="E7" s="61">
        <v>60</v>
      </c>
      <c r="F7" s="36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37">
        <v>30</v>
      </c>
      <c r="J7" s="56">
        <v>850</v>
      </c>
      <c r="L7" s="37">
        <f t="shared" si="1"/>
        <v>130</v>
      </c>
      <c r="M7" s="2">
        <f t="shared" si="2"/>
        <v>179</v>
      </c>
      <c r="N7" s="37">
        <f t="shared" si="3"/>
        <v>8.65</v>
      </c>
      <c r="O7" s="37">
        <f>SUM(D$2:D7)</f>
        <v>7.65</v>
      </c>
    </row>
    <row r="8" spans="1:15">
      <c r="A8" s="1" t="s">
        <v>36</v>
      </c>
      <c r="B8" s="1" t="s">
        <v>156</v>
      </c>
      <c r="C8" s="37">
        <v>5000</v>
      </c>
      <c r="D8" s="61">
        <f t="shared" si="0"/>
        <v>1.9</v>
      </c>
      <c r="E8" s="61">
        <v>60</v>
      </c>
      <c r="F8" s="36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37">
        <v>50</v>
      </c>
      <c r="J8" s="2">
        <v>1550</v>
      </c>
      <c r="L8" s="37">
        <f t="shared" si="1"/>
        <v>180</v>
      </c>
      <c r="M8" s="2">
        <f t="shared" si="2"/>
        <v>229</v>
      </c>
      <c r="N8" s="37">
        <f t="shared" si="3"/>
        <v>10.55</v>
      </c>
      <c r="O8" s="37">
        <f>SUM(D$2:D8)</f>
        <v>9.5500000000000007</v>
      </c>
    </row>
    <row r="9" spans="1:15">
      <c r="A9" s="1" t="s">
        <v>193</v>
      </c>
      <c r="B9" s="1" t="s">
        <v>194</v>
      </c>
      <c r="C9" s="37">
        <v>6000</v>
      </c>
      <c r="D9" s="61">
        <f t="shared" si="0"/>
        <v>2.15</v>
      </c>
      <c r="E9" s="61">
        <v>60</v>
      </c>
      <c r="F9" s="36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37">
        <v>60</v>
      </c>
      <c r="J9" s="2">
        <v>1300</v>
      </c>
      <c r="L9" s="37">
        <f t="shared" si="1"/>
        <v>230</v>
      </c>
      <c r="M9" s="2">
        <f t="shared" si="2"/>
        <v>279</v>
      </c>
      <c r="N9" s="37">
        <f t="shared" si="3"/>
        <v>12.700000000000001</v>
      </c>
      <c r="O9" s="37">
        <f>SUM(D$2:D9)</f>
        <v>11.700000000000001</v>
      </c>
    </row>
    <row r="10" spans="1:15">
      <c r="A10" s="1" t="s">
        <v>34</v>
      </c>
      <c r="B10" s="1" t="s">
        <v>324</v>
      </c>
      <c r="C10" s="37">
        <v>6100</v>
      </c>
      <c r="D10" s="61">
        <f t="shared" si="0"/>
        <v>2.4</v>
      </c>
      <c r="E10" s="61">
        <v>60</v>
      </c>
      <c r="F10" s="36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37">
        <v>30</v>
      </c>
      <c r="J10" s="2">
        <v>2550</v>
      </c>
      <c r="L10" s="37">
        <f t="shared" si="1"/>
        <v>280</v>
      </c>
      <c r="M10" s="2">
        <f t="shared" si="2"/>
        <v>329</v>
      </c>
      <c r="N10" s="37">
        <f t="shared" si="3"/>
        <v>15.100000000000001</v>
      </c>
      <c r="O10" s="37">
        <f>SUM(D$2:D10)</f>
        <v>14.100000000000001</v>
      </c>
    </row>
    <row r="11" spans="1:15">
      <c r="A11" s="3"/>
      <c r="B11" s="3"/>
      <c r="C11" s="37"/>
      <c r="D11" s="75">
        <f t="shared" si="0"/>
        <v>2.65</v>
      </c>
      <c r="E11" s="65"/>
      <c r="F11" s="65">
        <v>330</v>
      </c>
      <c r="J11" s="2"/>
      <c r="L11" s="37">
        <f t="shared" si="1"/>
        <v>330</v>
      </c>
      <c r="M11" s="2">
        <f t="shared" si="2"/>
        <v>379</v>
      </c>
      <c r="N11" s="37">
        <f t="shared" si="3"/>
        <v>17.75</v>
      </c>
      <c r="O11" s="37">
        <f>SUM(D$2:D11)</f>
        <v>16.75</v>
      </c>
    </row>
    <row r="12" spans="1:15">
      <c r="D12" s="75">
        <f t="shared" si="0"/>
        <v>2.9</v>
      </c>
      <c r="E12" s="65"/>
      <c r="F12">
        <v>380</v>
      </c>
      <c r="G12" s="37"/>
      <c r="H12" s="37"/>
      <c r="I12" s="37"/>
      <c r="J12" s="37"/>
      <c r="L12" s="37">
        <f t="shared" si="1"/>
        <v>380</v>
      </c>
      <c r="M12" s="2">
        <f t="shared" si="2"/>
        <v>399</v>
      </c>
      <c r="N12" s="37">
        <f t="shared" si="3"/>
        <v>20.65</v>
      </c>
      <c r="O12" s="37">
        <f>SUM(D$2:D12)</f>
        <v>19.649999999999999</v>
      </c>
    </row>
    <row r="13" spans="1:15">
      <c r="G13" s="39"/>
      <c r="H13" s="39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I16" s="55"/>
    </row>
    <row r="17" spans="6:9">
      <c r="F17" s="37"/>
      <c r="I17" s="55"/>
    </row>
    <row r="18" spans="6:9">
      <c r="G18" s="2">
        <f>POWER(1.15, 1000)</f>
        <v>4.9870113152758409E+60</v>
      </c>
      <c r="I18" s="55"/>
    </row>
    <row r="19" spans="6:9">
      <c r="I19" s="55"/>
    </row>
    <row r="20" spans="6:9">
      <c r="I20" s="55"/>
    </row>
    <row r="21" spans="6:9">
      <c r="I21" s="55"/>
    </row>
    <row r="22" spans="6:9">
      <c r="I22" s="55"/>
    </row>
    <row r="23" spans="6:9">
      <c r="I23" s="55"/>
    </row>
    <row r="24" spans="6:9" ht="17.25" thickBot="1">
      <c r="G24" s="40"/>
      <c r="H24" s="41"/>
      <c r="I24" s="55"/>
    </row>
    <row r="25" spans="6:9" ht="17.25" thickTop="1">
      <c r="G25" s="42"/>
      <c r="H25" s="43"/>
      <c r="I25" s="55"/>
    </row>
    <row r="26" spans="6:9">
      <c r="G26" s="44"/>
      <c r="H26" s="45"/>
    </row>
    <row r="27" spans="6:9">
      <c r="G27" s="42"/>
      <c r="H27" s="43"/>
    </row>
    <row r="28" spans="6:9">
      <c r="G28" s="44"/>
      <c r="H28" s="45"/>
    </row>
    <row r="29" spans="6:9">
      <c r="G29" s="42"/>
      <c r="H29" s="43"/>
    </row>
    <row r="30" spans="6:9">
      <c r="G30" s="44"/>
      <c r="H30" s="45"/>
    </row>
    <row r="31" spans="6:9">
      <c r="G31" s="42"/>
      <c r="H31" s="43"/>
    </row>
    <row r="32" spans="6:9">
      <c r="G32" s="44"/>
      <c r="H32" s="45"/>
    </row>
    <row r="33" spans="7:8">
      <c r="G33" s="46"/>
      <c r="H33" s="4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C33" sqref="C33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89</v>
      </c>
      <c r="B1" s="27" t="s">
        <v>90</v>
      </c>
      <c r="C1" s="28" t="s">
        <v>91</v>
      </c>
      <c r="D1" s="27" t="s">
        <v>86</v>
      </c>
      <c r="E1" s="27" t="s">
        <v>92</v>
      </c>
      <c r="F1" s="27" t="s">
        <v>93</v>
      </c>
      <c r="G1" s="27" t="s">
        <v>94</v>
      </c>
      <c r="H1" s="27" t="s">
        <v>95</v>
      </c>
      <c r="I1" s="27" t="s">
        <v>87</v>
      </c>
      <c r="J1" s="29" t="s">
        <v>88</v>
      </c>
      <c r="K1" s="27" t="s">
        <v>96</v>
      </c>
      <c r="L1" s="27" t="s">
        <v>97</v>
      </c>
      <c r="M1" s="27" t="s">
        <v>98</v>
      </c>
      <c r="N1" s="27" t="s">
        <v>99</v>
      </c>
    </row>
    <row r="2" spans="1:17">
      <c r="A2" s="1" t="s">
        <v>187</v>
      </c>
      <c r="B2" s="27" t="s">
        <v>101</v>
      </c>
      <c r="C2" s="29" t="s">
        <v>102</v>
      </c>
      <c r="D2" s="32">
        <v>5</v>
      </c>
      <c r="E2" s="27" t="s">
        <v>103</v>
      </c>
      <c r="F2" s="1" t="s">
        <v>186</v>
      </c>
      <c r="G2" s="1" t="s">
        <v>188</v>
      </c>
      <c r="H2" s="1" t="s">
        <v>189</v>
      </c>
      <c r="I2" s="33">
        <v>100</v>
      </c>
      <c r="J2" s="33"/>
      <c r="K2" s="27" t="s">
        <v>101</v>
      </c>
      <c r="L2" s="30" t="s">
        <v>190</v>
      </c>
      <c r="M2" s="32">
        <v>6</v>
      </c>
      <c r="N2" s="1" t="s">
        <v>173</v>
      </c>
      <c r="O2" t="s">
        <v>79</v>
      </c>
      <c r="P2" t="s">
        <v>80</v>
      </c>
    </row>
    <row r="3" spans="1:17">
      <c r="A3" s="27" t="s">
        <v>100</v>
      </c>
      <c r="B3" s="27" t="s">
        <v>40</v>
      </c>
      <c r="C3" s="29" t="s">
        <v>102</v>
      </c>
      <c r="D3" s="32">
        <v>5</v>
      </c>
      <c r="E3" s="27" t="s">
        <v>103</v>
      </c>
      <c r="F3" s="27" t="s">
        <v>104</v>
      </c>
      <c r="G3" s="27" t="s">
        <v>105</v>
      </c>
      <c r="H3" s="1" t="s">
        <v>145</v>
      </c>
      <c r="I3" s="33">
        <v>100</v>
      </c>
      <c r="J3" s="33"/>
      <c r="K3" s="27" t="s">
        <v>40</v>
      </c>
      <c r="L3" s="27" t="s">
        <v>75</v>
      </c>
      <c r="M3" s="32">
        <v>6</v>
      </c>
      <c r="N3" s="1" t="s">
        <v>173</v>
      </c>
      <c r="O3" s="37" t="s">
        <v>79</v>
      </c>
      <c r="P3" s="37" t="s">
        <v>80</v>
      </c>
      <c r="Q3" s="37"/>
    </row>
    <row r="4" spans="1:17">
      <c r="A4" s="27" t="s">
        <v>63</v>
      </c>
      <c r="B4" s="27" t="s">
        <v>40</v>
      </c>
      <c r="C4" s="29" t="s">
        <v>102</v>
      </c>
      <c r="D4" s="32">
        <v>5</v>
      </c>
      <c r="E4" s="27" t="s">
        <v>103</v>
      </c>
      <c r="F4" s="27" t="s">
        <v>106</v>
      </c>
      <c r="G4" s="27" t="s">
        <v>107</v>
      </c>
      <c r="H4" s="1" t="s">
        <v>146</v>
      </c>
      <c r="I4" s="33">
        <v>100</v>
      </c>
      <c r="J4" s="33"/>
      <c r="K4" s="27" t="s">
        <v>40</v>
      </c>
      <c r="L4" s="27" t="s">
        <v>76</v>
      </c>
      <c r="M4" s="32">
        <v>3</v>
      </c>
      <c r="N4" s="1" t="s">
        <v>171</v>
      </c>
      <c r="O4" s="37" t="s">
        <v>79</v>
      </c>
      <c r="P4" s="37" t="s">
        <v>80</v>
      </c>
      <c r="Q4" s="37"/>
    </row>
    <row r="5" spans="1:17">
      <c r="A5" s="27" t="s">
        <v>64</v>
      </c>
      <c r="B5" s="27" t="s">
        <v>40</v>
      </c>
      <c r="C5" s="29" t="s">
        <v>102</v>
      </c>
      <c r="D5" s="32">
        <v>5</v>
      </c>
      <c r="E5" s="27" t="s">
        <v>103</v>
      </c>
      <c r="F5" s="27" t="s">
        <v>108</v>
      </c>
      <c r="G5" s="27" t="s">
        <v>109</v>
      </c>
      <c r="H5" s="1" t="s">
        <v>147</v>
      </c>
      <c r="I5" s="33">
        <v>100</v>
      </c>
      <c r="J5" s="33"/>
      <c r="K5" s="27" t="s">
        <v>40</v>
      </c>
      <c r="L5" s="27" t="s">
        <v>77</v>
      </c>
      <c r="M5" s="32">
        <v>30</v>
      </c>
      <c r="N5" s="1" t="s">
        <v>172</v>
      </c>
      <c r="O5" s="37" t="s">
        <v>79</v>
      </c>
      <c r="P5" s="37" t="s">
        <v>80</v>
      </c>
      <c r="Q5" s="37"/>
    </row>
    <row r="6" spans="1:17">
      <c r="A6" s="27" t="s">
        <v>65</v>
      </c>
      <c r="B6" s="27" t="s">
        <v>40</v>
      </c>
      <c r="C6" s="29" t="s">
        <v>102</v>
      </c>
      <c r="D6" s="32"/>
      <c r="E6" s="27" t="s">
        <v>110</v>
      </c>
      <c r="F6" s="27"/>
      <c r="G6" s="27" t="s">
        <v>111</v>
      </c>
      <c r="H6" s="27" t="s">
        <v>112</v>
      </c>
      <c r="I6" s="33"/>
      <c r="J6" s="33">
        <v>10</v>
      </c>
      <c r="K6" s="27" t="s">
        <v>40</v>
      </c>
      <c r="L6" s="27" t="s">
        <v>113</v>
      </c>
      <c r="M6" s="32"/>
      <c r="N6" s="27"/>
      <c r="O6" s="37"/>
      <c r="P6" s="37"/>
      <c r="Q6" s="37"/>
    </row>
    <row r="7" spans="1:17">
      <c r="A7" s="27" t="s">
        <v>66</v>
      </c>
      <c r="B7" s="1" t="s">
        <v>40</v>
      </c>
      <c r="C7" s="29" t="s">
        <v>114</v>
      </c>
      <c r="D7" s="32">
        <v>5</v>
      </c>
      <c r="E7" s="1" t="s">
        <v>184</v>
      </c>
      <c r="F7" s="27" t="s">
        <v>116</v>
      </c>
      <c r="G7" s="1" t="s">
        <v>185</v>
      </c>
      <c r="H7" s="1" t="s">
        <v>176</v>
      </c>
      <c r="I7" s="33">
        <v>100</v>
      </c>
      <c r="J7" s="33"/>
      <c r="K7" s="1" t="s">
        <v>177</v>
      </c>
      <c r="L7" s="30" t="s">
        <v>78</v>
      </c>
      <c r="M7" s="32">
        <v>6</v>
      </c>
      <c r="N7" s="27"/>
      <c r="O7" s="37" t="s">
        <v>79</v>
      </c>
      <c r="P7" s="37" t="s">
        <v>80</v>
      </c>
      <c r="Q7" s="37"/>
    </row>
    <row r="8" spans="1:17">
      <c r="A8" s="1" t="s">
        <v>174</v>
      </c>
      <c r="B8" s="27" t="s">
        <v>12</v>
      </c>
      <c r="C8" s="29" t="s">
        <v>114</v>
      </c>
      <c r="D8" s="32">
        <v>5</v>
      </c>
      <c r="E8" s="27" t="s">
        <v>115</v>
      </c>
      <c r="F8" s="1" t="s">
        <v>186</v>
      </c>
      <c r="G8" s="27" t="s">
        <v>117</v>
      </c>
      <c r="H8" s="1" t="s">
        <v>178</v>
      </c>
      <c r="I8" s="33">
        <v>100</v>
      </c>
      <c r="J8" s="33"/>
      <c r="K8" s="27" t="s">
        <v>11</v>
      </c>
      <c r="L8" s="30" t="s">
        <v>179</v>
      </c>
      <c r="M8" s="32">
        <v>20</v>
      </c>
      <c r="N8" s="27"/>
      <c r="O8" s="37" t="s">
        <v>79</v>
      </c>
      <c r="P8" s="37" t="s">
        <v>80</v>
      </c>
      <c r="Q8" s="37"/>
    </row>
    <row r="9" spans="1:17">
      <c r="A9" s="27" t="s">
        <v>67</v>
      </c>
      <c r="B9" s="30" t="s">
        <v>14</v>
      </c>
      <c r="C9" s="29" t="s">
        <v>114</v>
      </c>
      <c r="D9" s="32">
        <v>5</v>
      </c>
      <c r="E9" s="27" t="s">
        <v>118</v>
      </c>
      <c r="F9" s="1" t="s">
        <v>186</v>
      </c>
      <c r="G9" s="27" t="s">
        <v>117</v>
      </c>
      <c r="H9" s="1" t="s">
        <v>180</v>
      </c>
      <c r="I9" s="34">
        <v>100</v>
      </c>
      <c r="J9" s="33"/>
      <c r="K9" s="27" t="s">
        <v>13</v>
      </c>
      <c r="L9" s="30" t="s">
        <v>179</v>
      </c>
      <c r="M9" s="32">
        <v>20</v>
      </c>
      <c r="N9" s="30"/>
      <c r="O9" s="37" t="s">
        <v>79</v>
      </c>
      <c r="P9" s="37" t="s">
        <v>80</v>
      </c>
      <c r="Q9" s="37"/>
    </row>
    <row r="10" spans="1:17">
      <c r="A10" s="1" t="s">
        <v>68</v>
      </c>
      <c r="B10" s="30" t="s">
        <v>16</v>
      </c>
      <c r="C10" s="29" t="s">
        <v>114</v>
      </c>
      <c r="D10" s="32">
        <v>5</v>
      </c>
      <c r="E10" s="27" t="s">
        <v>119</v>
      </c>
      <c r="F10" s="1" t="s">
        <v>186</v>
      </c>
      <c r="G10" s="27" t="s">
        <v>117</v>
      </c>
      <c r="H10" s="1" t="s">
        <v>181</v>
      </c>
      <c r="I10" s="34">
        <v>100</v>
      </c>
      <c r="J10" s="33"/>
      <c r="K10" s="27" t="s">
        <v>15</v>
      </c>
      <c r="L10" s="30" t="s">
        <v>179</v>
      </c>
      <c r="M10" s="32">
        <v>20</v>
      </c>
      <c r="N10" s="30"/>
      <c r="O10" s="37" t="s">
        <v>79</v>
      </c>
      <c r="P10" s="37" t="s">
        <v>80</v>
      </c>
      <c r="Q10" s="37"/>
    </row>
    <row r="11" spans="1:17">
      <c r="A11" s="27" t="s">
        <v>69</v>
      </c>
      <c r="B11" s="30" t="s">
        <v>18</v>
      </c>
      <c r="C11" s="29" t="s">
        <v>114</v>
      </c>
      <c r="D11" s="32">
        <v>5</v>
      </c>
      <c r="E11" s="27" t="s">
        <v>120</v>
      </c>
      <c r="F11" s="1" t="s">
        <v>186</v>
      </c>
      <c r="G11" s="27" t="s">
        <v>117</v>
      </c>
      <c r="H11" s="1" t="s">
        <v>182</v>
      </c>
      <c r="I11" s="34">
        <v>100</v>
      </c>
      <c r="J11" s="33"/>
      <c r="K11" s="27" t="s">
        <v>17</v>
      </c>
      <c r="L11" s="30" t="s">
        <v>179</v>
      </c>
      <c r="M11" s="32">
        <v>20</v>
      </c>
      <c r="N11" s="30"/>
      <c r="O11" s="37" t="s">
        <v>79</v>
      </c>
      <c r="P11" s="37" t="s">
        <v>80</v>
      </c>
      <c r="Q11" s="37"/>
    </row>
    <row r="12" spans="1:17">
      <c r="A12" s="1" t="s">
        <v>70</v>
      </c>
      <c r="B12" s="30" t="s">
        <v>19</v>
      </c>
      <c r="C12" s="29" t="s">
        <v>114</v>
      </c>
      <c r="D12" s="32">
        <v>5</v>
      </c>
      <c r="E12" s="1" t="s">
        <v>170</v>
      </c>
      <c r="F12" s="1" t="s">
        <v>186</v>
      </c>
      <c r="G12" s="27" t="s">
        <v>117</v>
      </c>
      <c r="H12" s="1" t="s">
        <v>183</v>
      </c>
      <c r="I12" s="34">
        <v>100</v>
      </c>
      <c r="J12" s="33"/>
      <c r="K12" s="27" t="s">
        <v>19</v>
      </c>
      <c r="L12" s="30" t="s">
        <v>179</v>
      </c>
      <c r="M12" s="32">
        <v>20</v>
      </c>
      <c r="N12" s="30"/>
      <c r="O12" s="37" t="s">
        <v>79</v>
      </c>
      <c r="P12" s="37" t="s">
        <v>80</v>
      </c>
      <c r="Q12" s="37"/>
    </row>
    <row r="13" spans="1:17">
      <c r="A13" s="27" t="s">
        <v>71</v>
      </c>
      <c r="B13" s="27" t="s">
        <v>40</v>
      </c>
      <c r="C13" s="29" t="s">
        <v>114</v>
      </c>
      <c r="D13" s="32"/>
      <c r="E13" s="27" t="s">
        <v>121</v>
      </c>
      <c r="F13" s="27"/>
      <c r="G13" s="27" t="s">
        <v>122</v>
      </c>
      <c r="H13" s="27" t="s">
        <v>123</v>
      </c>
      <c r="I13" s="33"/>
      <c r="J13" s="33">
        <v>10</v>
      </c>
      <c r="K13" s="27" t="s">
        <v>124</v>
      </c>
      <c r="L13" s="27" t="s">
        <v>113</v>
      </c>
      <c r="M13" s="35"/>
      <c r="N13" s="30"/>
      <c r="O13" s="37"/>
      <c r="P13" s="37"/>
      <c r="Q13" s="37"/>
    </row>
    <row r="14" spans="1:17">
      <c r="A14" s="1" t="s">
        <v>72</v>
      </c>
      <c r="B14" s="30" t="s">
        <v>74</v>
      </c>
      <c r="C14" s="31" t="s">
        <v>125</v>
      </c>
      <c r="D14" s="32">
        <v>5</v>
      </c>
      <c r="E14" s="27" t="s">
        <v>126</v>
      </c>
      <c r="F14" s="27" t="s">
        <v>127</v>
      </c>
      <c r="G14" s="30" t="s">
        <v>128</v>
      </c>
      <c r="H14" s="30" t="s">
        <v>148</v>
      </c>
      <c r="I14" s="34">
        <v>100</v>
      </c>
      <c r="J14" s="33"/>
      <c r="K14" s="27" t="s">
        <v>74</v>
      </c>
      <c r="L14" s="30" t="s">
        <v>129</v>
      </c>
      <c r="M14" s="32">
        <v>2</v>
      </c>
      <c r="N14" s="27"/>
      <c r="O14" s="37" t="s">
        <v>79</v>
      </c>
      <c r="P14" s="37" t="s">
        <v>81</v>
      </c>
      <c r="Q14" s="37"/>
    </row>
    <row r="15" spans="1:17">
      <c r="A15" s="27" t="s">
        <v>73</v>
      </c>
      <c r="B15" s="30" t="s">
        <v>74</v>
      </c>
      <c r="C15" s="31" t="s">
        <v>125</v>
      </c>
      <c r="D15" s="32">
        <v>5</v>
      </c>
      <c r="E15" s="27" t="s">
        <v>126</v>
      </c>
      <c r="F15" s="27" t="s">
        <v>130</v>
      </c>
      <c r="G15" s="27" t="s">
        <v>131</v>
      </c>
      <c r="H15" s="1" t="s">
        <v>149</v>
      </c>
      <c r="I15" s="34">
        <v>100</v>
      </c>
      <c r="J15" s="33"/>
      <c r="K15" s="27" t="s">
        <v>74</v>
      </c>
      <c r="L15" s="30" t="s">
        <v>132</v>
      </c>
      <c r="M15" s="32">
        <v>2</v>
      </c>
      <c r="N15" s="27"/>
      <c r="O15" s="37" t="s">
        <v>79</v>
      </c>
      <c r="P15" s="37" t="s">
        <v>81</v>
      </c>
      <c r="Q15" s="37"/>
    </row>
    <row r="16" spans="1:17">
      <c r="A16" s="1" t="s">
        <v>140</v>
      </c>
      <c r="B16" s="27" t="s">
        <v>74</v>
      </c>
      <c r="C16" s="31" t="s">
        <v>125</v>
      </c>
      <c r="D16" s="32"/>
      <c r="E16" s="27" t="s">
        <v>133</v>
      </c>
      <c r="F16" s="27"/>
      <c r="G16" s="27" t="s">
        <v>134</v>
      </c>
      <c r="H16" s="27" t="s">
        <v>135</v>
      </c>
      <c r="I16" s="34">
        <v>100</v>
      </c>
      <c r="J16" s="33"/>
      <c r="K16" s="27" t="s">
        <v>74</v>
      </c>
      <c r="L16" s="30" t="s">
        <v>136</v>
      </c>
      <c r="M16" s="32">
        <v>1</v>
      </c>
      <c r="N16" s="30"/>
      <c r="O16" s="37" t="s">
        <v>79</v>
      </c>
      <c r="P16" s="37" t="s">
        <v>83</v>
      </c>
      <c r="Q16" s="37"/>
    </row>
    <row r="17" spans="1:17">
      <c r="A17" s="27" t="s">
        <v>141</v>
      </c>
      <c r="B17" s="27" t="s">
        <v>74</v>
      </c>
      <c r="C17" s="31" t="s">
        <v>125</v>
      </c>
      <c r="D17" s="32"/>
      <c r="E17" s="27" t="s">
        <v>85</v>
      </c>
      <c r="F17" s="27"/>
      <c r="G17" s="27" t="s">
        <v>137</v>
      </c>
      <c r="H17" s="1" t="s">
        <v>150</v>
      </c>
      <c r="I17" s="34">
        <v>100</v>
      </c>
      <c r="J17" s="33"/>
      <c r="K17" s="27" t="s">
        <v>74</v>
      </c>
      <c r="L17" s="30" t="s">
        <v>84</v>
      </c>
      <c r="M17" s="32">
        <v>1000</v>
      </c>
      <c r="N17" s="27"/>
      <c r="O17" s="37" t="s">
        <v>79</v>
      </c>
      <c r="P17" s="37" t="s">
        <v>82</v>
      </c>
      <c r="Q17" s="37"/>
    </row>
    <row r="18" spans="1:17">
      <c r="A18" s="1" t="s">
        <v>175</v>
      </c>
      <c r="B18" s="27" t="s">
        <v>74</v>
      </c>
      <c r="C18" s="29" t="s">
        <v>125</v>
      </c>
      <c r="D18" s="32"/>
      <c r="E18" s="27" t="s">
        <v>126</v>
      </c>
      <c r="F18" s="27"/>
      <c r="G18" s="27" t="s">
        <v>138</v>
      </c>
      <c r="H18" s="1" t="s">
        <v>151</v>
      </c>
      <c r="I18" s="33"/>
      <c r="J18" s="33">
        <v>10</v>
      </c>
      <c r="K18" s="27" t="s">
        <v>74</v>
      </c>
      <c r="L18" s="30" t="s">
        <v>139</v>
      </c>
      <c r="M18" s="32">
        <v>1</v>
      </c>
      <c r="N18" s="27"/>
      <c r="O18" s="37"/>
      <c r="P18" s="37"/>
      <c r="Q18" s="37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topLeftCell="A51"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28</v>
      </c>
      <c r="B1" s="11" t="s">
        <v>29</v>
      </c>
      <c r="D1" s="19">
        <f>POWER(2,0.2)</f>
        <v>1.1486983549970351</v>
      </c>
      <c r="E1" s="9" t="s">
        <v>25</v>
      </c>
      <c r="F1" s="9"/>
      <c r="G1" s="9" t="s">
        <v>25</v>
      </c>
      <c r="H1" s="9"/>
      <c r="I1" s="9" t="s">
        <v>25</v>
      </c>
      <c r="J1" s="9"/>
      <c r="K1" s="9" t="s">
        <v>25</v>
      </c>
      <c r="L1" s="9"/>
      <c r="M1" s="9" t="s">
        <v>25</v>
      </c>
      <c r="N1" s="9"/>
      <c r="O1" s="9" t="s">
        <v>25</v>
      </c>
      <c r="P1" s="9"/>
      <c r="Q1" s="9" t="s">
        <v>25</v>
      </c>
      <c r="R1" s="9"/>
      <c r="S1" s="9" t="s">
        <v>25</v>
      </c>
      <c r="T1" s="9"/>
    </row>
    <row r="2" spans="1:20">
      <c r="D2" s="19" t="s">
        <v>31</v>
      </c>
      <c r="E2" s="9" t="s">
        <v>26</v>
      </c>
      <c r="F2" t="s">
        <v>27</v>
      </c>
      <c r="G2" s="9" t="s">
        <v>26</v>
      </c>
      <c r="H2" t="s">
        <v>27</v>
      </c>
      <c r="I2" s="9" t="s">
        <v>26</v>
      </c>
      <c r="J2" t="s">
        <v>27</v>
      </c>
      <c r="K2" s="9" t="s">
        <v>26</v>
      </c>
      <c r="L2" t="s">
        <v>27</v>
      </c>
      <c r="M2" s="9" t="s">
        <v>26</v>
      </c>
      <c r="N2" t="s">
        <v>27</v>
      </c>
      <c r="O2" s="9" t="s">
        <v>26</v>
      </c>
      <c r="P2" t="s">
        <v>27</v>
      </c>
      <c r="Q2" s="9" t="s">
        <v>26</v>
      </c>
      <c r="R2" t="s">
        <v>27</v>
      </c>
      <c r="S2" s="9" t="s">
        <v>26</v>
      </c>
      <c r="T2" t="s">
        <v>27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30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workbookViewId="0">
      <selection activeCell="E3" sqref="E3"/>
    </sheetView>
  </sheetViews>
  <sheetFormatPr defaultRowHeight="16.5"/>
  <cols>
    <col min="1" max="1" width="21.625" style="37" bestFit="1" customWidth="1"/>
    <col min="2" max="2" width="9.5" style="37" bestFit="1" customWidth="1"/>
    <col min="3" max="3" width="9" style="37"/>
  </cols>
  <sheetData>
    <row r="3" spans="2:22">
      <c r="B3" s="37">
        <v>5</v>
      </c>
      <c r="C3">
        <f>B3*D3</f>
        <v>5</v>
      </c>
      <c r="D3">
        <v>1</v>
      </c>
    </row>
    <row r="4" spans="2:22">
      <c r="B4" s="37">
        <v>5</v>
      </c>
      <c r="C4" s="37">
        <f t="shared" ref="C4:C13" si="0">B4*D4</f>
        <v>5.375</v>
      </c>
      <c r="D4">
        <v>1.075</v>
      </c>
    </row>
    <row r="5" spans="2:22">
      <c r="B5" s="37">
        <v>5</v>
      </c>
      <c r="C5" s="37">
        <f t="shared" si="0"/>
        <v>5.875</v>
      </c>
      <c r="D5">
        <v>1.175</v>
      </c>
      <c r="E5" s="37"/>
    </row>
    <row r="6" spans="2:22">
      <c r="B6" s="37">
        <v>5</v>
      </c>
      <c r="C6" s="37">
        <f t="shared" si="0"/>
        <v>6.5</v>
      </c>
      <c r="D6">
        <v>1.3</v>
      </c>
      <c r="E6" s="37"/>
    </row>
    <row r="7" spans="2:22">
      <c r="B7" s="37">
        <v>5</v>
      </c>
      <c r="C7" s="37">
        <f t="shared" si="0"/>
        <v>7.25</v>
      </c>
      <c r="D7">
        <v>1.45</v>
      </c>
      <c r="E7" s="37"/>
      <c r="J7" s="37" t="s">
        <v>237</v>
      </c>
    </row>
    <row r="8" spans="2:22">
      <c r="B8" s="37">
        <v>5</v>
      </c>
      <c r="C8" s="37">
        <f t="shared" si="0"/>
        <v>8.25</v>
      </c>
      <c r="D8">
        <v>1.65</v>
      </c>
      <c r="E8" s="37"/>
      <c r="G8" s="37" t="s">
        <v>232</v>
      </c>
      <c r="H8" s="37" t="s">
        <v>235</v>
      </c>
      <c r="P8" s="37" t="s">
        <v>201</v>
      </c>
      <c r="Q8" s="37" t="s">
        <v>201</v>
      </c>
      <c r="R8" s="37" t="s">
        <v>204</v>
      </c>
      <c r="S8" s="37" t="s">
        <v>202</v>
      </c>
      <c r="T8" s="37" t="s">
        <v>202</v>
      </c>
      <c r="U8" s="37" t="s">
        <v>202</v>
      </c>
      <c r="V8" s="48" t="s">
        <v>206</v>
      </c>
    </row>
    <row r="9" spans="2:22">
      <c r="B9" s="37">
        <v>5</v>
      </c>
      <c r="C9" s="37">
        <f t="shared" si="0"/>
        <v>9.5</v>
      </c>
      <c r="D9">
        <v>1.9</v>
      </c>
      <c r="E9" s="37"/>
      <c r="H9" s="37" t="s">
        <v>236</v>
      </c>
      <c r="I9" s="37" t="s">
        <v>231</v>
      </c>
      <c r="J9" s="37" t="s">
        <v>207</v>
      </c>
      <c r="K9" s="37" t="s">
        <v>208</v>
      </c>
      <c r="L9" s="37" t="s">
        <v>198</v>
      </c>
      <c r="M9" s="37" t="s">
        <v>200</v>
      </c>
      <c r="N9" s="37" t="s">
        <v>209</v>
      </c>
      <c r="O9" s="37" t="s">
        <v>210</v>
      </c>
      <c r="P9" s="37" t="s">
        <v>199</v>
      </c>
      <c r="Q9" s="37" t="s">
        <v>203</v>
      </c>
      <c r="S9" s="37" t="s">
        <v>199</v>
      </c>
      <c r="T9" s="37" t="s">
        <v>203</v>
      </c>
      <c r="U9" s="37" t="s">
        <v>205</v>
      </c>
    </row>
    <row r="10" spans="2:22">
      <c r="B10" s="37">
        <v>5</v>
      </c>
      <c r="C10" s="37">
        <f t="shared" si="0"/>
        <v>10.75</v>
      </c>
      <c r="D10">
        <v>2.15</v>
      </c>
      <c r="E10" s="37"/>
      <c r="F10" s="53" t="s">
        <v>211</v>
      </c>
      <c r="H10" s="37">
        <v>4</v>
      </c>
      <c r="J10">
        <v>1</v>
      </c>
      <c r="K10">
        <v>1</v>
      </c>
      <c r="L10" s="55">
        <v>0.12</v>
      </c>
      <c r="M10" s="39">
        <v>6.75</v>
      </c>
      <c r="N10" s="52">
        <f t="shared" ref="N10:N19" si="1">L10*J10</f>
        <v>0.12</v>
      </c>
      <c r="O10" s="52">
        <f t="shared" ref="O10:O19" si="2">M10*K10</f>
        <v>6.75</v>
      </c>
      <c r="P10" s="39">
        <f t="shared" ref="P10:P19" si="3">(1-N10)</f>
        <v>0.88</v>
      </c>
      <c r="Q10" s="39">
        <v>1</v>
      </c>
      <c r="R10" s="49">
        <f t="shared" ref="R10:R19" si="4">P10*Q10</f>
        <v>0.88</v>
      </c>
      <c r="S10" s="39">
        <f t="shared" ref="S10:S19" si="5">N10</f>
        <v>0.12</v>
      </c>
      <c r="T10" s="39">
        <f t="shared" ref="T10:T19" si="6">O10</f>
        <v>6.75</v>
      </c>
      <c r="U10" s="50">
        <f t="shared" ref="U10:U19" si="7">S10*T10</f>
        <v>0.80999999999999994</v>
      </c>
      <c r="V10" s="51">
        <f t="shared" ref="V10:V19" si="8">R10+U10</f>
        <v>1.69</v>
      </c>
    </row>
    <row r="11" spans="2:22">
      <c r="B11" s="37">
        <v>5</v>
      </c>
      <c r="C11" s="37">
        <f t="shared" si="0"/>
        <v>12</v>
      </c>
      <c r="D11">
        <v>2.4</v>
      </c>
      <c r="E11" s="37"/>
      <c r="F11" s="53" t="s">
        <v>212</v>
      </c>
      <c r="J11">
        <f>J10</f>
        <v>1</v>
      </c>
      <c r="K11" s="37">
        <f>K10</f>
        <v>1</v>
      </c>
      <c r="L11" s="55">
        <v>0.1</v>
      </c>
      <c r="M11" s="39">
        <v>8</v>
      </c>
      <c r="N11" s="52">
        <f t="shared" si="1"/>
        <v>0.1</v>
      </c>
      <c r="O11" s="52">
        <f t="shared" si="2"/>
        <v>8</v>
      </c>
      <c r="P11" s="39">
        <f t="shared" si="3"/>
        <v>0.9</v>
      </c>
      <c r="Q11" s="39">
        <v>1</v>
      </c>
      <c r="R11" s="49">
        <f t="shared" si="4"/>
        <v>0.9</v>
      </c>
      <c r="S11" s="39">
        <f t="shared" si="5"/>
        <v>0.1</v>
      </c>
      <c r="T11" s="39">
        <f t="shared" si="6"/>
        <v>8</v>
      </c>
      <c r="U11" s="50">
        <f t="shared" si="7"/>
        <v>0.8</v>
      </c>
      <c r="V11" s="51">
        <f t="shared" si="8"/>
        <v>1.7000000000000002</v>
      </c>
    </row>
    <row r="12" spans="2:22">
      <c r="B12" s="37">
        <v>5</v>
      </c>
      <c r="C12" s="37">
        <f t="shared" si="0"/>
        <v>13.25</v>
      </c>
      <c r="D12">
        <v>2.65</v>
      </c>
      <c r="E12" s="37"/>
      <c r="F12" s="53" t="s">
        <v>213</v>
      </c>
      <c r="J12" s="37">
        <f t="shared" ref="J12:J19" si="9">J11</f>
        <v>1</v>
      </c>
      <c r="K12" s="37">
        <f t="shared" ref="K12:K19" si="10">K11</f>
        <v>1</v>
      </c>
      <c r="L12" s="55">
        <v>0.05</v>
      </c>
      <c r="M12" s="39">
        <v>15.5</v>
      </c>
      <c r="N12" s="52">
        <f t="shared" si="1"/>
        <v>0.05</v>
      </c>
      <c r="O12" s="52">
        <f t="shared" si="2"/>
        <v>15.5</v>
      </c>
      <c r="P12" s="39">
        <f t="shared" si="3"/>
        <v>0.95</v>
      </c>
      <c r="Q12" s="39">
        <v>1</v>
      </c>
      <c r="R12" s="49">
        <f t="shared" si="4"/>
        <v>0.95</v>
      </c>
      <c r="S12" s="39">
        <f t="shared" si="5"/>
        <v>0.05</v>
      </c>
      <c r="T12" s="39">
        <f t="shared" si="6"/>
        <v>15.5</v>
      </c>
      <c r="U12" s="50">
        <f t="shared" si="7"/>
        <v>0.77500000000000002</v>
      </c>
      <c r="V12" s="51">
        <f t="shared" si="8"/>
        <v>1.7250000000000001</v>
      </c>
    </row>
    <row r="13" spans="2:22">
      <c r="B13" s="37">
        <v>5</v>
      </c>
      <c r="C13" s="37">
        <f t="shared" si="0"/>
        <v>14.5</v>
      </c>
      <c r="D13">
        <v>2.9</v>
      </c>
      <c r="E13" s="37"/>
      <c r="F13" s="53" t="s">
        <v>214</v>
      </c>
      <c r="J13" s="37">
        <f t="shared" si="9"/>
        <v>1</v>
      </c>
      <c r="K13" s="37">
        <f t="shared" si="10"/>
        <v>1</v>
      </c>
      <c r="L13" s="55">
        <v>7.4999999999999997E-2</v>
      </c>
      <c r="M13" s="39">
        <v>10.5</v>
      </c>
      <c r="N13" s="52">
        <f t="shared" si="1"/>
        <v>7.4999999999999997E-2</v>
      </c>
      <c r="O13" s="52">
        <f t="shared" si="2"/>
        <v>10.5</v>
      </c>
      <c r="P13" s="39">
        <f t="shared" si="3"/>
        <v>0.92500000000000004</v>
      </c>
      <c r="Q13" s="39">
        <v>1</v>
      </c>
      <c r="R13" s="49">
        <f t="shared" si="4"/>
        <v>0.92500000000000004</v>
      </c>
      <c r="S13" s="39">
        <f t="shared" si="5"/>
        <v>7.4999999999999997E-2</v>
      </c>
      <c r="T13" s="39">
        <f t="shared" si="6"/>
        <v>10.5</v>
      </c>
      <c r="U13" s="50">
        <f t="shared" si="7"/>
        <v>0.78749999999999998</v>
      </c>
      <c r="V13" s="51">
        <f t="shared" si="8"/>
        <v>1.7124999999999999</v>
      </c>
    </row>
    <row r="14" spans="2:22">
      <c r="F14" s="53" t="s">
        <v>215</v>
      </c>
      <c r="J14" s="37">
        <f t="shared" si="9"/>
        <v>1</v>
      </c>
      <c r="K14" s="37">
        <f t="shared" si="10"/>
        <v>1</v>
      </c>
      <c r="L14" s="55">
        <v>0.15</v>
      </c>
      <c r="M14" s="39">
        <v>5.5</v>
      </c>
      <c r="N14" s="52">
        <f t="shared" si="1"/>
        <v>0.15</v>
      </c>
      <c r="O14" s="52">
        <f t="shared" si="2"/>
        <v>5.5</v>
      </c>
      <c r="P14" s="39">
        <f t="shared" si="3"/>
        <v>0.85</v>
      </c>
      <c r="Q14" s="39">
        <v>1</v>
      </c>
      <c r="R14" s="49">
        <f t="shared" si="4"/>
        <v>0.85</v>
      </c>
      <c r="S14" s="39">
        <f t="shared" si="5"/>
        <v>0.15</v>
      </c>
      <c r="T14" s="39">
        <f t="shared" si="6"/>
        <v>5.5</v>
      </c>
      <c r="U14" s="50">
        <f t="shared" si="7"/>
        <v>0.82499999999999996</v>
      </c>
      <c r="V14" s="51">
        <f t="shared" si="8"/>
        <v>1.6749999999999998</v>
      </c>
    </row>
    <row r="15" spans="2:22">
      <c r="F15" s="53" t="s">
        <v>216</v>
      </c>
      <c r="J15" s="37">
        <f t="shared" si="9"/>
        <v>1</v>
      </c>
      <c r="K15" s="37">
        <f t="shared" si="10"/>
        <v>1</v>
      </c>
      <c r="L15" s="55">
        <v>0.03</v>
      </c>
      <c r="M15" s="39">
        <v>25.5</v>
      </c>
      <c r="N15" s="52">
        <f t="shared" si="1"/>
        <v>0.03</v>
      </c>
      <c r="O15" s="52">
        <f t="shared" si="2"/>
        <v>25.5</v>
      </c>
      <c r="P15" s="39">
        <f t="shared" si="3"/>
        <v>0.97</v>
      </c>
      <c r="Q15" s="39">
        <v>1</v>
      </c>
      <c r="R15" s="49">
        <f t="shared" si="4"/>
        <v>0.97</v>
      </c>
      <c r="S15" s="39">
        <f t="shared" si="5"/>
        <v>0.03</v>
      </c>
      <c r="T15" s="39">
        <f t="shared" si="6"/>
        <v>25.5</v>
      </c>
      <c r="U15" s="50">
        <f t="shared" si="7"/>
        <v>0.76500000000000001</v>
      </c>
      <c r="V15" s="51">
        <f t="shared" si="8"/>
        <v>1.7349999999999999</v>
      </c>
    </row>
    <row r="16" spans="2:22">
      <c r="F16" s="53" t="s">
        <v>217</v>
      </c>
      <c r="J16" s="37">
        <f t="shared" si="9"/>
        <v>1</v>
      </c>
      <c r="K16" s="37">
        <f t="shared" si="10"/>
        <v>1</v>
      </c>
      <c r="L16" s="55">
        <v>0.05</v>
      </c>
      <c r="M16" s="39">
        <v>15.5</v>
      </c>
      <c r="N16" s="52">
        <f t="shared" si="1"/>
        <v>0.05</v>
      </c>
      <c r="O16" s="52">
        <f t="shared" si="2"/>
        <v>15.5</v>
      </c>
      <c r="P16" s="39">
        <f t="shared" si="3"/>
        <v>0.95</v>
      </c>
      <c r="Q16" s="39">
        <v>1</v>
      </c>
      <c r="R16" s="49">
        <f t="shared" si="4"/>
        <v>0.95</v>
      </c>
      <c r="S16" s="39">
        <f t="shared" si="5"/>
        <v>0.05</v>
      </c>
      <c r="T16" s="39">
        <f t="shared" si="6"/>
        <v>15.5</v>
      </c>
      <c r="U16" s="50">
        <f t="shared" si="7"/>
        <v>0.77500000000000002</v>
      </c>
      <c r="V16" s="51">
        <f t="shared" si="8"/>
        <v>1.7250000000000001</v>
      </c>
    </row>
    <row r="17" spans="2:25">
      <c r="F17" s="53" t="s">
        <v>218</v>
      </c>
      <c r="J17" s="37">
        <f t="shared" si="9"/>
        <v>1</v>
      </c>
      <c r="K17" s="37">
        <f t="shared" si="10"/>
        <v>1</v>
      </c>
      <c r="L17" s="55">
        <v>0.06</v>
      </c>
      <c r="M17" s="39">
        <v>13</v>
      </c>
      <c r="N17" s="52">
        <f t="shared" si="1"/>
        <v>0.06</v>
      </c>
      <c r="O17" s="52">
        <f t="shared" si="2"/>
        <v>13</v>
      </c>
      <c r="P17" s="39">
        <f t="shared" si="3"/>
        <v>0.94</v>
      </c>
      <c r="Q17" s="39">
        <v>1</v>
      </c>
      <c r="R17" s="49">
        <f t="shared" si="4"/>
        <v>0.94</v>
      </c>
      <c r="S17" s="39">
        <f t="shared" si="5"/>
        <v>0.06</v>
      </c>
      <c r="T17" s="39">
        <f t="shared" si="6"/>
        <v>13</v>
      </c>
      <c r="U17" s="50">
        <f t="shared" si="7"/>
        <v>0.78</v>
      </c>
      <c r="V17" s="51">
        <f t="shared" si="8"/>
        <v>1.72</v>
      </c>
      <c r="W17" s="37" t="s">
        <v>222</v>
      </c>
      <c r="X17" s="37" t="s">
        <v>225</v>
      </c>
      <c r="Y17" s="37" t="s">
        <v>223</v>
      </c>
    </row>
    <row r="18" spans="2:25">
      <c r="F18" s="53" t="s">
        <v>219</v>
      </c>
      <c r="J18" s="37">
        <f t="shared" si="9"/>
        <v>1</v>
      </c>
      <c r="K18" s="37">
        <f t="shared" si="10"/>
        <v>1</v>
      </c>
      <c r="L18" s="55">
        <v>0.03</v>
      </c>
      <c r="M18" s="39">
        <v>25.5</v>
      </c>
      <c r="N18" s="52">
        <f t="shared" si="1"/>
        <v>0.03</v>
      </c>
      <c r="O18" s="52">
        <f t="shared" si="2"/>
        <v>25.5</v>
      </c>
      <c r="P18" s="39">
        <f t="shared" si="3"/>
        <v>0.97</v>
      </c>
      <c r="Q18" s="39">
        <v>1</v>
      </c>
      <c r="R18" s="49">
        <f t="shared" si="4"/>
        <v>0.97</v>
      </c>
      <c r="S18" s="39">
        <f t="shared" si="5"/>
        <v>0.03</v>
      </c>
      <c r="T18" s="39">
        <f t="shared" si="6"/>
        <v>25.5</v>
      </c>
      <c r="U18" s="50">
        <f t="shared" si="7"/>
        <v>0.76500000000000001</v>
      </c>
      <c r="V18" s="51">
        <f t="shared" si="8"/>
        <v>1.7349999999999999</v>
      </c>
    </row>
    <row r="19" spans="2:25">
      <c r="F19" s="54" t="s">
        <v>220</v>
      </c>
      <c r="J19" s="37">
        <f t="shared" si="9"/>
        <v>1</v>
      </c>
      <c r="K19" s="37">
        <f t="shared" si="10"/>
        <v>1</v>
      </c>
      <c r="L19" s="55">
        <v>0.2</v>
      </c>
      <c r="M19" s="39">
        <v>4.25</v>
      </c>
      <c r="N19" s="52">
        <f t="shared" si="1"/>
        <v>0.2</v>
      </c>
      <c r="O19" s="52">
        <f t="shared" si="2"/>
        <v>4.25</v>
      </c>
      <c r="P19" s="39">
        <f t="shared" si="3"/>
        <v>0.8</v>
      </c>
      <c r="Q19" s="39">
        <v>1</v>
      </c>
      <c r="R19" s="49">
        <f t="shared" si="4"/>
        <v>0.8</v>
      </c>
      <c r="S19" s="39">
        <f t="shared" si="5"/>
        <v>0.2</v>
      </c>
      <c r="T19" s="39">
        <f t="shared" si="6"/>
        <v>4.25</v>
      </c>
      <c r="U19" s="50">
        <f t="shared" si="7"/>
        <v>0.85000000000000009</v>
      </c>
      <c r="V19" s="51">
        <f t="shared" si="8"/>
        <v>1.6500000000000001</v>
      </c>
      <c r="X19" s="37" t="s">
        <v>197</v>
      </c>
      <c r="Y19" s="37" t="s">
        <v>224</v>
      </c>
    </row>
    <row r="20" spans="2:25">
      <c r="X20" s="37" t="s">
        <v>226</v>
      </c>
      <c r="Y20" s="37" t="s">
        <v>227</v>
      </c>
    </row>
    <row r="22" spans="2:25">
      <c r="M22" s="39">
        <v>1.55</v>
      </c>
      <c r="N22">
        <v>31</v>
      </c>
      <c r="O22">
        <v>5</v>
      </c>
    </row>
    <row r="23" spans="2:25">
      <c r="I23" s="37" t="s">
        <v>228</v>
      </c>
      <c r="J23" s="37" t="s">
        <v>233</v>
      </c>
      <c r="K23" s="37" t="s">
        <v>234</v>
      </c>
      <c r="M23" s="39">
        <v>0.1</v>
      </c>
    </row>
    <row r="24" spans="2:25">
      <c r="I24" s="37" t="s">
        <v>221</v>
      </c>
      <c r="J24" s="39">
        <v>3</v>
      </c>
      <c r="K24" s="39">
        <v>3</v>
      </c>
    </row>
    <row r="26" spans="2:25">
      <c r="J26" s="37" t="s">
        <v>229</v>
      </c>
      <c r="K26" s="37" t="s">
        <v>229</v>
      </c>
    </row>
    <row r="27" spans="2:25">
      <c r="J27" s="37" t="s">
        <v>230</v>
      </c>
      <c r="K27" s="37" t="s">
        <v>230</v>
      </c>
    </row>
    <row r="31" spans="2:25">
      <c r="B31" s="37" t="s">
        <v>333</v>
      </c>
      <c r="G31" s="37" t="s">
        <v>244</v>
      </c>
    </row>
    <row r="32" spans="2:25">
      <c r="B32" s="37" t="s">
        <v>332</v>
      </c>
      <c r="F32" s="37"/>
      <c r="G32" s="37" t="s">
        <v>243</v>
      </c>
      <c r="H32" s="37" t="s">
        <v>247</v>
      </c>
      <c r="I32" s="37" t="s">
        <v>245</v>
      </c>
      <c r="J32" s="37" t="s">
        <v>248</v>
      </c>
      <c r="K32" s="37" t="s">
        <v>249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 t="s">
        <v>330</v>
      </c>
    </row>
    <row r="33" spans="1:26">
      <c r="A33" s="37" t="s">
        <v>329</v>
      </c>
      <c r="B33" s="39" t="s">
        <v>328</v>
      </c>
      <c r="C33" s="37" t="s">
        <v>327</v>
      </c>
      <c r="D33" s="37" t="s">
        <v>326</v>
      </c>
      <c r="E33" s="37" t="s">
        <v>325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 t="s">
        <v>201</v>
      </c>
      <c r="Q33" s="37" t="s">
        <v>201</v>
      </c>
      <c r="R33" s="37" t="s">
        <v>204</v>
      </c>
      <c r="S33" s="37" t="s">
        <v>202</v>
      </c>
      <c r="T33" s="37" t="s">
        <v>202</v>
      </c>
      <c r="U33" s="37" t="s">
        <v>202</v>
      </c>
      <c r="V33" s="48" t="s">
        <v>331</v>
      </c>
      <c r="W33" s="37" t="s">
        <v>242</v>
      </c>
      <c r="X33" s="37" t="s">
        <v>240</v>
      </c>
      <c r="Y33" s="37" t="s">
        <v>239</v>
      </c>
      <c r="Z33" s="37" t="s">
        <v>241</v>
      </c>
    </row>
    <row r="34" spans="1:26">
      <c r="A34" s="37" t="s">
        <v>334</v>
      </c>
      <c r="F34" s="37"/>
      <c r="G34" s="37"/>
      <c r="H34" s="37" t="s">
        <v>246</v>
      </c>
      <c r="I34" s="37" t="s">
        <v>231</v>
      </c>
      <c r="J34" s="37" t="s">
        <v>207</v>
      </c>
      <c r="K34" s="37" t="s">
        <v>208</v>
      </c>
      <c r="L34" s="37" t="s">
        <v>198</v>
      </c>
      <c r="M34" s="37" t="s">
        <v>200</v>
      </c>
      <c r="N34" s="37" t="s">
        <v>209</v>
      </c>
      <c r="O34" s="37" t="s">
        <v>210</v>
      </c>
      <c r="P34" s="37" t="s">
        <v>199</v>
      </c>
      <c r="Q34" s="37" t="s">
        <v>203</v>
      </c>
      <c r="R34" s="37"/>
      <c r="S34" s="37" t="s">
        <v>199</v>
      </c>
      <c r="T34" s="37" t="s">
        <v>203</v>
      </c>
      <c r="U34" s="37" t="s">
        <v>205</v>
      </c>
      <c r="V34" s="37"/>
    </row>
    <row r="35" spans="1:26">
      <c r="A35" s="2">
        <f>B35/T35</f>
        <v>4.0238095238095228</v>
      </c>
      <c r="B35" s="39">
        <f>C35*(400%-100%)*V35</f>
        <v>27.160714285714281</v>
      </c>
      <c r="C35" s="37">
        <f>30000/E35</f>
        <v>5.3571428571428568</v>
      </c>
      <c r="E35" s="37">
        <v>5600</v>
      </c>
      <c r="F35" s="53" t="s">
        <v>211</v>
      </c>
      <c r="G35" s="39">
        <v>0</v>
      </c>
      <c r="H35" s="48">
        <f>100%+$G$35/2</f>
        <v>1</v>
      </c>
      <c r="I35" s="48">
        <f>100%+$G$35/2</f>
        <v>1</v>
      </c>
      <c r="J35" s="48">
        <f>100%+$G$35</f>
        <v>1</v>
      </c>
      <c r="K35" s="48">
        <f>100%+$G$35</f>
        <v>1</v>
      </c>
      <c r="L35" s="55">
        <v>0.12</v>
      </c>
      <c r="M35" s="39">
        <v>6.75</v>
      </c>
      <c r="N35" s="52">
        <f t="shared" ref="N35:N44" si="11">L35*J35</f>
        <v>0.12</v>
      </c>
      <c r="O35" s="52">
        <f t="shared" ref="O35:O44" si="12">M35*K35</f>
        <v>6.75</v>
      </c>
      <c r="P35" s="39">
        <f t="shared" ref="P35:P44" si="13">(1-N35)</f>
        <v>0.88</v>
      </c>
      <c r="Q35" s="39">
        <v>1</v>
      </c>
      <c r="R35" s="49">
        <f t="shared" ref="R35:R44" si="14">P35*Q35</f>
        <v>0.88</v>
      </c>
      <c r="S35" s="39">
        <f t="shared" ref="S35:S44" si="15">N35</f>
        <v>0.12</v>
      </c>
      <c r="T35" s="39">
        <f t="shared" ref="T35:T44" si="16">O35</f>
        <v>6.75</v>
      </c>
      <c r="U35" s="50">
        <f t="shared" ref="U35:U44" si="17">S35*T35</f>
        <v>0.80999999999999994</v>
      </c>
      <c r="V35" s="51">
        <f t="shared" ref="V35:V44" si="18">R35+U35</f>
        <v>1.69</v>
      </c>
      <c r="W35" s="39">
        <f>V35/Y35</f>
        <v>1</v>
      </c>
      <c r="X35" s="48">
        <f>H35*I35*V35</f>
        <v>1.69</v>
      </c>
      <c r="Y35">
        <v>1.69</v>
      </c>
      <c r="Z35" s="39">
        <f>X35/Y35</f>
        <v>1</v>
      </c>
    </row>
    <row r="36" spans="1:26">
      <c r="A36" s="2">
        <f t="shared" ref="A36:A44" si="19">B36/T36</f>
        <v>2.9882812500000004</v>
      </c>
      <c r="B36" s="39">
        <f t="shared" ref="B36:B44" si="20">C36*(400%-100%)*V36</f>
        <v>23.906250000000004</v>
      </c>
      <c r="C36" s="37">
        <f t="shared" ref="C36:C44" si="21">30000/E36</f>
        <v>4.6875</v>
      </c>
      <c r="E36" s="37">
        <v>6400</v>
      </c>
      <c r="F36" s="53" t="s">
        <v>212</v>
      </c>
      <c r="G36" s="37"/>
      <c r="H36" s="48">
        <f>H35</f>
        <v>1</v>
      </c>
      <c r="I36" s="48">
        <f t="shared" ref="I36:K36" si="22">I35</f>
        <v>1</v>
      </c>
      <c r="J36" s="48">
        <f t="shared" si="22"/>
        <v>1</v>
      </c>
      <c r="K36" s="48">
        <f t="shared" si="22"/>
        <v>1</v>
      </c>
      <c r="L36" s="55">
        <v>0.1</v>
      </c>
      <c r="M36" s="39">
        <v>8</v>
      </c>
      <c r="N36" s="52">
        <f t="shared" si="11"/>
        <v>0.1</v>
      </c>
      <c r="O36" s="52">
        <f t="shared" si="12"/>
        <v>8</v>
      </c>
      <c r="P36" s="39">
        <f t="shared" si="13"/>
        <v>0.9</v>
      </c>
      <c r="Q36" s="39">
        <v>1</v>
      </c>
      <c r="R36" s="49">
        <f t="shared" si="14"/>
        <v>0.9</v>
      </c>
      <c r="S36" s="39">
        <f t="shared" si="15"/>
        <v>0.1</v>
      </c>
      <c r="T36" s="39">
        <f t="shared" si="16"/>
        <v>8</v>
      </c>
      <c r="U36" s="50">
        <f t="shared" si="17"/>
        <v>0.8</v>
      </c>
      <c r="V36" s="51">
        <f t="shared" si="18"/>
        <v>1.7000000000000002</v>
      </c>
      <c r="W36" s="39">
        <f t="shared" ref="W36:W44" si="23">V36/Y36</f>
        <v>1</v>
      </c>
      <c r="X36" s="48">
        <f t="shared" ref="X36:X44" si="24">H36*I36*V36</f>
        <v>1.7000000000000002</v>
      </c>
      <c r="Y36">
        <v>1.7000000000000002</v>
      </c>
      <c r="Z36" s="39">
        <f t="shared" ref="Z36:Z44" si="25">X36/Y36</f>
        <v>1</v>
      </c>
    </row>
    <row r="37" spans="1:26">
      <c r="A37" s="2">
        <f t="shared" si="19"/>
        <v>2.0032258064516131</v>
      </c>
      <c r="B37" s="39">
        <f t="shared" si="20"/>
        <v>31.05</v>
      </c>
      <c r="C37" s="37">
        <f t="shared" si="21"/>
        <v>6</v>
      </c>
      <c r="E37" s="37">
        <v>5000</v>
      </c>
      <c r="F37" s="53" t="s">
        <v>213</v>
      </c>
      <c r="G37" s="37"/>
      <c r="H37" s="48">
        <f t="shared" ref="H37:H44" si="26">H36</f>
        <v>1</v>
      </c>
      <c r="I37" s="48">
        <f t="shared" ref="I37:I44" si="27">I36</f>
        <v>1</v>
      </c>
      <c r="J37" s="48">
        <f t="shared" ref="J37:J44" si="28">J36</f>
        <v>1</v>
      </c>
      <c r="K37" s="48">
        <f t="shared" ref="K37:K44" si="29">K36</f>
        <v>1</v>
      </c>
      <c r="L37" s="55">
        <v>0.05</v>
      </c>
      <c r="M37" s="39">
        <v>15.5</v>
      </c>
      <c r="N37" s="52">
        <f t="shared" si="11"/>
        <v>0.05</v>
      </c>
      <c r="O37" s="52">
        <f t="shared" si="12"/>
        <v>15.5</v>
      </c>
      <c r="P37" s="39">
        <f t="shared" si="13"/>
        <v>0.95</v>
      </c>
      <c r="Q37" s="39">
        <v>1</v>
      </c>
      <c r="R37" s="49">
        <f t="shared" si="14"/>
        <v>0.95</v>
      </c>
      <c r="S37" s="39">
        <f t="shared" si="15"/>
        <v>0.05</v>
      </c>
      <c r="T37" s="39">
        <f t="shared" si="16"/>
        <v>15.5</v>
      </c>
      <c r="U37" s="50">
        <f t="shared" si="17"/>
        <v>0.77500000000000002</v>
      </c>
      <c r="V37" s="51">
        <f t="shared" si="18"/>
        <v>1.7250000000000001</v>
      </c>
      <c r="W37" s="39">
        <f t="shared" si="23"/>
        <v>1</v>
      </c>
      <c r="X37" s="48">
        <f t="shared" si="24"/>
        <v>1.7250000000000001</v>
      </c>
      <c r="Y37">
        <v>1.7250000000000001</v>
      </c>
      <c r="Z37" s="39">
        <f t="shared" si="25"/>
        <v>1</v>
      </c>
    </row>
    <row r="38" spans="1:26">
      <c r="A38" s="2">
        <f t="shared" si="19"/>
        <v>2.9956268221574343</v>
      </c>
      <c r="B38" s="39">
        <f t="shared" si="20"/>
        <v>31.454081632653057</v>
      </c>
      <c r="C38" s="37">
        <f t="shared" si="21"/>
        <v>6.1224489795918364</v>
      </c>
      <c r="E38" s="37">
        <v>4900</v>
      </c>
      <c r="F38" s="53" t="s">
        <v>214</v>
      </c>
      <c r="G38" s="37"/>
      <c r="H38" s="48">
        <f t="shared" si="26"/>
        <v>1</v>
      </c>
      <c r="I38" s="48">
        <f t="shared" si="27"/>
        <v>1</v>
      </c>
      <c r="J38" s="48">
        <f t="shared" si="28"/>
        <v>1</v>
      </c>
      <c r="K38" s="48">
        <f t="shared" si="29"/>
        <v>1</v>
      </c>
      <c r="L38" s="55">
        <v>7.4999999999999997E-2</v>
      </c>
      <c r="M38" s="39">
        <v>10.5</v>
      </c>
      <c r="N38" s="52">
        <f t="shared" si="11"/>
        <v>7.4999999999999997E-2</v>
      </c>
      <c r="O38" s="52">
        <f t="shared" si="12"/>
        <v>10.5</v>
      </c>
      <c r="P38" s="39">
        <f t="shared" si="13"/>
        <v>0.92500000000000004</v>
      </c>
      <c r="Q38" s="39">
        <v>1</v>
      </c>
      <c r="R38" s="49">
        <f t="shared" si="14"/>
        <v>0.92500000000000004</v>
      </c>
      <c r="S38" s="39">
        <f t="shared" si="15"/>
        <v>7.4999999999999997E-2</v>
      </c>
      <c r="T38" s="39">
        <f t="shared" si="16"/>
        <v>10.5</v>
      </c>
      <c r="U38" s="50">
        <f t="shared" si="17"/>
        <v>0.78749999999999998</v>
      </c>
      <c r="V38" s="51">
        <f t="shared" si="18"/>
        <v>1.7124999999999999</v>
      </c>
      <c r="W38" s="39">
        <f t="shared" si="23"/>
        <v>1</v>
      </c>
      <c r="X38" s="48">
        <f t="shared" si="24"/>
        <v>1.7124999999999999</v>
      </c>
      <c r="Y38">
        <v>1.7124999999999999</v>
      </c>
      <c r="Z38" s="39">
        <f t="shared" si="25"/>
        <v>1</v>
      </c>
    </row>
    <row r="39" spans="1:26">
      <c r="A39" s="2">
        <f t="shared" si="19"/>
        <v>4.9834710743801649</v>
      </c>
      <c r="B39" s="39">
        <f t="shared" si="20"/>
        <v>27.409090909090907</v>
      </c>
      <c r="C39" s="37">
        <f t="shared" si="21"/>
        <v>5.4545454545454541</v>
      </c>
      <c r="E39" s="37">
        <v>5500</v>
      </c>
      <c r="F39" s="53" t="s">
        <v>215</v>
      </c>
      <c r="G39" s="37"/>
      <c r="H39" s="48">
        <f t="shared" si="26"/>
        <v>1</v>
      </c>
      <c r="I39" s="48">
        <f t="shared" si="27"/>
        <v>1</v>
      </c>
      <c r="J39" s="48">
        <f t="shared" si="28"/>
        <v>1</v>
      </c>
      <c r="K39" s="48">
        <f t="shared" si="29"/>
        <v>1</v>
      </c>
      <c r="L39" s="55">
        <v>0.15</v>
      </c>
      <c r="M39" s="39">
        <v>5.5</v>
      </c>
      <c r="N39" s="52">
        <f t="shared" si="11"/>
        <v>0.15</v>
      </c>
      <c r="O39" s="52">
        <f t="shared" si="12"/>
        <v>5.5</v>
      </c>
      <c r="P39" s="39">
        <f t="shared" si="13"/>
        <v>0.85</v>
      </c>
      <c r="Q39" s="39">
        <v>1</v>
      </c>
      <c r="R39" s="49">
        <f t="shared" si="14"/>
        <v>0.85</v>
      </c>
      <c r="S39" s="39">
        <f t="shared" si="15"/>
        <v>0.15</v>
      </c>
      <c r="T39" s="39">
        <f t="shared" si="16"/>
        <v>5.5</v>
      </c>
      <c r="U39" s="50">
        <f t="shared" si="17"/>
        <v>0.82499999999999996</v>
      </c>
      <c r="V39" s="51">
        <f t="shared" si="18"/>
        <v>1.6749999999999998</v>
      </c>
      <c r="W39" s="39">
        <f t="shared" si="23"/>
        <v>1</v>
      </c>
      <c r="X39" s="48">
        <f t="shared" si="24"/>
        <v>1.6749999999999998</v>
      </c>
      <c r="Y39">
        <v>1.6749999999999998</v>
      </c>
      <c r="Z39" s="39">
        <f t="shared" si="25"/>
        <v>1</v>
      </c>
    </row>
    <row r="40" spans="1:26">
      <c r="A40" s="2">
        <f t="shared" si="19"/>
        <v>1.0038572806171648</v>
      </c>
      <c r="B40" s="39">
        <f t="shared" si="20"/>
        <v>25.598360655737704</v>
      </c>
      <c r="C40" s="37">
        <f t="shared" si="21"/>
        <v>4.918032786885246</v>
      </c>
      <c r="E40" s="37">
        <v>6100</v>
      </c>
      <c r="F40" s="53" t="s">
        <v>216</v>
      </c>
      <c r="G40" s="37"/>
      <c r="H40" s="48">
        <f t="shared" si="26"/>
        <v>1</v>
      </c>
      <c r="I40" s="48">
        <f t="shared" si="27"/>
        <v>1</v>
      </c>
      <c r="J40" s="48">
        <f t="shared" si="28"/>
        <v>1</v>
      </c>
      <c r="K40" s="48">
        <f t="shared" si="29"/>
        <v>1</v>
      </c>
      <c r="L40" s="55">
        <v>0.03</v>
      </c>
      <c r="M40" s="39">
        <v>25.5</v>
      </c>
      <c r="N40" s="52">
        <f t="shared" si="11"/>
        <v>0.03</v>
      </c>
      <c r="O40" s="52">
        <f t="shared" si="12"/>
        <v>25.5</v>
      </c>
      <c r="P40" s="39">
        <f t="shared" si="13"/>
        <v>0.97</v>
      </c>
      <c r="Q40" s="39">
        <v>1</v>
      </c>
      <c r="R40" s="49">
        <f t="shared" si="14"/>
        <v>0.97</v>
      </c>
      <c r="S40" s="39">
        <f t="shared" si="15"/>
        <v>0.03</v>
      </c>
      <c r="T40" s="39">
        <f t="shared" si="16"/>
        <v>25.5</v>
      </c>
      <c r="U40" s="50">
        <f t="shared" si="17"/>
        <v>0.76500000000000001</v>
      </c>
      <c r="V40" s="51">
        <f t="shared" si="18"/>
        <v>1.7349999999999999</v>
      </c>
      <c r="W40" s="39">
        <f t="shared" si="23"/>
        <v>1</v>
      </c>
      <c r="X40" s="48">
        <f t="shared" si="24"/>
        <v>1.7349999999999999</v>
      </c>
      <c r="Y40">
        <v>1.7349999999999999</v>
      </c>
      <c r="Z40" s="39">
        <f t="shared" si="25"/>
        <v>1</v>
      </c>
    </row>
    <row r="41" spans="1:26">
      <c r="A41" s="2">
        <f t="shared" si="19"/>
        <v>2.0032258064516131</v>
      </c>
      <c r="B41" s="39">
        <f t="shared" si="20"/>
        <v>31.05</v>
      </c>
      <c r="C41" s="37">
        <f t="shared" si="21"/>
        <v>6</v>
      </c>
      <c r="E41" s="37">
        <v>5000</v>
      </c>
      <c r="F41" s="53" t="s">
        <v>217</v>
      </c>
      <c r="G41" s="37"/>
      <c r="H41" s="48">
        <f t="shared" si="26"/>
        <v>1</v>
      </c>
      <c r="I41" s="48">
        <f t="shared" si="27"/>
        <v>1</v>
      </c>
      <c r="J41" s="48">
        <f t="shared" si="28"/>
        <v>1</v>
      </c>
      <c r="K41" s="48">
        <f t="shared" si="29"/>
        <v>1</v>
      </c>
      <c r="L41" s="55">
        <v>0.05</v>
      </c>
      <c r="M41" s="39">
        <v>15.5</v>
      </c>
      <c r="N41" s="52">
        <f t="shared" si="11"/>
        <v>0.05</v>
      </c>
      <c r="O41" s="52">
        <f t="shared" si="12"/>
        <v>15.5</v>
      </c>
      <c r="P41" s="39">
        <f t="shared" si="13"/>
        <v>0.95</v>
      </c>
      <c r="Q41" s="39">
        <v>1</v>
      </c>
      <c r="R41" s="49">
        <f t="shared" si="14"/>
        <v>0.95</v>
      </c>
      <c r="S41" s="39">
        <f t="shared" si="15"/>
        <v>0.05</v>
      </c>
      <c r="T41" s="39">
        <f t="shared" si="16"/>
        <v>15.5</v>
      </c>
      <c r="U41" s="50">
        <f t="shared" si="17"/>
        <v>0.77500000000000002</v>
      </c>
      <c r="V41" s="51">
        <f t="shared" si="18"/>
        <v>1.7250000000000001</v>
      </c>
      <c r="W41" s="39">
        <f t="shared" si="23"/>
        <v>1</v>
      </c>
      <c r="X41" s="48">
        <f t="shared" si="24"/>
        <v>1.7250000000000001</v>
      </c>
      <c r="Y41">
        <v>1.7250000000000001</v>
      </c>
      <c r="Z41" s="39">
        <f t="shared" si="25"/>
        <v>1</v>
      </c>
    </row>
    <row r="42" spans="1:26">
      <c r="A42" s="2">
        <f t="shared" si="19"/>
        <v>1.9846153846153847</v>
      </c>
      <c r="B42" s="39">
        <f t="shared" si="20"/>
        <v>25.8</v>
      </c>
      <c r="C42" s="37">
        <f t="shared" si="21"/>
        <v>5</v>
      </c>
      <c r="E42" s="37">
        <v>6000</v>
      </c>
      <c r="F42" s="53" t="s">
        <v>218</v>
      </c>
      <c r="G42" s="37"/>
      <c r="H42" s="48">
        <f t="shared" si="26"/>
        <v>1</v>
      </c>
      <c r="I42" s="48">
        <f t="shared" si="27"/>
        <v>1</v>
      </c>
      <c r="J42" s="48">
        <f t="shared" si="28"/>
        <v>1</v>
      </c>
      <c r="K42" s="48">
        <f t="shared" si="29"/>
        <v>1</v>
      </c>
      <c r="L42" s="55">
        <v>0.06</v>
      </c>
      <c r="M42" s="39">
        <v>13</v>
      </c>
      <c r="N42" s="52">
        <f t="shared" si="11"/>
        <v>0.06</v>
      </c>
      <c r="O42" s="52">
        <f t="shared" si="12"/>
        <v>13</v>
      </c>
      <c r="P42" s="39">
        <f t="shared" si="13"/>
        <v>0.94</v>
      </c>
      <c r="Q42" s="39">
        <v>1</v>
      </c>
      <c r="R42" s="49">
        <f t="shared" si="14"/>
        <v>0.94</v>
      </c>
      <c r="S42" s="39">
        <f t="shared" si="15"/>
        <v>0.06</v>
      </c>
      <c r="T42" s="39">
        <f t="shared" si="16"/>
        <v>13</v>
      </c>
      <c r="U42" s="50">
        <f t="shared" si="17"/>
        <v>0.78</v>
      </c>
      <c r="V42" s="51">
        <f t="shared" si="18"/>
        <v>1.72</v>
      </c>
      <c r="W42" s="39">
        <f t="shared" si="23"/>
        <v>1</v>
      </c>
      <c r="X42" s="48">
        <f t="shared" si="24"/>
        <v>1.72</v>
      </c>
      <c r="Y42">
        <v>1.72</v>
      </c>
      <c r="Z42" s="39">
        <f t="shared" si="25"/>
        <v>1</v>
      </c>
    </row>
    <row r="43" spans="1:26">
      <c r="A43" s="2">
        <f t="shared" si="19"/>
        <v>1.0038572806171648</v>
      </c>
      <c r="B43" s="39">
        <f t="shared" si="20"/>
        <v>25.598360655737704</v>
      </c>
      <c r="C43" s="37">
        <f t="shared" si="21"/>
        <v>4.918032786885246</v>
      </c>
      <c r="E43" s="37">
        <v>6100</v>
      </c>
      <c r="F43" s="53" t="s">
        <v>219</v>
      </c>
      <c r="G43" s="37"/>
      <c r="H43" s="48">
        <f t="shared" si="26"/>
        <v>1</v>
      </c>
      <c r="I43" s="48">
        <f t="shared" si="27"/>
        <v>1</v>
      </c>
      <c r="J43" s="48">
        <f t="shared" si="28"/>
        <v>1</v>
      </c>
      <c r="K43" s="48">
        <f t="shared" si="29"/>
        <v>1</v>
      </c>
      <c r="L43" s="55">
        <v>0.03</v>
      </c>
      <c r="M43" s="39">
        <v>25.5</v>
      </c>
      <c r="N43" s="52">
        <f t="shared" si="11"/>
        <v>0.03</v>
      </c>
      <c r="O43" s="52">
        <f t="shared" si="12"/>
        <v>25.5</v>
      </c>
      <c r="P43" s="39">
        <f t="shared" si="13"/>
        <v>0.97</v>
      </c>
      <c r="Q43" s="39">
        <v>1</v>
      </c>
      <c r="R43" s="49">
        <f t="shared" si="14"/>
        <v>0.97</v>
      </c>
      <c r="S43" s="39">
        <f t="shared" si="15"/>
        <v>0.03</v>
      </c>
      <c r="T43" s="39">
        <f t="shared" si="16"/>
        <v>25.5</v>
      </c>
      <c r="U43" s="50">
        <f t="shared" si="17"/>
        <v>0.76500000000000001</v>
      </c>
      <c r="V43" s="51">
        <f t="shared" si="18"/>
        <v>1.7349999999999999</v>
      </c>
      <c r="W43" s="39">
        <f t="shared" si="23"/>
        <v>1</v>
      </c>
      <c r="X43" s="48">
        <f t="shared" si="24"/>
        <v>1.7349999999999999</v>
      </c>
      <c r="Y43">
        <v>1.7349999999999999</v>
      </c>
      <c r="Z43" s="39">
        <f t="shared" si="25"/>
        <v>1</v>
      </c>
    </row>
    <row r="44" spans="1:26">
      <c r="A44" s="2">
        <f t="shared" si="19"/>
        <v>6.988235294117648</v>
      </c>
      <c r="B44" s="39">
        <f t="shared" si="20"/>
        <v>29.700000000000003</v>
      </c>
      <c r="C44" s="37">
        <f t="shared" si="21"/>
        <v>6</v>
      </c>
      <c r="D44">
        <v>5000</v>
      </c>
      <c r="E44">
        <f>$D$44*$T$44/T44</f>
        <v>5000</v>
      </c>
      <c r="F44" s="54" t="s">
        <v>220</v>
      </c>
      <c r="G44" s="37"/>
      <c r="H44" s="48">
        <f t="shared" si="26"/>
        <v>1</v>
      </c>
      <c r="I44" s="48">
        <f t="shared" si="27"/>
        <v>1</v>
      </c>
      <c r="J44" s="48">
        <f t="shared" si="28"/>
        <v>1</v>
      </c>
      <c r="K44" s="48">
        <f t="shared" si="29"/>
        <v>1</v>
      </c>
      <c r="L44" s="55">
        <v>0.2</v>
      </c>
      <c r="M44" s="39">
        <v>4.25</v>
      </c>
      <c r="N44" s="52">
        <f t="shared" si="11"/>
        <v>0.2</v>
      </c>
      <c r="O44" s="52">
        <f t="shared" si="12"/>
        <v>4.25</v>
      </c>
      <c r="P44" s="39">
        <f t="shared" si="13"/>
        <v>0.8</v>
      </c>
      <c r="Q44" s="39">
        <v>1</v>
      </c>
      <c r="R44" s="49">
        <f t="shared" si="14"/>
        <v>0.8</v>
      </c>
      <c r="S44" s="39">
        <f t="shared" si="15"/>
        <v>0.2</v>
      </c>
      <c r="T44" s="39">
        <f t="shared" si="16"/>
        <v>4.25</v>
      </c>
      <c r="U44" s="50">
        <f t="shared" si="17"/>
        <v>0.85000000000000009</v>
      </c>
      <c r="V44" s="51">
        <f t="shared" si="18"/>
        <v>1.6500000000000001</v>
      </c>
      <c r="W44" s="39">
        <f t="shared" si="23"/>
        <v>1</v>
      </c>
      <c r="X44" s="48">
        <f t="shared" si="24"/>
        <v>1.6500000000000001</v>
      </c>
      <c r="Y44">
        <v>1.6500000000000001</v>
      </c>
      <c r="Z44" s="39">
        <f t="shared" si="25"/>
        <v>1</v>
      </c>
    </row>
    <row r="45" spans="1:26">
      <c r="A45" s="48">
        <f>B44/V44</f>
        <v>18</v>
      </c>
      <c r="B45" s="48" t="s">
        <v>335</v>
      </c>
    </row>
    <row r="46" spans="1:26">
      <c r="A46" s="37" t="s">
        <v>336</v>
      </c>
    </row>
    <row r="48" spans="1:26">
      <c r="A48" s="37">
        <f t="shared" ref="A48:A56" si="30">ROUND(A35,0)</f>
        <v>4</v>
      </c>
      <c r="F48" s="53" t="s">
        <v>211</v>
      </c>
    </row>
    <row r="49" spans="1:6">
      <c r="A49" s="37">
        <f t="shared" si="30"/>
        <v>3</v>
      </c>
      <c r="F49" s="53" t="s">
        <v>212</v>
      </c>
    </row>
    <row r="50" spans="1:6">
      <c r="A50" s="37">
        <f t="shared" si="30"/>
        <v>2</v>
      </c>
      <c r="F50" s="53" t="s">
        <v>213</v>
      </c>
    </row>
    <row r="51" spans="1:6">
      <c r="A51" s="37">
        <f t="shared" si="30"/>
        <v>3</v>
      </c>
      <c r="F51" s="53" t="s">
        <v>214</v>
      </c>
    </row>
    <row r="52" spans="1:6">
      <c r="A52" s="37">
        <f t="shared" si="30"/>
        <v>5</v>
      </c>
      <c r="F52" s="53" t="s">
        <v>215</v>
      </c>
    </row>
    <row r="53" spans="1:6">
      <c r="A53" s="37">
        <f t="shared" si="30"/>
        <v>1</v>
      </c>
      <c r="F53" s="53" t="s">
        <v>216</v>
      </c>
    </row>
    <row r="54" spans="1:6">
      <c r="A54" s="37">
        <f t="shared" si="30"/>
        <v>2</v>
      </c>
      <c r="F54" s="53" t="s">
        <v>217</v>
      </c>
    </row>
    <row r="55" spans="1:6">
      <c r="A55" s="37">
        <f t="shared" si="30"/>
        <v>2</v>
      </c>
      <c r="F55" s="53" t="s">
        <v>218</v>
      </c>
    </row>
    <row r="56" spans="1:6">
      <c r="A56" s="37">
        <f t="shared" si="30"/>
        <v>1</v>
      </c>
      <c r="F56" s="53" t="s">
        <v>219</v>
      </c>
    </row>
    <row r="57" spans="1:6">
      <c r="A57" s="37">
        <v>18</v>
      </c>
      <c r="B57" s="37" t="s">
        <v>337</v>
      </c>
      <c r="F57" s="54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2017-04-03T07:26:38Z</dcterms:modified>
</cp:coreProperties>
</file>