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TEMOA-TO\data_files\import_data\0_Base_Model\1_Building\3_Industrial_building\2_New_technology\Calibration\"/>
    </mc:Choice>
  </mc:AlternateContent>
  <xr:revisionPtr revIDLastSave="0" documentId="13_ncr:1_{E967F091-9C12-465A-B19D-E2FFD903A6E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DBDG_CapacityToActivity" sheetId="5" r:id="rId1"/>
    <sheet name="INDBDG_Activity" sheetId="4" r:id="rId2"/>
    <sheet name="Calculation" sheetId="3" r:id="rId3"/>
    <sheet name="INDBDG_GrowthRateMax" sheetId="2" r:id="rId4"/>
    <sheet name="INDBDG_GrowthRateSeed" sheetId="1" r:id="rId5"/>
  </sheets>
  <definedNames>
    <definedName name="_xlnm._FilterDatabase" localSheetId="2" hidden="1">Calculation!$A$1:$P$7</definedName>
    <definedName name="_xlnm._FilterDatabase" localSheetId="1" hidden="1">INDBDG_Activity!$A$1:$L$22</definedName>
    <definedName name="_xlnm._FilterDatabase" localSheetId="3" hidden="1">INDBDG_GrowthRateMax!$A$1:$D$7</definedName>
    <definedName name="_xlnm._FilterDatabase" localSheetId="4" hidden="1">INDBDG_GrowthRateSeed!$A$1:$E$7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A4" i="3"/>
  <c r="A5" i="3"/>
  <c r="A6" i="3"/>
  <c r="A7" i="3"/>
  <c r="A3" i="3"/>
  <c r="J2" i="3" l="1"/>
  <c r="I2" i="3"/>
  <c r="I4" i="3"/>
  <c r="J3" i="3" l="1"/>
  <c r="O3" i="3" s="1"/>
  <c r="J4" i="3"/>
  <c r="J5" i="3"/>
  <c r="J6" i="3"/>
  <c r="J7" i="3"/>
  <c r="I3" i="3"/>
  <c r="I5" i="3"/>
  <c r="I6" i="3"/>
  <c r="I7" i="3"/>
  <c r="K4" i="3" l="1"/>
  <c r="O4" i="3" s="1"/>
  <c r="K5" i="3"/>
  <c r="O5" i="3" s="1"/>
  <c r="K6" i="3"/>
  <c r="O6" i="3" s="1"/>
  <c r="K7" i="3"/>
  <c r="O7" i="3" s="1"/>
  <c r="A2" i="3"/>
  <c r="K2" i="3" s="1"/>
  <c r="O2" i="3" s="1"/>
  <c r="B3" i="2" l="1"/>
  <c r="B3" i="1" s="1"/>
  <c r="C3" i="1" s="1"/>
  <c r="B4" i="2"/>
  <c r="B4" i="1" s="1"/>
  <c r="C4" i="1" s="1"/>
  <c r="B5" i="2"/>
  <c r="B6" i="2"/>
  <c r="B6" i="1" s="1"/>
  <c r="C6" i="1" s="1"/>
  <c r="B5" i="1" l="1"/>
  <c r="C5" i="1" s="1"/>
  <c r="C5" i="2"/>
  <c r="B2" i="2"/>
  <c r="B7" i="2"/>
  <c r="B7" i="1" s="1"/>
  <c r="C7" i="1" s="1"/>
  <c r="C6" i="2"/>
  <c r="C4" i="2"/>
  <c r="C3" i="2"/>
  <c r="C2" i="2" l="1"/>
  <c r="B2" i="1"/>
  <c r="C2" i="1" s="1"/>
  <c r="C7" i="2"/>
</calcChain>
</file>

<file path=xl/sharedStrings.xml><?xml version="1.0" encoding="utf-8"?>
<sst xmlns="http://schemas.openxmlformats.org/spreadsheetml/2006/main" count="138" uniqueCount="65">
  <si>
    <t>regions</t>
  </si>
  <si>
    <t>growthrate_seed</t>
  </si>
  <si>
    <t>growthrate_seed_units</t>
  </si>
  <si>
    <t>growthrate_seed_notes</t>
  </si>
  <si>
    <t>tech</t>
  </si>
  <si>
    <t>TO</t>
  </si>
  <si>
    <t>Owner</t>
  </si>
  <si>
    <t>Sector</t>
  </si>
  <si>
    <t>EndUse</t>
  </si>
  <si>
    <t>Type 1</t>
  </si>
  <si>
    <t>Type 2</t>
  </si>
  <si>
    <t>Energy</t>
  </si>
  <si>
    <t>BDG</t>
  </si>
  <si>
    <t>___</t>
  </si>
  <si>
    <t>LI</t>
  </si>
  <si>
    <t>SC</t>
  </si>
  <si>
    <t>SH</t>
  </si>
  <si>
    <t>ETHOS</t>
  </si>
  <si>
    <t>WH</t>
  </si>
  <si>
    <t>End Use demand 2016</t>
  </si>
  <si>
    <t>End Use demand 2050</t>
  </si>
  <si>
    <t>Region</t>
  </si>
  <si>
    <t>Technology</t>
  </si>
  <si>
    <t>C2A</t>
  </si>
  <si>
    <t>c2a</t>
  </si>
  <si>
    <t>c2a_notes</t>
  </si>
  <si>
    <t>Max Annual growth</t>
  </si>
  <si>
    <t>Label</t>
  </si>
  <si>
    <t>Year</t>
  </si>
  <si>
    <t>growthrate_max</t>
  </si>
  <si>
    <t>growthrate_max_notes</t>
  </si>
  <si>
    <t>Max Share</t>
  </si>
  <si>
    <t>Max capacity</t>
  </si>
  <si>
    <t>IND</t>
  </si>
  <si>
    <t>IP</t>
  </si>
  <si>
    <t>SEP</t>
  </si>
  <si>
    <t>WAH</t>
  </si>
  <si>
    <t>RET</t>
  </si>
  <si>
    <t>INDBDGIP</t>
  </si>
  <si>
    <t>INDBDGLI</t>
  </si>
  <si>
    <t>INDBDGSC</t>
  </si>
  <si>
    <t>INDBDGSH</t>
  </si>
  <si>
    <t>INDBDGWH</t>
  </si>
  <si>
    <t>INDBDGIPSEPMENE_EX</t>
  </si>
  <si>
    <t>INDBDGSHSEP_EX</t>
  </si>
  <si>
    <t>INDBDGWHSEP_EX</t>
  </si>
  <si>
    <t>INDBDGSCDCO_EX</t>
  </si>
  <si>
    <t>INDBDGSHDHE_EX</t>
  </si>
  <si>
    <t>INDBDGWHDHE_EX</t>
  </si>
  <si>
    <t>INDBDGLISEP_EX</t>
  </si>
  <si>
    <t>INDBDGSCSEP_EX</t>
  </si>
  <si>
    <t>INDBDGIPSEP_EX</t>
  </si>
  <si>
    <t>INDBDGIPSEP___WAH_23</t>
  </si>
  <si>
    <t>IndustryBuildingIndustrial Processes</t>
  </si>
  <si>
    <t>IndustryBuildingLightingRetrofit</t>
  </si>
  <si>
    <t>IndustryBuildingIndustrial ProcessesRetrofit</t>
  </si>
  <si>
    <t>IndustryBuildingSpace CoolingRetrofit</t>
  </si>
  <si>
    <t>IndustryBuildingSpace HeatingRetrofit</t>
  </si>
  <si>
    <t>IndustryBuildingWater HeatingRetrofit</t>
  </si>
  <si>
    <t>Initial share</t>
  </si>
  <si>
    <t>INDBDGLIRET_23</t>
  </si>
  <si>
    <t>INDBDGIPRET_23</t>
  </si>
  <si>
    <t>INDBDGSCRET_23</t>
  </si>
  <si>
    <t>INDBDGSHRET_23</t>
  </si>
  <si>
    <t>INDBDGWHRET_23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</si>
</sst>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wrapText="1"/>
    </xf>
    <xf numFmtId="9" fontId="0" fillId="0" borderId="0" xfId="0" applyNumberFormat="1"/>
    <xf numFmtId="9" fontId="0" fillId="0" borderId="0" xfId="1" applyFont="1"/>
    <xf numFmtId="0" fontId="2" fillId="0" borderId="0" xfId="0" applyFont="1"/>
    <xf numFmtId="2" fontId="0" fillId="0" borderId="0" xfId="1" applyNumberFormat="1" applyFont="1"/>
    <xf numFmtId="0" fontId="0" fillId="0" borderId="0" xfId="0" applyAlignment="1">
      <alignment horizontal="left"/>
    </xf>
  </cellXfs>
  <cellStyles count="4">
    <cellStyle name="Normal" xfId="0" builtinId="0"/>
    <cellStyle name="Normal 10 2" xfId="3" xr:uid="{5920CA78-A968-4941-AD05-31BE62482177}"/>
    <cellStyle name="Normal 2" xfId="2" xr:uid="{83877C12-EA8F-4868-9D90-1D086FA0527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B19-39C1-42E9-85B8-79C8BE883788}">
  <sheetPr>
    <tabColor rgb="FF92D050"/>
  </sheetPr>
  <dimension ref="A1:D7"/>
  <sheetViews>
    <sheetView workbookViewId="0">
      <selection activeCell="G15" sqref="G15"/>
    </sheetView>
  </sheetViews>
  <sheetFormatPr defaultRowHeight="15" x14ac:dyDescent="0.25"/>
  <cols>
    <col min="2" max="2" width="26" bestFit="1" customWidth="1"/>
  </cols>
  <sheetData>
    <row r="1" spans="1:4" x14ac:dyDescent="0.25">
      <c r="A1" t="s">
        <v>0</v>
      </c>
      <c r="B1" t="s">
        <v>4</v>
      </c>
      <c r="C1" t="s">
        <v>24</v>
      </c>
      <c r="D1" t="s">
        <v>25</v>
      </c>
    </row>
    <row r="2" spans="1:4" x14ac:dyDescent="0.25">
      <c r="A2" t="s">
        <v>5</v>
      </c>
      <c r="B2" t="s">
        <v>52</v>
      </c>
      <c r="C2">
        <v>1</v>
      </c>
      <c r="D2" t="s">
        <v>53</v>
      </c>
    </row>
    <row r="3" spans="1:4" x14ac:dyDescent="0.25">
      <c r="A3" t="s">
        <v>5</v>
      </c>
      <c r="B3" t="s">
        <v>60</v>
      </c>
      <c r="C3">
        <v>1</v>
      </c>
      <c r="D3" t="s">
        <v>54</v>
      </c>
    </row>
    <row r="4" spans="1:4" x14ac:dyDescent="0.25">
      <c r="A4" t="s">
        <v>5</v>
      </c>
      <c r="B4" t="s">
        <v>61</v>
      </c>
      <c r="C4">
        <v>1</v>
      </c>
      <c r="D4" t="s">
        <v>55</v>
      </c>
    </row>
    <row r="5" spans="1:4" x14ac:dyDescent="0.25">
      <c r="A5" t="s">
        <v>5</v>
      </c>
      <c r="B5" t="s">
        <v>62</v>
      </c>
      <c r="C5">
        <v>1</v>
      </c>
      <c r="D5" t="s">
        <v>56</v>
      </c>
    </row>
    <row r="6" spans="1:4" x14ac:dyDescent="0.25">
      <c r="A6" t="s">
        <v>5</v>
      </c>
      <c r="B6" t="s">
        <v>63</v>
      </c>
      <c r="C6">
        <v>1</v>
      </c>
      <c r="D6" t="s">
        <v>57</v>
      </c>
    </row>
    <row r="7" spans="1:4" x14ac:dyDescent="0.25">
      <c r="A7" t="s">
        <v>5</v>
      </c>
      <c r="B7" t="s">
        <v>64</v>
      </c>
      <c r="C7">
        <v>1</v>
      </c>
      <c r="D7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CE62-D0F8-4FC3-BD1D-C49589B4FA26}">
  <sheetPr>
    <tabColor rgb="FF92D050"/>
  </sheetPr>
  <dimension ref="A1:L22"/>
  <sheetViews>
    <sheetView workbookViewId="0">
      <selection activeCell="K17" sqref="K17"/>
    </sheetView>
  </sheetViews>
  <sheetFormatPr defaultRowHeight="15" x14ac:dyDescent="0.25"/>
  <cols>
    <col min="1" max="1" width="10.7109375" customWidth="1"/>
    <col min="2" max="2" width="26.7109375" bestFit="1" customWidth="1"/>
  </cols>
  <sheetData>
    <row r="1" spans="1:12" x14ac:dyDescent="0.25">
      <c r="A1" s="2" t="s">
        <v>21</v>
      </c>
      <c r="B1" s="2" t="s">
        <v>22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2050</v>
      </c>
    </row>
    <row r="2" spans="1:12" x14ac:dyDescent="0.25">
      <c r="A2" t="s">
        <v>5</v>
      </c>
      <c r="B2" t="s">
        <v>38</v>
      </c>
      <c r="C2">
        <v>25.98111713116478</v>
      </c>
      <c r="D2">
        <v>26.011263516759481</v>
      </c>
      <c r="E2">
        <v>26.041409902354179</v>
      </c>
      <c r="F2">
        <v>26.071556277933951</v>
      </c>
      <c r="G2">
        <v>26.101702663528641</v>
      </c>
      <c r="H2">
        <v>26.131849049123339</v>
      </c>
      <c r="I2">
        <v>26.162204796719362</v>
      </c>
      <c r="J2">
        <v>26.192560544315381</v>
      </c>
      <c r="K2">
        <v>26.222916291911421</v>
      </c>
      <c r="L2">
        <v>26.9674988847264</v>
      </c>
    </row>
    <row r="3" spans="1:12" x14ac:dyDescent="0.25">
      <c r="A3" t="s">
        <v>5</v>
      </c>
      <c r="B3" t="s">
        <v>39</v>
      </c>
      <c r="C3">
        <v>25.98111713116478</v>
      </c>
      <c r="D3">
        <v>26.011263516759481</v>
      </c>
      <c r="E3">
        <v>26.041409902354179</v>
      </c>
      <c r="F3">
        <v>26.071556277933951</v>
      </c>
      <c r="G3">
        <v>26.101702663528641</v>
      </c>
      <c r="H3">
        <v>26.131849049123339</v>
      </c>
      <c r="I3">
        <v>26.162204796719362</v>
      </c>
      <c r="J3">
        <v>26.192560544315381</v>
      </c>
      <c r="K3">
        <v>26.222916291911421</v>
      </c>
      <c r="L3">
        <v>26.9674988847264</v>
      </c>
    </row>
    <row r="4" spans="1:12" x14ac:dyDescent="0.25">
      <c r="A4" t="s">
        <v>5</v>
      </c>
      <c r="B4" t="s">
        <v>40</v>
      </c>
      <c r="C4">
        <v>25.98111713116478</v>
      </c>
      <c r="D4">
        <v>26.011263516759481</v>
      </c>
      <c r="E4">
        <v>26.041409902354179</v>
      </c>
      <c r="F4">
        <v>26.071556277933951</v>
      </c>
      <c r="G4">
        <v>26.101702663528641</v>
      </c>
      <c r="H4">
        <v>26.131849049123339</v>
      </c>
      <c r="I4">
        <v>26.162204796719362</v>
      </c>
      <c r="J4">
        <v>26.19256054430846</v>
      </c>
      <c r="K4">
        <v>26.22291629190202</v>
      </c>
      <c r="L4">
        <v>26.967498884423811</v>
      </c>
    </row>
    <row r="5" spans="1:12" x14ac:dyDescent="0.25">
      <c r="A5" t="s">
        <v>5</v>
      </c>
      <c r="B5" t="s">
        <v>41</v>
      </c>
      <c r="C5">
        <v>25.98111713116478</v>
      </c>
      <c r="D5">
        <v>26.011263516759481</v>
      </c>
      <c r="E5">
        <v>26.041409902354179</v>
      </c>
      <c r="F5">
        <v>26.071556277933951</v>
      </c>
      <c r="G5">
        <v>26.101702663528641</v>
      </c>
      <c r="H5">
        <v>26.131849049123339</v>
      </c>
      <c r="I5">
        <v>26.162204796719362</v>
      </c>
      <c r="J5">
        <v>26.19256054430797</v>
      </c>
      <c r="K5">
        <v>26.22291629190206</v>
      </c>
      <c r="L5">
        <v>26.96749888420258</v>
      </c>
    </row>
    <row r="6" spans="1:12" x14ac:dyDescent="0.25">
      <c r="A6" t="s">
        <v>5</v>
      </c>
      <c r="B6" t="s">
        <v>42</v>
      </c>
      <c r="C6">
        <v>25.98111713116478</v>
      </c>
      <c r="D6">
        <v>26.011263516759481</v>
      </c>
      <c r="E6">
        <v>26.041409902354179</v>
      </c>
      <c r="F6">
        <v>26.071556277933951</v>
      </c>
      <c r="G6">
        <v>26.101702663528641</v>
      </c>
      <c r="H6">
        <v>26.131849049123339</v>
      </c>
      <c r="I6">
        <v>26.162204796719362</v>
      </c>
      <c r="J6">
        <v>26.19256054431208</v>
      </c>
      <c r="K6">
        <v>26.22291629190731</v>
      </c>
      <c r="L6">
        <v>26.96749888452231</v>
      </c>
    </row>
    <row r="7" spans="1:12" x14ac:dyDescent="0.25">
      <c r="A7" t="s">
        <v>5</v>
      </c>
      <c r="B7" t="s">
        <v>43</v>
      </c>
      <c r="L7">
        <v>6.12027314299355E-9</v>
      </c>
    </row>
    <row r="8" spans="1:12" x14ac:dyDescent="0.25">
      <c r="A8" t="s">
        <v>5</v>
      </c>
      <c r="B8" t="s">
        <v>44</v>
      </c>
    </row>
    <row r="9" spans="1:12" x14ac:dyDescent="0.25">
      <c r="A9" t="s">
        <v>5</v>
      </c>
      <c r="B9" t="s">
        <v>45</v>
      </c>
    </row>
    <row r="10" spans="1:12" x14ac:dyDescent="0.25">
      <c r="A10" t="s">
        <v>5</v>
      </c>
      <c r="B10" t="s">
        <v>46</v>
      </c>
      <c r="L10">
        <v>1.081197353869356E-8</v>
      </c>
    </row>
    <row r="11" spans="1:12" x14ac:dyDescent="0.25">
      <c r="A11" t="s">
        <v>5</v>
      </c>
      <c r="B11" t="s">
        <v>47</v>
      </c>
      <c r="L11">
        <v>2.9146434599169879E-8</v>
      </c>
    </row>
    <row r="12" spans="1:12" x14ac:dyDescent="0.25">
      <c r="A12" t="s">
        <v>5</v>
      </c>
      <c r="B12" t="s">
        <v>48</v>
      </c>
      <c r="L12">
        <v>3.1148090329224942E-8</v>
      </c>
    </row>
    <row r="13" spans="1:12" x14ac:dyDescent="0.25">
      <c r="A13" t="s">
        <v>5</v>
      </c>
      <c r="B13" t="s">
        <v>49</v>
      </c>
    </row>
    <row r="14" spans="1:12" x14ac:dyDescent="0.25">
      <c r="A14" t="s">
        <v>5</v>
      </c>
      <c r="B14" t="s">
        <v>50</v>
      </c>
      <c r="L14">
        <v>3.3935442653782633E-8</v>
      </c>
    </row>
    <row r="15" spans="1:12" x14ac:dyDescent="0.25">
      <c r="A15" t="s">
        <v>5</v>
      </c>
      <c r="B15" t="s">
        <v>51</v>
      </c>
      <c r="L15">
        <v>1.107617570868733E-8</v>
      </c>
    </row>
    <row r="16" spans="1:12" x14ac:dyDescent="0.25">
      <c r="A16" t="s">
        <v>5</v>
      </c>
      <c r="B16" t="s">
        <v>61</v>
      </c>
      <c r="C16">
        <v>12211.125051646961</v>
      </c>
      <c r="D16">
        <v>12225.293852876461</v>
      </c>
      <c r="E16">
        <v>12239.462654105961</v>
      </c>
      <c r="F16">
        <v>12253.631450628391</v>
      </c>
      <c r="G16">
        <v>12267.800251857811</v>
      </c>
      <c r="H16">
        <v>12281.96905308737</v>
      </c>
      <c r="I16">
        <v>12296.236254457481</v>
      </c>
      <c r="J16">
        <v>12310.503455825859</v>
      </c>
      <c r="K16">
        <v>12324.77065719792</v>
      </c>
      <c r="L16">
        <v>12674.72447580384</v>
      </c>
    </row>
    <row r="17" spans="1:12" x14ac:dyDescent="0.25">
      <c r="A17" t="s">
        <v>5</v>
      </c>
      <c r="B17" t="s">
        <v>60</v>
      </c>
      <c r="C17">
        <v>649.52792827909695</v>
      </c>
      <c r="D17">
        <v>650.28158791896294</v>
      </c>
      <c r="E17">
        <v>651.03524755882927</v>
      </c>
      <c r="F17">
        <v>651.78890694832239</v>
      </c>
      <c r="G17">
        <v>652.54256658818872</v>
      </c>
      <c r="H17">
        <v>653.29622622805425</v>
      </c>
      <c r="I17">
        <v>654.05511991795311</v>
      </c>
      <c r="J17">
        <v>654.81401360774487</v>
      </c>
      <c r="K17">
        <v>655.57290729766862</v>
      </c>
      <c r="L17">
        <v>674.18747211325979</v>
      </c>
    </row>
    <row r="18" spans="1:12" x14ac:dyDescent="0.25">
      <c r="A18" t="s">
        <v>5</v>
      </c>
      <c r="B18" t="s">
        <v>62</v>
      </c>
      <c r="C18">
        <v>1407.310511271342</v>
      </c>
      <c r="D18">
        <v>1408.9434404910501</v>
      </c>
      <c r="E18">
        <v>1410.5763697107579</v>
      </c>
      <c r="F18">
        <v>1412.2092983879911</v>
      </c>
      <c r="G18">
        <v>1413.8422276076999</v>
      </c>
      <c r="H18">
        <v>1415.475156827406</v>
      </c>
      <c r="I18">
        <v>1417.11942648885</v>
      </c>
      <c r="J18">
        <v>1418.763696148656</v>
      </c>
      <c r="K18">
        <v>1420.4079658108999</v>
      </c>
      <c r="L18">
        <v>1460.7395228696739</v>
      </c>
    </row>
    <row r="19" spans="1:12" x14ac:dyDescent="0.25">
      <c r="A19" t="s">
        <v>5</v>
      </c>
      <c r="B19" t="s">
        <v>63</v>
      </c>
      <c r="C19">
        <v>1558.86702786967</v>
      </c>
      <c r="D19">
        <v>1560.6758110053449</v>
      </c>
      <c r="E19">
        <v>1562.484594141019</v>
      </c>
      <c r="F19">
        <v>1564.293376675786</v>
      </c>
      <c r="G19">
        <v>1566.102159811448</v>
      </c>
      <c r="H19">
        <v>1567.9109429471259</v>
      </c>
      <c r="I19">
        <v>1569.732287802872</v>
      </c>
      <c r="J19">
        <v>1571.553632657412</v>
      </c>
      <c r="K19">
        <v>1573.374977513881</v>
      </c>
      <c r="L19">
        <v>1618.0499330354371</v>
      </c>
    </row>
    <row r="20" spans="1:12" x14ac:dyDescent="0.25">
      <c r="A20" t="s">
        <v>5</v>
      </c>
      <c r="B20" t="s">
        <v>64</v>
      </c>
      <c r="C20">
        <v>4079.035389591872</v>
      </c>
      <c r="D20">
        <v>4083.768372130241</v>
      </c>
      <c r="E20">
        <v>4088.5013546685891</v>
      </c>
      <c r="F20">
        <v>4093.2343356344832</v>
      </c>
      <c r="G20">
        <v>4097.9673181727176</v>
      </c>
      <c r="H20">
        <v>4102.7003007111534</v>
      </c>
      <c r="I20">
        <v>4107.4661530836684</v>
      </c>
      <c r="J20">
        <v>4112.2320054558704</v>
      </c>
      <c r="K20">
        <v>4116.9978578292021</v>
      </c>
      <c r="L20">
        <v>4233.8973248550319</v>
      </c>
    </row>
    <row r="21" spans="1:12" x14ac:dyDescent="0.25">
      <c r="A21" t="s">
        <v>5</v>
      </c>
      <c r="B21" t="s">
        <v>51</v>
      </c>
    </row>
    <row r="22" spans="1:12" x14ac:dyDescent="0.25">
      <c r="A22" t="s">
        <v>5</v>
      </c>
      <c r="B2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9F57-DFBD-45BB-A229-3F3B5DA91165}">
  <sheetPr>
    <tabColor rgb="FFC00000"/>
  </sheetPr>
  <dimension ref="A1:P7"/>
  <sheetViews>
    <sheetView zoomScaleNormal="100" workbookViewId="0">
      <selection activeCell="K3" sqref="K3"/>
    </sheetView>
  </sheetViews>
  <sheetFormatPr defaultRowHeight="15" x14ac:dyDescent="0.25"/>
  <cols>
    <col min="1" max="1" width="37.28515625" bestFit="1" customWidth="1"/>
    <col min="2" max="2" width="7" bestFit="1" customWidth="1"/>
    <col min="3" max="3" width="6.5703125" bestFit="1" customWidth="1"/>
    <col min="4" max="4" width="7.7109375" bestFit="1" customWidth="1"/>
    <col min="5" max="6" width="6.7109375" bestFit="1" customWidth="1"/>
    <col min="7" max="7" width="7" bestFit="1" customWidth="1"/>
    <col min="9" max="9" width="20.42578125" bestFit="1" customWidth="1"/>
    <col min="10" max="10" width="19.28515625" bestFit="1" customWidth="1"/>
    <col min="11" max="11" width="9" customWidth="1"/>
    <col min="12" max="12" width="11.42578125" bestFit="1" customWidth="1"/>
    <col min="13" max="13" width="22.140625" bestFit="1" customWidth="1"/>
    <col min="14" max="14" width="16.85546875" bestFit="1" customWidth="1"/>
    <col min="15" max="15" width="14.85546875" bestFit="1" customWidth="1"/>
    <col min="16" max="16" width="11" bestFit="1" customWidth="1"/>
  </cols>
  <sheetData>
    <row r="1" spans="1:16" s="5" customFormat="1" ht="14.25" customHeight="1" x14ac:dyDescent="0.25">
      <c r="A1" s="5" t="s">
        <v>27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28</v>
      </c>
      <c r="I1" s="5" t="s">
        <v>19</v>
      </c>
      <c r="J1" s="5" t="s">
        <v>20</v>
      </c>
      <c r="K1" s="5" t="s">
        <v>23</v>
      </c>
      <c r="L1" s="5" t="s">
        <v>59</v>
      </c>
      <c r="M1" s="5" t="s">
        <v>31</v>
      </c>
      <c r="N1" s="5" t="s">
        <v>26</v>
      </c>
      <c r="O1" s="5" t="s">
        <v>32</v>
      </c>
    </row>
    <row r="2" spans="1:16" x14ac:dyDescent="0.25">
      <c r="A2" t="str">
        <f>B2&amp;C2&amp;D2&amp;E2&amp;F2&amp;G2&amp;"_"&amp;H2</f>
        <v>INDBDGIPSEP___WAH_23</v>
      </c>
      <c r="B2" s="1" t="s">
        <v>33</v>
      </c>
      <c r="C2" s="1" t="s">
        <v>12</v>
      </c>
      <c r="D2" s="1" t="s">
        <v>34</v>
      </c>
      <c r="E2" s="1" t="s">
        <v>35</v>
      </c>
      <c r="F2" s="1" t="s">
        <v>13</v>
      </c>
      <c r="G2" s="1" t="s">
        <v>36</v>
      </c>
      <c r="H2" s="7">
        <v>23</v>
      </c>
      <c r="I2" s="1">
        <f>SUMIFS(INDBDG_Activity!C:C,INDBDG_Activity!B:B,B2&amp;C2&amp;D2&amp;"*",INDBDG_Activity!B:B,"&lt;&gt;INDBDGIPSEPMENE_EX")*20%</f>
        <v>2447.4212337556251</v>
      </c>
      <c r="J2" s="1">
        <f>SUMIFS(INDBDG_Activity!L:L,INDBDG_Activity!B:B,B2&amp;C2&amp;D2&amp;"*",INDBDG_Activity!B:B,"&lt;&gt;INDBDGIPSEPMENE_EX")*20%</f>
        <v>2540.3383949399285</v>
      </c>
      <c r="K2" s="1">
        <f>VLOOKUP(A2,INDBDG_CapacityToActivity!B:C,2,FALSE)</f>
        <v>1</v>
      </c>
      <c r="L2" s="1">
        <v>0</v>
      </c>
      <c r="M2" s="4">
        <v>0.2</v>
      </c>
      <c r="N2" s="6">
        <v>1.1000000000000001</v>
      </c>
      <c r="O2">
        <f>M2*J2/K2/N2^(50-23+L2)</f>
        <v>38.754226093967176</v>
      </c>
    </row>
    <row r="3" spans="1:16" x14ac:dyDescent="0.25">
      <c r="A3" t="str">
        <f>B3&amp;C3&amp;D3&amp;F3&amp;"_"&amp;H3</f>
        <v>INDBDGLIRET_23</v>
      </c>
      <c r="B3" s="1" t="s">
        <v>33</v>
      </c>
      <c r="C3" s="1" t="s">
        <v>12</v>
      </c>
      <c r="D3" s="1" t="s">
        <v>14</v>
      </c>
      <c r="E3" s="1" t="s">
        <v>35</v>
      </c>
      <c r="F3" s="1" t="s">
        <v>37</v>
      </c>
      <c r="G3" s="1" t="s">
        <v>17</v>
      </c>
      <c r="H3" s="7">
        <v>23</v>
      </c>
      <c r="I3" s="1">
        <f>SUMIFS(INDBDG_Activity!C:C,INDBDG_Activity!B:B,B3&amp;C3&amp;D3&amp;"*",INDBDG_Activity!B:B,"&lt;&gt;INDBDGIPSEPMENE_EX")</f>
        <v>675.50904541026171</v>
      </c>
      <c r="J3" s="1">
        <f>SUMIFS(INDBDG_Activity!L:L,INDBDG_Activity!B:B,B3&amp;C3&amp;D3&amp;"*",INDBDG_Activity!B:B,"&lt;&gt;INDBDGIPSEPMENE_EX")</f>
        <v>701.1549709979862</v>
      </c>
      <c r="K3" s="1">
        <f>VLOOKUP(A3,INDBDG_CapacityToActivity!B:C,2,FALSE)</f>
        <v>1</v>
      </c>
      <c r="L3" s="1">
        <v>0</v>
      </c>
      <c r="M3" s="4">
        <v>0.2</v>
      </c>
      <c r="N3" s="6">
        <v>1.1000000000000001</v>
      </c>
      <c r="O3">
        <f t="shared" ref="O3:O7" si="0">M3*J3/K3/N3^(50-23+L3)</f>
        <v>10.696495524804879</v>
      </c>
    </row>
    <row r="4" spans="1:16" x14ac:dyDescent="0.25">
      <c r="A4" t="str">
        <f t="shared" ref="A4:A7" si="1">B4&amp;C4&amp;D4&amp;F4&amp;"_"&amp;H4</f>
        <v>INDBDGIPRET_23</v>
      </c>
      <c r="B4" s="1" t="s">
        <v>33</v>
      </c>
      <c r="C4" s="1" t="s">
        <v>12</v>
      </c>
      <c r="D4" s="1" t="s">
        <v>34</v>
      </c>
      <c r="E4" s="1" t="s">
        <v>35</v>
      </c>
      <c r="F4" s="1" t="s">
        <v>37</v>
      </c>
      <c r="G4" s="1" t="s">
        <v>17</v>
      </c>
      <c r="H4" s="7">
        <v>23</v>
      </c>
      <c r="I4" s="1">
        <f>SUMIFS(INDBDG_Activity!C:C,INDBDG_Activity!B:B,B4&amp;C4&amp;D4&amp;"*",INDBDG_Activity!B:B,"&lt;&gt;INDBDGIPSEPMENE_EX")</f>
        <v>12237.106168778126</v>
      </c>
      <c r="J4" s="1">
        <f>SUMIFS(INDBDG_Activity!L:L,INDBDG_Activity!B:B,B4&amp;C4&amp;D4&amp;"*",INDBDG_Activity!B:B,"&lt;&gt;INDBDGIPSEPMENE_EX")</f>
        <v>12701.691974699643</v>
      </c>
      <c r="K4" s="1">
        <f>VLOOKUP(A4,INDBDG_CapacityToActivity!B:C,2,FALSE)</f>
        <v>1</v>
      </c>
      <c r="L4" s="1">
        <v>0</v>
      </c>
      <c r="M4" s="4">
        <v>0.2</v>
      </c>
      <c r="N4" s="6">
        <v>1.1000000000000001</v>
      </c>
      <c r="O4">
        <f t="shared" si="0"/>
        <v>193.7711304698359</v>
      </c>
    </row>
    <row r="5" spans="1:16" x14ac:dyDescent="0.25">
      <c r="A5" t="str">
        <f t="shared" si="1"/>
        <v>INDBDGSCRET_23</v>
      </c>
      <c r="B5" s="1" t="s">
        <v>33</v>
      </c>
      <c r="C5" s="1" t="s">
        <v>12</v>
      </c>
      <c r="D5" s="1" t="s">
        <v>15</v>
      </c>
      <c r="E5" s="1" t="s">
        <v>35</v>
      </c>
      <c r="F5" s="1" t="s">
        <v>37</v>
      </c>
      <c r="G5" s="1" t="s">
        <v>17</v>
      </c>
      <c r="H5" s="7">
        <v>23</v>
      </c>
      <c r="I5" s="1">
        <f>SUMIFS(INDBDG_Activity!C:C,INDBDG_Activity!B:B,B5&amp;C5&amp;D5&amp;"*",INDBDG_Activity!B:B,"&lt;&gt;INDBDGIPSEPMENE_EX")</f>
        <v>1433.2916284025068</v>
      </c>
      <c r="J5" s="1">
        <f>SUMIFS(INDBDG_Activity!L:L,INDBDG_Activity!B:B,B5&amp;C5&amp;D5&amp;"*",INDBDG_Activity!B:B,"&lt;&gt;INDBDGIPSEPMENE_EX")</f>
        <v>1487.7070217988451</v>
      </c>
      <c r="K5" s="1">
        <f>VLOOKUP(A5,INDBDG_CapacityToActivity!B:C,2,FALSE)</f>
        <v>1</v>
      </c>
      <c r="L5" s="1">
        <v>0</v>
      </c>
      <c r="M5" s="4">
        <v>0.2</v>
      </c>
      <c r="N5" s="6">
        <v>1.1000000000000001</v>
      </c>
      <c r="O5">
        <f t="shared" si="0"/>
        <v>22.695769350735798</v>
      </c>
    </row>
    <row r="6" spans="1:16" x14ac:dyDescent="0.25">
      <c r="A6" t="str">
        <f t="shared" si="1"/>
        <v>INDBDGSHRET_23</v>
      </c>
      <c r="B6" s="1" t="s">
        <v>33</v>
      </c>
      <c r="C6" s="1" t="s">
        <v>12</v>
      </c>
      <c r="D6" s="1" t="s">
        <v>16</v>
      </c>
      <c r="E6" s="1" t="s">
        <v>35</v>
      </c>
      <c r="F6" s="1" t="s">
        <v>37</v>
      </c>
      <c r="G6" s="1" t="s">
        <v>17</v>
      </c>
      <c r="H6" s="7">
        <v>23</v>
      </c>
      <c r="I6" s="1">
        <f>SUMIFS(INDBDG_Activity!C:C,INDBDG_Activity!B:B,B6&amp;C6&amp;D6&amp;"*",INDBDG_Activity!B:B,"&lt;&gt;INDBDGIPSEPMENE_EX")</f>
        <v>1584.8481450008348</v>
      </c>
      <c r="J6" s="1">
        <f>SUMIFS(INDBDG_Activity!L:L,INDBDG_Activity!B:B,B6&amp;C6&amp;D6&amp;"*",INDBDG_Activity!B:B,"&lt;&gt;INDBDGIPSEPMENE_EX")</f>
        <v>1645.0174319487862</v>
      </c>
      <c r="K6" s="1">
        <f>VLOOKUP(A6,INDBDG_CapacityToActivity!B:C,2,FALSE)</f>
        <v>1</v>
      </c>
      <c r="L6" s="1">
        <v>0</v>
      </c>
      <c r="M6" s="4">
        <v>0.2</v>
      </c>
      <c r="N6" s="6">
        <v>1.1000000000000001</v>
      </c>
      <c r="O6">
        <f t="shared" si="0"/>
        <v>25.095624115765908</v>
      </c>
      <c r="P6" s="3"/>
    </row>
    <row r="7" spans="1:16" x14ac:dyDescent="0.25">
      <c r="A7" t="str">
        <f t="shared" si="1"/>
        <v>INDBDGWHRET_23</v>
      </c>
      <c r="B7" s="1" t="s">
        <v>33</v>
      </c>
      <c r="C7" s="1" t="s">
        <v>12</v>
      </c>
      <c r="D7" s="1" t="s">
        <v>18</v>
      </c>
      <c r="E7" s="1" t="s">
        <v>35</v>
      </c>
      <c r="F7" s="1" t="s">
        <v>37</v>
      </c>
      <c r="G7" s="1" t="s">
        <v>17</v>
      </c>
      <c r="H7" s="7">
        <v>23</v>
      </c>
      <c r="I7" s="1">
        <f>SUMIFS(INDBDG_Activity!C:C,INDBDG_Activity!B:B,B7&amp;C7&amp;D7&amp;"*",INDBDG_Activity!B:B,"&lt;&gt;INDBDGIPSEPMENE_EX")</f>
        <v>4105.0165067230364</v>
      </c>
      <c r="J7" s="1">
        <f>SUMIFS(INDBDG_Activity!L:L,INDBDG_Activity!B:B,B7&amp;C7&amp;D7&amp;"*",INDBDG_Activity!B:B,"&lt;&gt;INDBDGIPSEPMENE_EX")</f>
        <v>4260.8648237707021</v>
      </c>
      <c r="K7" s="1">
        <f>VLOOKUP(A7,INDBDG_CapacityToActivity!B:C,2,FALSE)</f>
        <v>1</v>
      </c>
      <c r="L7" s="1">
        <v>0</v>
      </c>
      <c r="M7" s="4">
        <v>0.2</v>
      </c>
      <c r="N7" s="6">
        <v>1.1000000000000001</v>
      </c>
      <c r="O7">
        <f t="shared" si="0"/>
        <v>65.001780497100327</v>
      </c>
      <c r="P7" s="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E961-BF0C-4FEC-9818-D83863B53F24}">
  <sheetPr>
    <tabColor rgb="FF0070C0"/>
  </sheetPr>
  <dimension ref="A1:D7"/>
  <sheetViews>
    <sheetView workbookViewId="0">
      <selection activeCell="C1" sqref="A1:C1048576"/>
    </sheetView>
  </sheetViews>
  <sheetFormatPr defaultRowHeight="15" x14ac:dyDescent="0.25"/>
  <cols>
    <col min="2" max="2" width="41" bestFit="1" customWidth="1"/>
    <col min="3" max="3" width="14.7109375" bestFit="1" customWidth="1"/>
  </cols>
  <sheetData>
    <row r="1" spans="1:4" x14ac:dyDescent="0.25">
      <c r="A1" t="s">
        <v>0</v>
      </c>
      <c r="B1" t="s">
        <v>4</v>
      </c>
      <c r="C1" t="s">
        <v>29</v>
      </c>
      <c r="D1" t="s">
        <v>30</v>
      </c>
    </row>
    <row r="2" spans="1:4" x14ac:dyDescent="0.25">
      <c r="A2" t="s">
        <v>5</v>
      </c>
      <c r="B2" t="str">
        <f>Calculation!A2</f>
        <v>INDBDGIPSEP___WAH_23</v>
      </c>
      <c r="C2">
        <f>_xlfn.XLOOKUP(B2,Calculation!A:A,Calculation!N:N)</f>
        <v>1.1000000000000001</v>
      </c>
    </row>
    <row r="3" spans="1:4" x14ac:dyDescent="0.25">
      <c r="A3" t="s">
        <v>5</v>
      </c>
      <c r="B3" t="str">
        <f>Calculation!A3</f>
        <v>INDBDGLIRET_23</v>
      </c>
      <c r="C3">
        <f>_xlfn.XLOOKUP(B3,Calculation!A:A,Calculation!N:N)</f>
        <v>1.1000000000000001</v>
      </c>
    </row>
    <row r="4" spans="1:4" x14ac:dyDescent="0.25">
      <c r="A4" t="s">
        <v>5</v>
      </c>
      <c r="B4" t="str">
        <f>Calculation!A4</f>
        <v>INDBDGIPRET_23</v>
      </c>
      <c r="C4">
        <f>_xlfn.XLOOKUP(B4,Calculation!A:A,Calculation!N:N)</f>
        <v>1.1000000000000001</v>
      </c>
    </row>
    <row r="5" spans="1:4" x14ac:dyDescent="0.25">
      <c r="A5" t="s">
        <v>5</v>
      </c>
      <c r="B5" t="str">
        <f>Calculation!A5</f>
        <v>INDBDGSCRET_23</v>
      </c>
      <c r="C5">
        <f>_xlfn.XLOOKUP(B5,Calculation!A:A,Calculation!N:N)</f>
        <v>1.1000000000000001</v>
      </c>
    </row>
    <row r="6" spans="1:4" x14ac:dyDescent="0.25">
      <c r="A6" t="s">
        <v>5</v>
      </c>
      <c r="B6" t="str">
        <f>Calculation!A6</f>
        <v>INDBDGSHRET_23</v>
      </c>
      <c r="C6">
        <f>_xlfn.XLOOKUP(B6,Calculation!A:A,Calculation!N:N)</f>
        <v>1.1000000000000001</v>
      </c>
    </row>
    <row r="7" spans="1:4" x14ac:dyDescent="0.25">
      <c r="A7" t="s">
        <v>5</v>
      </c>
      <c r="B7" t="str">
        <f>Calculation!A7</f>
        <v>INDBDGWHRET_23</v>
      </c>
      <c r="C7">
        <f>_xlfn.XLOOKUP(B7,Calculation!A:A,Calculation!N:N)</f>
        <v>1.1000000000000001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E7"/>
  <sheetViews>
    <sheetView tabSelected="1" zoomScale="160" zoomScaleNormal="160" workbookViewId="0">
      <selection activeCell="D9" sqref="D9"/>
    </sheetView>
  </sheetViews>
  <sheetFormatPr defaultRowHeight="15" x14ac:dyDescent="0.25"/>
  <cols>
    <col min="2" max="2" width="37.28515625" bestFit="1" customWidth="1"/>
    <col min="3" max="3" width="15.7109375" bestFit="1" customWidth="1"/>
    <col min="4" max="4" width="21.28515625" bestFit="1" customWidth="1"/>
    <col min="5" max="5" width="21.8554687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 t="str">
        <f>INDBDG_GrowthRateMax!B2</f>
        <v>INDBDGIPSEP___WAH_23</v>
      </c>
      <c r="C2">
        <f>_xlfn.XLOOKUP(B2,Calculation!A:A,Calculation!O:O)</f>
        <v>38.754226093967176</v>
      </c>
    </row>
    <row r="3" spans="1:5" x14ac:dyDescent="0.25">
      <c r="A3" t="s">
        <v>5</v>
      </c>
      <c r="B3" t="str">
        <f>INDBDG_GrowthRateMax!B3</f>
        <v>INDBDGLIRET_23</v>
      </c>
      <c r="C3">
        <f>_xlfn.XLOOKUP(B3,Calculation!A:A,Calculation!O:O)</f>
        <v>10.696495524804879</v>
      </c>
    </row>
    <row r="4" spans="1:5" x14ac:dyDescent="0.25">
      <c r="A4" t="s">
        <v>5</v>
      </c>
      <c r="B4" t="str">
        <f>INDBDG_GrowthRateMax!B4</f>
        <v>INDBDGIPRET_23</v>
      </c>
      <c r="C4">
        <f>_xlfn.XLOOKUP(B4,Calculation!A:A,Calculation!O:O)</f>
        <v>193.7711304698359</v>
      </c>
    </row>
    <row r="5" spans="1:5" x14ac:dyDescent="0.25">
      <c r="A5" t="s">
        <v>5</v>
      </c>
      <c r="B5" t="str">
        <f>INDBDG_GrowthRateMax!B5</f>
        <v>INDBDGSCRET_23</v>
      </c>
      <c r="C5">
        <f>_xlfn.XLOOKUP(B5,Calculation!A:A,Calculation!O:O)</f>
        <v>22.695769350735798</v>
      </c>
    </row>
    <row r="6" spans="1:5" x14ac:dyDescent="0.25">
      <c r="A6" t="s">
        <v>5</v>
      </c>
      <c r="B6" t="str">
        <f>INDBDG_GrowthRateMax!B6</f>
        <v>INDBDGSHRET_23</v>
      </c>
      <c r="C6">
        <f>_xlfn.XLOOKUP(B6,Calculation!A:A,Calculation!O:O)</f>
        <v>25.095624115765908</v>
      </c>
    </row>
    <row r="7" spans="1:5" x14ac:dyDescent="0.25">
      <c r="A7" t="s">
        <v>5</v>
      </c>
      <c r="B7" t="str">
        <f>INDBDG_GrowthRateMax!B7</f>
        <v>INDBDGWHRET_23</v>
      </c>
      <c r="C7">
        <f>_xlfn.XLOOKUP(B7,Calculation!A:A,Calculation!O:O)</f>
        <v>65.001780497100327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INDBDG_CapacityToActivity</vt:lpstr>
      <vt:lpstr>INDBDG_Activity</vt:lpstr>
      <vt:lpstr>Calculation</vt:lpstr>
      <vt:lpstr>INDBDG_GrowthRateMax</vt:lpstr>
      <vt:lpstr>INDBDG_GrowthRateSeed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2015-06-05T18:17:20Z</dcterms:created>
  <dcterms:modified xsi:type="dcterms:W3CDTF">2023-02-02T16:13:03Z</dcterms:modified>
</cp:coreProperties>
</file>