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D73EAB-198A-49B6-9C6A-A9B486AF5BE8}" xr6:coauthVersionLast="47" xr6:coauthVersionMax="47" xr10:uidLastSave="{00000000-0000-0000-0000-000000000000}"/>
  <bookViews>
    <workbookView xWindow="-120" yWindow="-120" windowWidth="20730" windowHeight="11160" xr2:uid="{8A0E074C-6BFC-4D84-AB4A-ABC5C14523D1}"/>
  </bookViews>
  <sheets>
    <sheet name="Suivi du Sto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12" i="1" a="1"/>
  <c r="G12" i="1"/>
  <c r="G13" i="1" a="1"/>
  <c r="G13" i="1" s="1"/>
  <c r="G14" i="1" a="1"/>
  <c r="G14" i="1"/>
  <c r="N11" i="1"/>
  <c r="N12" i="1"/>
  <c r="N13" i="1"/>
  <c r="N14" i="1"/>
  <c r="N7" i="1"/>
  <c r="N8" i="1"/>
  <c r="N9" i="1"/>
  <c r="N10" i="1"/>
  <c r="N6" i="1"/>
  <c r="N4" i="1"/>
  <c r="N5" i="1"/>
  <c r="E4" i="1" l="1"/>
  <c r="E11" i="1"/>
  <c r="E7" i="1"/>
  <c r="E14" i="1"/>
  <c r="E10" i="1"/>
  <c r="E6" i="1"/>
  <c r="F9" i="1"/>
  <c r="E13" i="1"/>
  <c r="E9" i="1"/>
  <c r="E5" i="1"/>
  <c r="E12" i="1"/>
  <c r="E8" i="1"/>
  <c r="F5" i="1"/>
  <c r="F13" i="1"/>
  <c r="F4" i="1"/>
  <c r="H4" i="1" s="1"/>
  <c r="F11" i="1"/>
  <c r="F7" i="1"/>
  <c r="F12" i="1"/>
  <c r="F8" i="1"/>
  <c r="F14" i="1"/>
  <c r="H14" i="1" s="1"/>
  <c r="F10" i="1"/>
  <c r="H10" i="1" s="1"/>
  <c r="F6" i="1"/>
  <c r="H6" i="1" s="1"/>
  <c r="H13" i="1" l="1"/>
  <c r="H12" i="1"/>
  <c r="H7" i="1"/>
  <c r="H11" i="1"/>
  <c r="H8" i="1"/>
  <c r="H9" i="1"/>
  <c r="J13" i="1"/>
  <c r="J10" i="1"/>
  <c r="H5" i="1"/>
  <c r="J12" i="1"/>
  <c r="J6" i="1"/>
  <c r="J14" i="1"/>
  <c r="J4" i="1"/>
  <c r="J11" i="1" l="1"/>
  <c r="J7" i="1"/>
  <c r="J8" i="1"/>
  <c r="J9" i="1"/>
  <c r="J5" i="1"/>
  <c r="J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<sst xmlns="http://schemas.openxmlformats.org/spreadsheetml/2006/main" count="29" uniqueCount="25">
  <si>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Inventaire du Stock avec Alerte du Stock Minimum</t>
  </si>
  <si>
    <t>Montant du Stock</t>
  </si>
  <si>
    <r>
      <rPr>
        <b/>
        <sz val="20"/>
        <color rgb="FF0ABEB5"/>
        <rFont val="Calibri"/>
        <family val="2"/>
        <scheme val="minor"/>
      </rPr>
      <t>Entrées</t>
    </r>
    <r>
      <rPr>
        <b/>
        <sz val="18"/>
        <color theme="1"/>
        <rFont val="Calibri"/>
        <family val="2"/>
        <scheme val="minor"/>
      </rPr>
      <t xml:space="preserve"> et </t>
    </r>
    <r>
      <rPr>
        <b/>
        <sz val="20"/>
        <color rgb="FFFF5E3E"/>
        <rFont val="Calibri"/>
        <family val="2"/>
        <scheme val="minor"/>
      </rPr>
      <t>Sorties</t>
    </r>
    <r>
      <rPr>
        <b/>
        <sz val="18"/>
        <color theme="1"/>
        <rFont val="Calibri"/>
        <family val="2"/>
        <scheme val="minor"/>
      </rPr>
      <t xml:space="preserve"> du STOCK</t>
    </r>
  </si>
  <si>
    <t>Code 
Article</t>
  </si>
  <si>
    <t>Désignation</t>
  </si>
  <si>
    <t>Stock 
Mini</t>
  </si>
  <si>
    <t>Stock
initial</t>
  </si>
  <si>
    <t>Entrée</t>
  </si>
  <si>
    <t>Sortie</t>
  </si>
  <si>
    <t>Alerte Stock</t>
  </si>
  <si>
    <t>Stock Final</t>
  </si>
  <si>
    <t>P.U.</t>
  </si>
  <si>
    <t>Valeur du Stock</t>
  </si>
  <si>
    <t>Date</t>
  </si>
  <si>
    <t>Produit A</t>
  </si>
  <si>
    <t>Produit B</t>
  </si>
  <si>
    <t>Produit C</t>
  </si>
  <si>
    <t>Produit D</t>
  </si>
  <si>
    <t>Produit E</t>
  </si>
  <si>
    <t>Produit F</t>
  </si>
  <si>
    <t>Produit G</t>
  </si>
  <si>
    <t>Produit H</t>
  </si>
  <si>
    <t>Produit I</t>
  </si>
  <si>
    <t>Produit J</t>
  </si>
  <si>
    <t>Produit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</si>
</sst>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164" formatCode="#,##0.00\ &quot;€&quot;"/>
    <numFmt numFmtId="165" formatCode="000000"/>
    <numFmt numFmtId="166" formatCode="dd/mm/yy;@"/>
  </numFmts>
  <fonts count="13" x14ac:knownFonts="1">
    <font>
      <sz val="11"/>
      <color theme="1"/>
      <name val="Calibri"/>
      <family val="2"/>
      <scheme val="minor"/>
    </font>
    <font>
      <b/>
      <sz val="22"/>
      <color rgb="FF21636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36767"/>
      <name val="Calibri"/>
      <family val="2"/>
      <scheme val="minor"/>
    </font>
    <font>
      <b/>
      <sz val="20"/>
      <color rgb="FF0ABEB5"/>
      <name val="Calibri"/>
      <family val="2"/>
      <scheme val="minor"/>
    </font>
    <font>
      <b/>
      <sz val="20"/>
      <color rgb="FFFF5E3E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rgb="FF25252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A24A0E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CF4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C8182"/>
        <bgColor indexed="64"/>
      </patternFill>
    </fill>
    <fill>
      <gradientFill degree="45">
        <stop position="0">
          <color theme="0"/>
        </stop>
        <stop position="1">
          <color rgb="FFA0FDCA"/>
        </stop>
      </gradientFill>
    </fill>
    <fill>
      <gradientFill degree="270">
        <stop position="0">
          <color theme="0"/>
        </stop>
        <stop position="1">
          <color rgb="FFA0FDCA"/>
        </stop>
      </gradientFill>
    </fill>
    <fill>
      <patternFill patternType="solid">
        <fgColor rgb="FF0ACABF"/>
        <bgColor indexed="64"/>
      </patternFill>
    </fill>
    <fill>
      <patternFill patternType="solid">
        <fgColor rgb="FFA0FDCA"/>
        <bgColor indexed="64"/>
      </patternFill>
    </fill>
    <fill>
      <patternFill patternType="solid">
        <fgColor rgb="FFFF5E3E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ck">
        <color rgb="FFFF5E3E"/>
      </left>
      <right style="thick">
        <color rgb="FFFF5E3E"/>
      </right>
      <top style="thick">
        <color rgb="FFFF5E3E"/>
      </top>
      <bottom style="thick">
        <color rgb="FFFF5E3E"/>
      </bottom>
      <diagonal/>
    </border>
    <border>
      <left style="thin">
        <color theme="6"/>
      </left>
      <right/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rgb="FFFF5E3E"/>
      </left>
      <right style="thin">
        <color rgb="FFFF5E3E"/>
      </right>
      <top style="thick">
        <color rgb="FFFF5E3E"/>
      </top>
      <bottom/>
      <diagonal/>
    </border>
    <border>
      <left style="thin">
        <color rgb="FFFF5E3E"/>
      </left>
      <right style="thin">
        <color rgb="FFFF5E3E"/>
      </right>
      <top/>
      <bottom/>
      <diagonal/>
    </border>
    <border>
      <left style="thin">
        <color rgb="FF236767"/>
      </left>
      <right style="thin">
        <color rgb="FF236767"/>
      </right>
      <top style="thin">
        <color rgb="FF236767"/>
      </top>
      <bottom style="thin">
        <color rgb="FF236767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1" xfId="0" applyFill="1" applyBorder="1"/>
    <xf numFmtId="0" fontId="2" fillId="4" borderId="0" xfId="0" applyFont="1" applyFill="1"/>
    <xf numFmtId="0" fontId="0" fillId="4" borderId="0" xfId="0" applyFill="1"/>
    <xf numFmtId="0" fontId="0" fillId="4" borderId="2" xfId="0" applyFill="1" applyBorder="1"/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9" fillId="8" borderId="5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1" fontId="12" fillId="0" borderId="6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/>
    </xf>
    <xf numFmtId="8" fontId="7" fillId="5" borderId="0" xfId="0" applyNumberFormat="1" applyFont="1" applyFill="1" applyAlignment="1">
      <alignment horizontal="center" vertical="center" wrapText="1"/>
    </xf>
    <xf numFmtId="1" fontId="11" fillId="0" borderId="0" xfId="0" applyNumberFormat="1" applyFont="1" applyAlignment="1">
      <alignment horizontal="left" vertical="center"/>
    </xf>
    <xf numFmtId="1" fontId="1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dd/mm/yy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A24A0E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rgb="FF38ADB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14</xdr:row>
      <xdr:rowOff>38101</xdr:rowOff>
    </xdr:from>
    <xdr:to>
      <xdr:col>6</xdr:col>
      <xdr:colOff>182880</xdr:colOff>
      <xdr:row>25</xdr:row>
      <xdr:rowOff>68581</xdr:rowOff>
    </xdr:to>
    <xdr:sp macro="" textlink="">
      <xdr:nvSpPr>
        <xdr:cNvPr id="12" name="Rectangle 1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/>
        </xdr:cNvSpPr>
      </xdr:nvSpPr>
      <xdr:spPr>
        <a:xfrm>
          <a:off x="30480" y="3284221"/>
          <a:ext cx="5410200" cy="2042160"/>
        </a:xfrm>
        <a:prstGeom prst="rect">
          <a:avLst/>
        </a:prstGeom>
        <a:solidFill>
          <a:srgbClr val="3DC63D"/>
        </a:solidFill>
        <a:ln>
          <a:noFill/>
        </a:ln>
        <a:effectLst>
          <a:outerShdw blurRad="63500" sx="102000" sy="102000" algn="ctr" rotWithShape="0">
            <a:prstClr val="black">
              <a:alpha val="4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lvl="0">
            <a:defRPr/>
          </a:pPr>
          <a:r>
            <a:rPr kumimoji="0" lang="fr-FR" sz="18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</a:t>
          </a:r>
          <a:r>
            <a:rPr kumimoji="0" lang="fr-FR" sz="2400" b="1" i="0" u="none" strike="noStrike" kern="1200" cap="none" spc="0" normalizeH="0" baseline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-&gt; En</a:t>
          </a:r>
          <a:r>
            <a:rPr kumimoji="0" lang="fr-FR" sz="2400" b="1" i="0" u="none" strike="noStrike" kern="1200" cap="none" spc="0" normalizeH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date du 30/01 il est sorti du stock :</a:t>
          </a:r>
          <a:b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</a:b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</a:t>
          </a:r>
          <a:r>
            <a:rPr kumimoji="0" lang="fr-FR" sz="24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3 articles</a:t>
          </a: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du produit B</a:t>
          </a:r>
          <a:b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              4 articles du produit A</a:t>
          </a:r>
          <a:b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</a:t>
          </a:r>
          <a: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</a:rPr>
            <a:t>-&gt; et </a:t>
          </a:r>
          <a:r>
            <a:rPr kumimoji="0" lang="fr-FR" sz="2400" b="1" i="0" u="none" strike="noStrike" kern="1200" cap="none" spc="0" normalizeH="0" baseline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en date du 31/01</a:t>
          </a:r>
        </a:p>
        <a:p>
          <a:pPr lvl="0">
            <a:defRPr/>
          </a:pP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2 articles du produit A</a:t>
          </a:r>
          <a:endParaRPr kumimoji="0" lang="fr-FR" sz="24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30480</xdr:colOff>
      <xdr:row>14</xdr:row>
      <xdr:rowOff>38101</xdr:rowOff>
    </xdr:from>
    <xdr:to>
      <xdr:col>6</xdr:col>
      <xdr:colOff>182880</xdr:colOff>
      <xdr:row>25</xdr:row>
      <xdr:rowOff>68581</xdr:rowOff>
    </xdr:to>
    <xdr:sp macro="" textlink="">
      <xdr:nvSpPr>
        <xdr:cNvPr id="13" name="Rectangle 1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/>
        </xdr:cNvSpPr>
      </xdr:nvSpPr>
      <xdr:spPr>
        <a:xfrm>
          <a:off x="30480" y="3284221"/>
          <a:ext cx="5410200" cy="2042160"/>
        </a:xfrm>
        <a:prstGeom prst="rect">
          <a:avLst/>
        </a:prstGeom>
        <a:solidFill>
          <a:srgbClr val="3DC63D"/>
        </a:solidFill>
        <a:ln>
          <a:noFill/>
        </a:ln>
        <a:effectLst>
          <a:outerShdw blurRad="63500" sx="102000" sy="102000" algn="ctr" rotWithShape="0">
            <a:prstClr val="black">
              <a:alpha val="4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</a:t>
          </a:r>
          <a:r>
            <a:rPr kumimoji="0" lang="fr-FR" sz="2400" b="1" i="0" u="none" strike="noStrike" kern="1200" cap="none" spc="0" normalizeH="0" baseline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-&gt; En</a:t>
          </a:r>
          <a:r>
            <a:rPr kumimoji="0" lang="fr-FR" sz="2400" b="1" i="0" u="none" strike="noStrike" kern="1200" cap="none" spc="0" normalizeH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date du 31/01 </a:t>
          </a:r>
          <a:r>
            <a:rPr lang="fr-FR" sz="22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il est entré en stock :</a:t>
          </a:r>
          <a:b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</a:b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</a:t>
          </a:r>
          <a:r>
            <a:rPr kumimoji="0" lang="fr-FR" sz="24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12 articles</a:t>
          </a: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du produit A</a:t>
          </a:r>
          <a:b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              10 articles du produit B</a:t>
          </a:r>
          <a:b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                5 articles du produit G</a:t>
          </a:r>
          <a:b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              10</a:t>
          </a:r>
          <a:r>
            <a:rPr kumimoji="0" lang="fr-FR" sz="24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articles </a:t>
          </a:r>
          <a:r>
            <a:rPr kumimoji="0" lang="fr-FR" sz="24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+mn-lt"/>
              <a:ea typeface="+mn-ea"/>
              <a:cs typeface="+mn-cs"/>
            </a:rPr>
            <a:t>du produit I</a:t>
          </a:r>
          <a:endParaRPr kumimoji="0" lang="fr-FR" sz="2400" b="1" i="0" u="none" strike="noStrike" kern="1200" cap="none" spc="0" normalizeH="0" baseline="0" noProof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+mn-lt"/>
            <a:ea typeface="+mn-ea"/>
            <a:cs typeface="+mn-cs"/>
          </a:endParaRPr>
        </a:p>
        <a:p>
          <a:pPr lvl="0">
            <a:defRPr/>
          </a:pP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</a:t>
          </a: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                 </a:t>
          </a: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30480</xdr:colOff>
      <xdr:row>14</xdr:row>
      <xdr:rowOff>45720</xdr:rowOff>
    </xdr:from>
    <xdr:to>
      <xdr:col>6</xdr:col>
      <xdr:colOff>182880</xdr:colOff>
      <xdr:row>25</xdr:row>
      <xdr:rowOff>76200</xdr:rowOff>
    </xdr:to>
    <xdr:sp macro="" textlink="">
      <xdr:nvSpPr>
        <xdr:cNvPr id="14" name="Rectangle 13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/>
        </xdr:cNvSpPr>
      </xdr:nvSpPr>
      <xdr:spPr>
        <a:xfrm>
          <a:off x="30480" y="3291840"/>
          <a:ext cx="5410200" cy="2042160"/>
        </a:xfrm>
        <a:prstGeom prst="rect">
          <a:avLst/>
        </a:prstGeom>
        <a:solidFill>
          <a:srgbClr val="3DC63D"/>
        </a:solidFill>
        <a:ln>
          <a:noFill/>
        </a:ln>
        <a:effectLst>
          <a:outerShdw blurRad="63500" sx="102000" sy="102000" algn="ctr" rotWithShape="0">
            <a:prstClr val="black">
              <a:alpha val="4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</a:t>
          </a:r>
          <a:r>
            <a:rPr kumimoji="0" lang="fr-FR" sz="22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kumimoji="0" lang="fr-FR" sz="2200" b="1" i="0" u="none" strike="noStrike" kern="1200" cap="none" spc="0" normalizeH="0" baseline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-&gt; Quelle valeur indique que le final est </a:t>
          </a:r>
          <a:r>
            <a:rPr lang="fr-FR" sz="22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:</a:t>
          </a:r>
          <a:b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</a:br>
          <a: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</a:t>
          </a: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&gt; au stock mini</a:t>
          </a:r>
          <a:b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&lt; ou = au stock mini</a:t>
          </a:r>
          <a:endParaRPr lang="fr-FR" sz="2400" b="1">
            <a:solidFill>
              <a:prstClr val="white"/>
            </a:solidFill>
            <a:effectLst>
              <a:outerShdw blurRad="63500" algn="ctr" rotWithShape="0">
                <a:prstClr val="black">
                  <a:alpha val="40000"/>
                </a:prstClr>
              </a:outerShdw>
            </a:effectLst>
            <a:latin typeface="Calibri" panose="020F0502020204030204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&lt; ou = à 0  </a:t>
          </a: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                 </a:t>
          </a: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</xdr:colOff>
      <xdr:row>14</xdr:row>
      <xdr:rowOff>30480</xdr:rowOff>
    </xdr:from>
    <xdr:to>
      <xdr:col>6</xdr:col>
      <xdr:colOff>190500</xdr:colOff>
      <xdr:row>25</xdr:row>
      <xdr:rowOff>60960</xdr:rowOff>
    </xdr:to>
    <xdr:sp macro="" textlink="">
      <xdr:nvSpPr>
        <xdr:cNvPr id="15" name="Rectangle 14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/>
        </xdr:cNvSpPr>
      </xdr:nvSpPr>
      <xdr:spPr>
        <a:xfrm>
          <a:off x="38100" y="3276600"/>
          <a:ext cx="5410200" cy="2042160"/>
        </a:xfrm>
        <a:prstGeom prst="rect">
          <a:avLst/>
        </a:prstGeom>
        <a:solidFill>
          <a:srgbClr val="3DC63D"/>
        </a:solidFill>
        <a:ln>
          <a:noFill/>
        </a:ln>
        <a:effectLst>
          <a:outerShdw blurRad="63500" sx="102000" sy="102000" algn="ctr" rotWithShape="0">
            <a:prstClr val="black">
              <a:alpha val="4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</a:t>
          </a:r>
          <a:r>
            <a:rPr kumimoji="0" lang="fr-FR" sz="22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kumimoji="0" lang="fr-FR" sz="2200" b="1" i="0" u="none" strike="noStrike" kern="1200" cap="none" spc="0" normalizeH="0" baseline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-&gt; Quelle valeur indique que le final est </a:t>
          </a:r>
          <a:r>
            <a:rPr lang="fr-FR" sz="22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:</a:t>
          </a:r>
          <a:b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</a:br>
          <a:r>
            <a:rPr lang="fr-FR" sz="24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</a:t>
          </a: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&gt; au stock mini</a:t>
          </a:r>
          <a:b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&lt; ou = au stock mini</a:t>
          </a:r>
          <a:endParaRPr lang="fr-FR" sz="2400" b="1">
            <a:solidFill>
              <a:prstClr val="white"/>
            </a:solidFill>
            <a:effectLst>
              <a:outerShdw blurRad="63500" algn="ctr" rotWithShape="0">
                <a:prstClr val="black">
                  <a:alpha val="40000"/>
                </a:prstClr>
              </a:outerShdw>
            </a:effectLst>
            <a:latin typeface="Calibri" panose="020F0502020204030204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&lt; ou = à 0  </a:t>
          </a: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                 </a:t>
          </a: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373380</xdr:colOff>
      <xdr:row>19</xdr:row>
      <xdr:rowOff>137160</xdr:rowOff>
    </xdr:from>
    <xdr:to>
      <xdr:col>4</xdr:col>
      <xdr:colOff>731969</xdr:colOff>
      <xdr:row>19</xdr:row>
      <xdr:rowOff>137160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cxnSpLocks/>
        </xdr:cNvCxnSpPr>
      </xdr:nvCxnSpPr>
      <xdr:spPr>
        <a:xfrm>
          <a:off x="2743200" y="4297680"/>
          <a:ext cx="1768289" cy="0"/>
        </a:xfrm>
        <a:prstGeom prst="line">
          <a:avLst/>
        </a:prstGeom>
        <a:ln w="28575">
          <a:solidFill>
            <a:schemeClr val="bg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21</xdr:row>
      <xdr:rowOff>112058</xdr:rowOff>
    </xdr:from>
    <xdr:to>
      <xdr:col>4</xdr:col>
      <xdr:colOff>731969</xdr:colOff>
      <xdr:row>21</xdr:row>
      <xdr:rowOff>112058</xdr:rowOff>
    </xdr:to>
    <xdr:cxnSp macro="">
      <xdr:nvCxnSpPr>
        <xdr:cNvPr id="17" name="Connecteur droit 16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cxnSpLocks/>
        </xdr:cNvCxnSpPr>
      </xdr:nvCxnSpPr>
      <xdr:spPr>
        <a:xfrm>
          <a:off x="2743200" y="4638338"/>
          <a:ext cx="1768289" cy="0"/>
        </a:xfrm>
        <a:prstGeom prst="line">
          <a:avLst/>
        </a:prstGeom>
        <a:ln w="28575">
          <a:solidFill>
            <a:schemeClr val="bg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625769</xdr:colOff>
      <xdr:row>23</xdr:row>
      <xdr:rowOff>86956</xdr:rowOff>
    </xdr:from>
    <xdr:to>
      <xdr:col>4</xdr:col>
      <xdr:colOff>731969</xdr:colOff>
      <xdr:row>23</xdr:row>
      <xdr:rowOff>86956</xdr:rowOff>
    </xdr:to>
    <xdr:cxnSp macro="">
      <xdr:nvCxnSpPr>
        <xdr:cNvPr id="18" name="Connecteur droit 17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cxnSpLocks/>
        </xdr:cNvCxnSpPr>
      </xdr:nvCxnSpPr>
      <xdr:spPr>
        <a:xfrm>
          <a:off x="1433489" y="4978996"/>
          <a:ext cx="3078000" cy="0"/>
        </a:xfrm>
        <a:prstGeom prst="line">
          <a:avLst/>
        </a:prstGeom>
        <a:ln w="28575">
          <a:solidFill>
            <a:schemeClr val="bg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57818</xdr:colOff>
      <xdr:row>22</xdr:row>
      <xdr:rowOff>39003</xdr:rowOff>
    </xdr:from>
    <xdr:to>
      <xdr:col>5</xdr:col>
      <xdr:colOff>595701</xdr:colOff>
      <xdr:row>24</xdr:row>
      <xdr:rowOff>134908</xdr:rowOff>
    </xdr:to>
    <xdr:sp macro="" textlink="">
      <xdr:nvSpPr>
        <xdr:cNvPr id="19" name="ZoneTexte 8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576478" y="4748163"/>
          <a:ext cx="537883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2400" b="1">
              <a:solidFill>
                <a:srgbClr val="FF0000"/>
              </a:solidFill>
            </a:rPr>
            <a:t>0</a:t>
          </a:r>
        </a:p>
      </xdr:txBody>
    </xdr:sp>
    <xdr:clientData/>
  </xdr:twoCellAnchor>
  <xdr:twoCellAnchor>
    <xdr:from>
      <xdr:col>5</xdr:col>
      <xdr:colOff>57817</xdr:colOff>
      <xdr:row>20</xdr:row>
      <xdr:rowOff>64105</xdr:rowOff>
    </xdr:from>
    <xdr:to>
      <xdr:col>5</xdr:col>
      <xdr:colOff>595700</xdr:colOff>
      <xdr:row>22</xdr:row>
      <xdr:rowOff>160010</xdr:rowOff>
    </xdr:to>
    <xdr:sp macro="" textlink="">
      <xdr:nvSpPr>
        <xdr:cNvPr id="20" name="ZoneTexte 9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576477" y="4407505"/>
          <a:ext cx="537883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24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</xdr:col>
      <xdr:colOff>56694</xdr:colOff>
      <xdr:row>18</xdr:row>
      <xdr:rowOff>89207</xdr:rowOff>
    </xdr:from>
    <xdr:to>
      <xdr:col>5</xdr:col>
      <xdr:colOff>594577</xdr:colOff>
      <xdr:row>21</xdr:row>
      <xdr:rowOff>2232</xdr:rowOff>
    </xdr:to>
    <xdr:sp macro="" textlink="">
      <xdr:nvSpPr>
        <xdr:cNvPr id="21" name="ZoneTexte 10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575354" y="4066847"/>
          <a:ext cx="537883" cy="461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24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0</xdr:col>
      <xdr:colOff>30480</xdr:colOff>
      <xdr:row>14</xdr:row>
      <xdr:rowOff>38101</xdr:rowOff>
    </xdr:from>
    <xdr:to>
      <xdr:col>6</xdr:col>
      <xdr:colOff>182880</xdr:colOff>
      <xdr:row>25</xdr:row>
      <xdr:rowOff>68581</xdr:rowOff>
    </xdr:to>
    <xdr:sp macro="" textlink="">
      <xdr:nvSpPr>
        <xdr:cNvPr id="22" name="Rectangle 2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/>
        </xdr:cNvSpPr>
      </xdr:nvSpPr>
      <xdr:spPr>
        <a:xfrm>
          <a:off x="30480" y="3284221"/>
          <a:ext cx="5410200" cy="2042160"/>
        </a:xfrm>
        <a:prstGeom prst="rect">
          <a:avLst/>
        </a:prstGeom>
        <a:solidFill>
          <a:srgbClr val="3DC63D"/>
        </a:solidFill>
        <a:ln>
          <a:noFill/>
        </a:ln>
        <a:effectLst>
          <a:outerShdw blurRad="63500" sx="102000" sy="102000" algn="ctr" rotWithShape="0">
            <a:prstClr val="black">
              <a:alpha val="47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22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</a:t>
          </a:r>
          <a:r>
            <a:rPr kumimoji="0" lang="fr-FR" sz="2200" b="1" i="0" u="none" strike="noStrike" kern="1200" cap="none" spc="0" normalizeH="0" baseline="0">
              <a:ln>
                <a:noFill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-&gt; au </a:t>
          </a:r>
          <a:r>
            <a:rPr lang="fr-FR" sz="22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1er février, sortir du stock :</a:t>
          </a:r>
          <a:br>
            <a:rPr lang="fr-FR" sz="2000" b="1">
              <a:solidFill>
                <a:schemeClr val="tx1">
                  <a:lumMod val="85000"/>
                  <a:lumOff val="15000"/>
                </a:schemeClr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</a:br>
          <a:r>
            <a:rPr lang="fr-FR" sz="20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</a:t>
          </a:r>
          <a:r>
            <a:rPr kumimoji="0" lang="fr-FR" sz="20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11 articles</a:t>
          </a:r>
          <a: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du produit A</a:t>
          </a:r>
          <a:b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              </a:t>
          </a:r>
          <a:r>
            <a:rPr kumimoji="0" lang="fr-FR" sz="20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2</a:t>
          </a:r>
          <a: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articles du produit D</a:t>
          </a:r>
          <a:b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              12 articles du produit G</a:t>
          </a:r>
          <a:b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</a:br>
          <a:r>
            <a:rPr kumimoji="0" lang="fr-FR" sz="20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               15</a:t>
          </a:r>
          <a:r>
            <a:rPr kumimoji="0" lang="fr-FR" sz="2000" b="1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articles </a:t>
          </a:r>
          <a:r>
            <a:rPr kumimoji="0" lang="fr-FR" sz="20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+mn-lt"/>
              <a:ea typeface="+mn-ea"/>
              <a:cs typeface="+mn-cs"/>
            </a:rPr>
            <a:t>du produit 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20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+mn-lt"/>
              <a:ea typeface="+mn-ea"/>
              <a:cs typeface="+mn-cs"/>
            </a:rPr>
            <a:t>                 10 articles du procuit C</a:t>
          </a:r>
          <a:endParaRPr kumimoji="0" lang="fr-FR" sz="2000" b="1" i="0" u="none" strike="noStrike" kern="1200" cap="none" spc="0" normalizeH="0" baseline="0" noProof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+mn-lt"/>
            <a:ea typeface="+mn-ea"/>
            <a:cs typeface="+mn-cs"/>
          </a:endParaRPr>
        </a:p>
        <a:p>
          <a:pPr lvl="0">
            <a:defRPr/>
          </a:pPr>
          <a:r>
            <a:rPr kumimoji="0" lang="fr-FR" sz="2400" b="1" i="0" u="none" strike="noStrike" kern="1200" cap="none" spc="0" normalizeH="0">
              <a:ln>
                <a:noFill/>
              </a:ln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  <a:ea typeface="+mn-ea"/>
              <a:cs typeface="+mn-cs"/>
            </a:rPr>
            <a:t>  </a:t>
          </a:r>
          <a:r>
            <a:rPr lang="fr-FR" sz="2400" b="1">
              <a:solidFill>
                <a:prstClr val="white"/>
              </a:solidFill>
              <a:effectLst>
                <a:outerShdw blurRad="63500" algn="ctr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                                  </a:t>
          </a: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  <a:p>
          <a:pPr marL="285750" marR="0" lvl="0" indent="-28575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Ø"/>
            <a:tabLst/>
            <a:defRPr/>
          </a:pPr>
          <a:endParaRPr kumimoji="0" lang="fr-FR" sz="1800" b="1" i="0" u="none" strike="noStrike" kern="1200" cap="none" spc="0" normalizeH="0" baseline="0">
            <a:ln>
              <a:noFill/>
            </a:ln>
            <a:solidFill>
              <a:prstClr val="white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B1383-9795-418A-A80E-8BB2173B7ABF}" name="Tableau3" displayName="Tableau3" ref="A3:J14" totalsRowShown="0" headerRowDxfId="16" dataDxfId="15">
  <autoFilter ref="A3:J14" xr:uid="{A18B1383-9795-418A-A80E-8BB2173B7ABF}"/>
  <tableColumns count="10">
    <tableColumn id="1" xr3:uid="{40958DFA-EEC2-4C4B-9159-B3DF6EEAF8AA}" name="Code _x000a_Article" dataDxfId="14"/>
    <tableColumn id="2" xr3:uid="{B8A696C9-AF49-4C39-BEA6-58680544A110}" name="Désignation" dataDxfId="13"/>
    <tableColumn id="3" xr3:uid="{6287A405-42F6-40FC-ACEF-3B646E75E38D}" name="Stock _x000a_Mini" dataDxfId="12"/>
    <tableColumn id="11" xr3:uid="{6D8B0398-648F-435C-91B7-3D17C778732B}" name="Stock_x000a_initial" dataDxfId="11"/>
    <tableColumn id="4" xr3:uid="{D5E49994-E468-4730-B331-20AE02C833AD}" name="Entrée" dataDxfId="1">
      <calculatedColumnFormula>SUMIF(Tableau2[Désignation],Tableau3[[#This Row],[Désignation]],Tableau2[Entrée])</calculatedColumnFormula>
    </tableColumn>
    <tableColumn id="5" xr3:uid="{5C0EC81F-F8E4-4528-B0A4-554E9D072D07}" name="Sortie" dataDxfId="2">
      <calculatedColumnFormula>SUMIF(Tableau2[Désignation],Tableau3[[#This Row],[Désignation]],Tableau2[Sortie])</calculatedColumnFormula>
    </tableColumn>
    <tableColumn id="10" xr3:uid="{36ACD02C-FFEF-4A9A-B0DA-FF74A7CDBD46}" name="Alerte Stock" dataDxfId="0">
      <calculatedColumnFormula array="1">_xlfn.IFS(Tableau3[[#This Row],[Stock Final]]&lt;=0,0,Tableau3[[#This Row],[Stock Final]]&lt;=Tableau3[[#This Row],[Stock 
Mini]],1,Tableau3[[#This Row],[Stock Final]]&gt;Tableau3[[#This Row],[Stock 
Mini]],2)</calculatedColumnFormula>
    </tableColumn>
    <tableColumn id="6" xr3:uid="{645C0C65-EE4E-481D-887C-B7F835E77DA4}" name="Stock Final" dataDxfId="5">
      <calculatedColumnFormula>Tableau3[[#This Row],[Stock
initial]]+(Tableau3[[#This Row],[Entrée]]-Tableau3[[#This Row],[Sortie]])</calculatedColumnFormula>
    </tableColumn>
    <tableColumn id="8" xr3:uid="{EE056C94-F20A-4E0D-BC3B-2EB0C6BF60E5}" name="P.U." dataDxfId="10"/>
    <tableColumn id="7" xr3:uid="{E58EEDB2-86A5-44CB-9D81-62109A3D72E0}" name="Valeur du Stock" dataDxfId="4">
      <calculatedColumnFormula>Tableau3[[#This Row],[Stock Final]]*Tableau3[[#This Row],[P.U.]]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D09377-EA1E-498B-A294-F763ABBB4B6B}" name="Tableau2" displayName="Tableau2" ref="L3:P14" totalsRowShown="0">
  <autoFilter ref="L3:P14" xr:uid="{20D09377-EA1E-498B-A294-F763ABBB4B6B}"/>
  <tableColumns count="5">
    <tableColumn id="1" xr3:uid="{FC9351E7-F2FE-4CD7-B2BC-B2A8D84EC028}" name="Date" dataDxfId="9"/>
    <tableColumn id="2" xr3:uid="{EB69A41D-06F4-4D7D-89A7-55D1F221C765}" name="Code _x000a_Article" dataDxfId="8"/>
    <tableColumn id="3" xr3:uid="{0E8C4490-FF61-4160-836A-C1429D8DCE46}" name="Désignation" dataDxfId="3">
      <calculatedColumnFormula>IFERROR(_xlfn.XLOOKUP(Tableau2[[#This Row],[Code 
Article]],Tableau3[Code 
Article],Tableau3[Désignation]),"")</calculatedColumnFormula>
    </tableColumn>
    <tableColumn id="4" xr3:uid="{A2618EAC-AB70-45A0-97A0-F95D940625DF}" name="Entrée" dataDxfId="7"/>
    <tableColumn id="5" xr3:uid="{4B259007-1AA5-4D97-8AA0-1BFD88F364F2}" name="Sortie" dataDxfId="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9E3C-F902-4BB9-8371-2035F660FDDF}">
  <sheetPr codeName="Feuil1"/>
  <dimension ref="A1:P14"/>
  <sheetViews>
    <sheetView tabSelected="1" topLeftCell="A2" zoomScale="71" zoomScaleNormal="71" workbookViewId="0">
      <pane ySplit="2" topLeftCell="A4" activePane="bottomLeft" state="frozen"/>
      <selection activeCell="A2" sqref="A2"/>
      <selection pane="bottomLeft" activeCell="I20" sqref="I20"/>
    </sheetView>
  </sheetViews>
  <sheetFormatPr baseColWidth="10" defaultColWidth="11.42578125" defaultRowHeight="19.149999999999999" customHeight="1" x14ac:dyDescent="0.25"/>
  <cols>
    <col min="1" max="1" width="11.7109375" style="29" customWidth="1"/>
    <col min="2" max="2" width="22.7109375" customWidth="1"/>
    <col min="3" max="3" width="8.42578125" style="29" customWidth="1"/>
    <col min="4" max="4" width="12.140625" style="29" customWidth="1"/>
    <col min="5" max="6" width="10.7109375" style="29" customWidth="1"/>
    <col min="7" max="7" width="6.7109375" style="29" customWidth="1"/>
    <col min="8" max="9" width="11.5703125" style="29"/>
    <col min="10" max="10" width="15.7109375" style="29" customWidth="1"/>
    <col min="11" max="11" width="4.140625" style="4" customWidth="1"/>
    <col min="12" max="12" width="14" customWidth="1"/>
    <col min="13" max="13" width="10.28515625" customWidth="1"/>
    <col min="14" max="14" width="22.7109375" customWidth="1"/>
    <col min="15" max="15" width="17" customWidth="1"/>
    <col min="16" max="16" width="15.42578125" customWidth="1"/>
  </cols>
  <sheetData>
    <row r="1" spans="1:16" ht="38.450000000000003" customHeight="1" x14ac:dyDescent="0.45">
      <c r="A1" s="1" t="s">
        <v>0</v>
      </c>
      <c r="B1" s="2"/>
      <c r="C1" s="3"/>
      <c r="D1" s="3"/>
      <c r="E1" s="3"/>
      <c r="F1" s="3"/>
      <c r="G1" s="3"/>
      <c r="H1" s="3"/>
      <c r="I1" s="30" t="s">
        <v>1</v>
      </c>
      <c r="J1" s="31">
        <f>SUM(Tableau3[Valeur du Stock])</f>
        <v>2401.65</v>
      </c>
      <c r="L1" s="5"/>
      <c r="M1" s="6" t="s">
        <v>2</v>
      </c>
      <c r="N1" s="7"/>
      <c r="O1" s="7"/>
      <c r="P1" s="8"/>
    </row>
    <row r="2" spans="1:16" ht="15.75" thickBot="1" x14ac:dyDescent="0.3">
      <c r="A2" s="3"/>
      <c r="B2" s="9"/>
      <c r="C2" s="3"/>
      <c r="D2" s="3"/>
      <c r="E2" s="3"/>
      <c r="F2" s="3"/>
      <c r="G2" s="3"/>
      <c r="H2" s="3"/>
      <c r="I2" s="3"/>
      <c r="J2" s="10"/>
      <c r="L2" s="5"/>
      <c r="M2" s="7"/>
      <c r="N2" s="7"/>
      <c r="O2" s="7"/>
      <c r="P2" s="8"/>
    </row>
    <row r="3" spans="1:16" ht="62.45" customHeight="1" thickTop="1" thickBot="1" x14ac:dyDescent="0.3">
      <c r="A3" s="32" t="s">
        <v>3</v>
      </c>
      <c r="B3" s="12" t="s">
        <v>4</v>
      </c>
      <c r="C3" s="13" t="s">
        <v>5</v>
      </c>
      <c r="D3" s="11" t="s">
        <v>6</v>
      </c>
      <c r="E3" s="12" t="s">
        <v>7</v>
      </c>
      <c r="F3" s="12" t="s">
        <v>8</v>
      </c>
      <c r="G3" s="14" t="s">
        <v>9</v>
      </c>
      <c r="H3" s="11" t="s">
        <v>10</v>
      </c>
      <c r="I3" s="12" t="s">
        <v>11</v>
      </c>
      <c r="J3" s="11" t="s">
        <v>12</v>
      </c>
      <c r="L3" s="15" t="s">
        <v>13</v>
      </c>
      <c r="M3" s="16" t="s">
        <v>3</v>
      </c>
      <c r="N3" s="17" t="s">
        <v>4</v>
      </c>
      <c r="O3" s="18" t="s">
        <v>7</v>
      </c>
      <c r="P3" s="19" t="s">
        <v>8</v>
      </c>
    </row>
    <row r="4" spans="1:16" ht="19.149999999999999" customHeight="1" thickTop="1" x14ac:dyDescent="0.25">
      <c r="A4" s="20">
        <v>672</v>
      </c>
      <c r="B4" s="21" t="s">
        <v>14</v>
      </c>
      <c r="C4" s="22">
        <v>15</v>
      </c>
      <c r="D4" s="23">
        <v>20</v>
      </c>
      <c r="E4" s="23">
        <f>SUMIF(Tableau2[Désignation],Tableau3[[#This Row],[Désignation]],Tableau2[Entrée])</f>
        <v>12</v>
      </c>
      <c r="F4" s="23">
        <f>SUMIF(Tableau2[Désignation],Tableau3[[#This Row],[Désignation]],Tableau2[Sortie])</f>
        <v>17</v>
      </c>
      <c r="G4" s="34" cm="1">
        <f t="array" ref="G4">_xlfn.IFS(Tableau3[[#This Row],[Stock Final]]&lt;=0,0,Tableau3[[#This Row],[Stock Final]]&lt;=Tableau3[[#This Row],[Stock 
Mini]],1,Tableau3[[#This Row],[Stock Final]]&gt;Tableau3[[#This Row],[Stock 
Mini]],2)</f>
        <v>1</v>
      </c>
      <c r="H4" s="24">
        <f>Tableau3[[#This Row],[Stock
initial]]+(Tableau3[[#This Row],[Entrée]]-Tableau3[[#This Row],[Sortie]])</f>
        <v>15</v>
      </c>
      <c r="I4" s="25">
        <v>7.4</v>
      </c>
      <c r="J4" s="26">
        <f>Tableau3[[#This Row],[Stock Final]]*Tableau3[[#This Row],[P.U.]]</f>
        <v>111</v>
      </c>
      <c r="L4" s="27">
        <v>44956</v>
      </c>
      <c r="M4" s="20">
        <v>673</v>
      </c>
      <c r="N4" s="33" t="str">
        <f>IFERROR(_xlfn.XLOOKUP(Tableau2[[#This Row],[Code 
Article]],Tableau3[Code 
Article],Tableau3[Désignation]),"")</f>
        <v>Produit B</v>
      </c>
      <c r="O4" s="23"/>
      <c r="P4" s="23">
        <v>3</v>
      </c>
    </row>
    <row r="5" spans="1:16" ht="19.149999999999999" customHeight="1" x14ac:dyDescent="0.25">
      <c r="A5" s="20">
        <v>673</v>
      </c>
      <c r="B5" s="21" t="s">
        <v>15</v>
      </c>
      <c r="C5" s="28">
        <v>10</v>
      </c>
      <c r="D5" s="23">
        <v>17</v>
      </c>
      <c r="E5" s="23">
        <f>SUMIF(Tableau2[Désignation],Tableau3[[#This Row],[Désignation]],Tableau2[Entrée])</f>
        <v>10</v>
      </c>
      <c r="F5" s="23">
        <f>SUMIF(Tableau2[Désignation],Tableau3[[#This Row],[Désignation]],Tableau2[Sortie])</f>
        <v>3</v>
      </c>
      <c r="G5" s="34" cm="1">
        <f t="array" ref="G5">_xlfn.IFS(Tableau3[[#This Row],[Stock Final]]&lt;=0,0,Tableau3[[#This Row],[Stock Final]]&lt;=Tableau3[[#This Row],[Stock 
Mini]],1,Tableau3[[#This Row],[Stock Final]]&gt;Tableau3[[#This Row],[Stock 
Mini]],2)</f>
        <v>2</v>
      </c>
      <c r="H5" s="24">
        <f>Tableau3[[#This Row],[Stock
initial]]+(Tableau3[[#This Row],[Entrée]]-Tableau3[[#This Row],[Sortie]])</f>
        <v>24</v>
      </c>
      <c r="I5" s="25">
        <v>8.8000000000000007</v>
      </c>
      <c r="J5" s="26">
        <f>Tableau3[[#This Row],[Stock Final]]*Tableau3[[#This Row],[P.U.]]</f>
        <v>211.20000000000002</v>
      </c>
      <c r="L5" s="27">
        <v>44956</v>
      </c>
      <c r="M5" s="20">
        <v>672</v>
      </c>
      <c r="N5" s="33" t="str">
        <f>IFERROR(_xlfn.XLOOKUP(Tableau2[[#This Row],[Code 
Article]],Tableau3[Code 
Article],Tableau3[Désignation]),"")</f>
        <v>Produit A</v>
      </c>
      <c r="O5" s="23"/>
      <c r="P5" s="23">
        <v>4</v>
      </c>
    </row>
    <row r="6" spans="1:16" ht="19.149999999999999" customHeight="1" x14ac:dyDescent="0.25">
      <c r="A6" s="20">
        <v>674</v>
      </c>
      <c r="B6" s="21" t="s">
        <v>16</v>
      </c>
      <c r="C6" s="28">
        <v>25</v>
      </c>
      <c r="D6" s="23">
        <v>30</v>
      </c>
      <c r="E6" s="23">
        <f>SUMIF(Tableau2[Désignation],Tableau3[[#This Row],[Désignation]],Tableau2[Entrée])</f>
        <v>0</v>
      </c>
      <c r="F6" s="23">
        <f>SUMIF(Tableau2[Désignation],Tableau3[[#This Row],[Désignation]],Tableau2[Sortie])</f>
        <v>10</v>
      </c>
      <c r="G6" s="34" cm="1">
        <f t="array" ref="G6">_xlfn.IFS(Tableau3[[#This Row],[Stock Final]]&lt;=0,0,Tableau3[[#This Row],[Stock Final]]&lt;=Tableau3[[#This Row],[Stock 
Mini]],1,Tableau3[[#This Row],[Stock Final]]&gt;Tableau3[[#This Row],[Stock 
Mini]],2)</f>
        <v>1</v>
      </c>
      <c r="H6" s="24">
        <f>Tableau3[[#This Row],[Stock
initial]]+(Tableau3[[#This Row],[Entrée]]-Tableau3[[#This Row],[Sortie]])</f>
        <v>20</v>
      </c>
      <c r="I6" s="25">
        <v>5.45</v>
      </c>
      <c r="J6" s="26">
        <f>Tableau3[[#This Row],[Stock Final]]*Tableau3[[#This Row],[P.U.]]</f>
        <v>109</v>
      </c>
      <c r="L6" s="27">
        <v>44956</v>
      </c>
      <c r="M6" s="20">
        <v>672</v>
      </c>
      <c r="N6" s="33" t="str">
        <f>IFERROR(_xlfn.XLOOKUP(Tableau2[[#This Row],[Code 
Article]],Tableau3[Code 
Article],Tableau3[Désignation]),"")</f>
        <v>Produit A</v>
      </c>
      <c r="O6" s="23"/>
      <c r="P6" s="23">
        <v>2</v>
      </c>
    </row>
    <row r="7" spans="1:16" ht="19.149999999999999" customHeight="1" x14ac:dyDescent="0.25">
      <c r="A7" s="20">
        <v>675</v>
      </c>
      <c r="B7" s="21" t="s">
        <v>17</v>
      </c>
      <c r="C7" s="28">
        <v>5</v>
      </c>
      <c r="D7" s="23">
        <v>10</v>
      </c>
      <c r="E7" s="23">
        <f>SUMIF(Tableau2[Désignation],Tableau3[[#This Row],[Désignation]],Tableau2[Entrée])</f>
        <v>0</v>
      </c>
      <c r="F7" s="23">
        <f>SUMIF(Tableau2[Désignation],Tableau3[[#This Row],[Désignation]],Tableau2[Sortie])</f>
        <v>2</v>
      </c>
      <c r="G7" s="34" cm="1">
        <f t="array" ref="G7">_xlfn.IFS(Tableau3[[#This Row],[Stock Final]]&lt;=0,0,Tableau3[[#This Row],[Stock Final]]&lt;=Tableau3[[#This Row],[Stock 
Mini]],1,Tableau3[[#This Row],[Stock Final]]&gt;Tableau3[[#This Row],[Stock 
Mini]],2)</f>
        <v>2</v>
      </c>
      <c r="H7" s="24">
        <f>Tableau3[[#This Row],[Stock
initial]]+(Tableau3[[#This Row],[Entrée]]-Tableau3[[#This Row],[Sortie]])</f>
        <v>8</v>
      </c>
      <c r="I7" s="25">
        <v>14.9</v>
      </c>
      <c r="J7" s="26">
        <f>Tableau3[[#This Row],[Stock Final]]*Tableau3[[#This Row],[P.U.]]</f>
        <v>119.2</v>
      </c>
      <c r="L7" s="27">
        <v>44956</v>
      </c>
      <c r="M7" s="20">
        <v>672</v>
      </c>
      <c r="N7" s="33" t="str">
        <f>IFERROR(_xlfn.XLOOKUP(Tableau2[[#This Row],[Code 
Article]],Tableau3[Code 
Article],Tableau3[Désignation]),"")</f>
        <v>Produit A</v>
      </c>
      <c r="O7" s="23">
        <v>12</v>
      </c>
      <c r="P7" s="23"/>
    </row>
    <row r="8" spans="1:16" ht="19.149999999999999" customHeight="1" x14ac:dyDescent="0.25">
      <c r="A8" s="20">
        <v>676</v>
      </c>
      <c r="B8" s="21" t="s">
        <v>18</v>
      </c>
      <c r="C8" s="28">
        <v>10</v>
      </c>
      <c r="D8" s="23">
        <v>15</v>
      </c>
      <c r="E8" s="23">
        <f>SUMIF(Tableau2[Désignation],Tableau3[[#This Row],[Désignation]],Tableau2[Entrée])</f>
        <v>0</v>
      </c>
      <c r="F8" s="23">
        <f>SUMIF(Tableau2[Désignation],Tableau3[[#This Row],[Désignation]],Tableau2[Sortie])</f>
        <v>0</v>
      </c>
      <c r="G8" s="34" cm="1">
        <f t="array" ref="G8">_xlfn.IFS(Tableau3[[#This Row],[Stock Final]]&lt;=0,0,Tableau3[[#This Row],[Stock Final]]&lt;=Tableau3[[#This Row],[Stock 
Mini]],1,Tableau3[[#This Row],[Stock Final]]&gt;Tableau3[[#This Row],[Stock 
Mini]],2)</f>
        <v>2</v>
      </c>
      <c r="H8" s="24">
        <f>Tableau3[[#This Row],[Stock
initial]]+(Tableau3[[#This Row],[Entrée]]-Tableau3[[#This Row],[Sortie]])</f>
        <v>15</v>
      </c>
      <c r="I8" s="25">
        <v>9.5500000000000007</v>
      </c>
      <c r="J8" s="26">
        <f>Tableau3[[#This Row],[Stock Final]]*Tableau3[[#This Row],[P.U.]]</f>
        <v>143.25</v>
      </c>
      <c r="L8" s="27">
        <v>44956</v>
      </c>
      <c r="M8" s="20">
        <v>673</v>
      </c>
      <c r="N8" s="33" t="str">
        <f>IFERROR(_xlfn.XLOOKUP(Tableau2[[#This Row],[Code 
Article]],Tableau3[Code 
Article],Tableau3[Désignation]),"")</f>
        <v>Produit B</v>
      </c>
      <c r="O8" s="23">
        <v>10</v>
      </c>
      <c r="P8" s="23"/>
    </row>
    <row r="9" spans="1:16" ht="19.149999999999999" customHeight="1" x14ac:dyDescent="0.25">
      <c r="A9" s="20">
        <v>677</v>
      </c>
      <c r="B9" s="21" t="s">
        <v>19</v>
      </c>
      <c r="C9" s="28">
        <v>10</v>
      </c>
      <c r="D9" s="23">
        <v>24</v>
      </c>
      <c r="E9" s="23">
        <f>SUMIF(Tableau2[Désignation],Tableau3[[#This Row],[Désignation]],Tableau2[Entrée])</f>
        <v>0</v>
      </c>
      <c r="F9" s="23">
        <f>SUMIF(Tableau2[Désignation],Tableau3[[#This Row],[Désignation]],Tableau2[Sortie])</f>
        <v>0</v>
      </c>
      <c r="G9" s="34" cm="1">
        <f t="array" ref="G9">_xlfn.IFS(Tableau3[[#This Row],[Stock Final]]&lt;=0,0,Tableau3[[#This Row],[Stock Final]]&lt;=Tableau3[[#This Row],[Stock 
Mini]],1,Tableau3[[#This Row],[Stock Final]]&gt;Tableau3[[#This Row],[Stock 
Mini]],2)</f>
        <v>2</v>
      </c>
      <c r="H9" s="24">
        <f>Tableau3[[#This Row],[Stock
initial]]+(Tableau3[[#This Row],[Entrée]]-Tableau3[[#This Row],[Sortie]])</f>
        <v>24</v>
      </c>
      <c r="I9" s="25">
        <v>7.85</v>
      </c>
      <c r="J9" s="26">
        <f>Tableau3[[#This Row],[Stock Final]]*Tableau3[[#This Row],[P.U.]]</f>
        <v>188.39999999999998</v>
      </c>
      <c r="L9" s="27">
        <v>44956</v>
      </c>
      <c r="M9" s="20">
        <v>678</v>
      </c>
      <c r="N9" s="33" t="str">
        <f>IFERROR(_xlfn.XLOOKUP(Tableau2[[#This Row],[Code 
Article]],Tableau3[Code 
Article],Tableau3[Désignation]),"")</f>
        <v>Produit G</v>
      </c>
      <c r="O9" s="23">
        <v>5</v>
      </c>
      <c r="P9" s="23"/>
    </row>
    <row r="10" spans="1:16" ht="19.149999999999999" customHeight="1" x14ac:dyDescent="0.25">
      <c r="A10" s="20">
        <v>678</v>
      </c>
      <c r="B10" s="21" t="s">
        <v>20</v>
      </c>
      <c r="C10" s="28">
        <v>5</v>
      </c>
      <c r="D10" s="23">
        <v>7</v>
      </c>
      <c r="E10" s="23">
        <f>SUMIF(Tableau2[Désignation],Tableau3[[#This Row],[Désignation]],Tableau2[Entrée])</f>
        <v>5</v>
      </c>
      <c r="F10" s="23">
        <f>SUMIF(Tableau2[Désignation],Tableau3[[#This Row],[Désignation]],Tableau2[Sortie])</f>
        <v>12</v>
      </c>
      <c r="G10" s="34" cm="1">
        <f t="array" ref="G10">_xlfn.IFS(Tableau3[[#This Row],[Stock Final]]&lt;=0,0,Tableau3[[#This Row],[Stock Final]]&lt;=Tableau3[[#This Row],[Stock 
Mini]],1,Tableau3[[#This Row],[Stock Final]]&gt;Tableau3[[#This Row],[Stock 
Mini]],2)</f>
        <v>0</v>
      </c>
      <c r="H10" s="24">
        <f>Tableau3[[#This Row],[Stock
initial]]+(Tableau3[[#This Row],[Entrée]]-Tableau3[[#This Row],[Sortie]])</f>
        <v>0</v>
      </c>
      <c r="I10" s="25">
        <v>12.7</v>
      </c>
      <c r="J10" s="26">
        <f>Tableau3[[#This Row],[Stock Final]]*Tableau3[[#This Row],[P.U.]]</f>
        <v>0</v>
      </c>
      <c r="L10" s="27">
        <v>44956</v>
      </c>
      <c r="M10" s="20">
        <v>680</v>
      </c>
      <c r="N10" s="33" t="str">
        <f>IFERROR(_xlfn.XLOOKUP(Tableau2[[#This Row],[Code 
Article]],Tableau3[Code 
Article],Tableau3[Désignation]),"")</f>
        <v>Produit I</v>
      </c>
      <c r="O10" s="23">
        <v>10</v>
      </c>
      <c r="P10" s="23"/>
    </row>
    <row r="11" spans="1:16" ht="19.149999999999999" customHeight="1" x14ac:dyDescent="0.25">
      <c r="A11" s="20">
        <v>679</v>
      </c>
      <c r="B11" s="21" t="s">
        <v>21</v>
      </c>
      <c r="C11" s="28">
        <v>30</v>
      </c>
      <c r="D11" s="23">
        <v>45</v>
      </c>
      <c r="E11" s="23">
        <f>SUMIF(Tableau2[Désignation],Tableau3[[#This Row],[Désignation]],Tableau2[Entrée])</f>
        <v>0</v>
      </c>
      <c r="F11" s="23">
        <f>SUMIF(Tableau2[Désignation],Tableau3[[#This Row],[Désignation]],Tableau2[Sortie])</f>
        <v>0</v>
      </c>
      <c r="G11" s="34" cm="1">
        <f t="array" ref="G11">_xlfn.IFS(Tableau3[[#This Row],[Stock Final]]&lt;=0,0,Tableau3[[#This Row],[Stock Final]]&lt;=Tableau3[[#This Row],[Stock 
Mini]],1,Tableau3[[#This Row],[Stock Final]]&gt;Tableau3[[#This Row],[Stock 
Mini]],2)</f>
        <v>2</v>
      </c>
      <c r="H11" s="24">
        <f>Tableau3[[#This Row],[Stock
initial]]+(Tableau3[[#This Row],[Entrée]]-Tableau3[[#This Row],[Sortie]])</f>
        <v>45</v>
      </c>
      <c r="I11" s="25">
        <v>4.9000000000000004</v>
      </c>
      <c r="J11" s="26">
        <f>Tableau3[[#This Row],[Stock Final]]*Tableau3[[#This Row],[P.U.]]</f>
        <v>220.50000000000003</v>
      </c>
      <c r="L11" s="27">
        <v>44957</v>
      </c>
      <c r="M11" s="20">
        <v>672</v>
      </c>
      <c r="N11" s="33" t="str">
        <f>IFERROR(_xlfn.XLOOKUP(Tableau2[[#This Row],[Code 
Article]],Tableau3[Code 
Article],Tableau3[Désignation]),"")</f>
        <v>Produit A</v>
      </c>
      <c r="O11" s="23"/>
      <c r="P11" s="23">
        <v>11</v>
      </c>
    </row>
    <row r="12" spans="1:16" ht="19.149999999999999" customHeight="1" x14ac:dyDescent="0.25">
      <c r="A12" s="20">
        <v>680</v>
      </c>
      <c r="B12" s="21" t="s">
        <v>22</v>
      </c>
      <c r="C12" s="28">
        <v>25</v>
      </c>
      <c r="D12" s="23">
        <v>26</v>
      </c>
      <c r="E12" s="23">
        <f>SUMIF(Tableau2[Désignation],Tableau3[[#This Row],[Désignation]],Tableau2[Entrée])</f>
        <v>10</v>
      </c>
      <c r="F12" s="23">
        <f>SUMIF(Tableau2[Désignation],Tableau3[[#This Row],[Désignation]],Tableau2[Sortie])</f>
        <v>0</v>
      </c>
      <c r="G12" s="34" cm="1">
        <f t="array" ref="G12">_xlfn.IFS(Tableau3[[#This Row],[Stock Final]]&lt;=0,0,Tableau3[[#This Row],[Stock Final]]&lt;=Tableau3[[#This Row],[Stock 
Mini]],1,Tableau3[[#This Row],[Stock Final]]&gt;Tableau3[[#This Row],[Stock 
Mini]],2)</f>
        <v>2</v>
      </c>
      <c r="H12" s="24">
        <f>Tableau3[[#This Row],[Stock
initial]]+(Tableau3[[#This Row],[Entrée]]-Tableau3[[#This Row],[Sortie]])</f>
        <v>36</v>
      </c>
      <c r="I12" s="25">
        <v>10.15</v>
      </c>
      <c r="J12" s="26">
        <f>Tableau3[[#This Row],[Stock Final]]*Tableau3[[#This Row],[P.U.]]</f>
        <v>365.40000000000003</v>
      </c>
      <c r="L12" s="27">
        <v>44958</v>
      </c>
      <c r="M12" s="20">
        <v>675</v>
      </c>
      <c r="N12" s="33" t="str">
        <f>IFERROR(_xlfn.XLOOKUP(Tableau2[[#This Row],[Code 
Article]],Tableau3[Code 
Article],Tableau3[Désignation]),"")</f>
        <v>Produit D</v>
      </c>
      <c r="O12" s="23"/>
      <c r="P12" s="23">
        <v>2</v>
      </c>
    </row>
    <row r="13" spans="1:16" ht="19.149999999999999" customHeight="1" x14ac:dyDescent="0.25">
      <c r="A13" s="20">
        <v>681</v>
      </c>
      <c r="B13" s="21" t="s">
        <v>23</v>
      </c>
      <c r="C13" s="28">
        <v>25</v>
      </c>
      <c r="D13" s="23">
        <v>33</v>
      </c>
      <c r="E13" s="23">
        <f>SUMIF(Tableau2[Désignation],Tableau3[[#This Row],[Désignation]],Tableau2[Entrée])</f>
        <v>0</v>
      </c>
      <c r="F13" s="23">
        <f>SUMIF(Tableau2[Désignation],Tableau3[[#This Row],[Désignation]],Tableau2[Sortie])</f>
        <v>0</v>
      </c>
      <c r="G13" s="34" cm="1">
        <f t="array" ref="G13">_xlfn.IFS(Tableau3[[#This Row],[Stock Final]]&lt;=0,0,Tableau3[[#This Row],[Stock Final]]&lt;=Tableau3[[#This Row],[Stock 
Mini]],1,Tableau3[[#This Row],[Stock Final]]&gt;Tableau3[[#This Row],[Stock 
Mini]],2)</f>
        <v>2</v>
      </c>
      <c r="H13" s="24">
        <f>Tableau3[[#This Row],[Stock
initial]]+(Tableau3[[#This Row],[Entrée]]-Tableau3[[#This Row],[Sortie]])</f>
        <v>33</v>
      </c>
      <c r="I13" s="25">
        <v>11.75</v>
      </c>
      <c r="J13" s="26">
        <f>Tableau3[[#This Row],[Stock Final]]*Tableau3[[#This Row],[P.U.]]</f>
        <v>387.75</v>
      </c>
      <c r="L13" s="27">
        <v>44959</v>
      </c>
      <c r="M13" s="20">
        <v>678</v>
      </c>
      <c r="N13" s="33" t="str">
        <f>IFERROR(_xlfn.XLOOKUP(Tableau2[[#This Row],[Code 
Article]],Tableau3[Code 
Article],Tableau3[Désignation]),"")</f>
        <v>Produit G</v>
      </c>
      <c r="O13" s="23"/>
      <c r="P13" s="23">
        <v>12</v>
      </c>
    </row>
    <row r="14" spans="1:16" ht="19.149999999999999" customHeight="1" x14ac:dyDescent="0.25">
      <c r="A14" s="20">
        <v>682</v>
      </c>
      <c r="B14" s="21" t="s">
        <v>24</v>
      </c>
      <c r="C14" s="28">
        <v>50</v>
      </c>
      <c r="D14" s="23">
        <v>61</v>
      </c>
      <c r="E14" s="23">
        <f>SUMIF(Tableau2[Désignation],Tableau3[[#This Row],[Désignation]],Tableau2[Entrée])</f>
        <v>0</v>
      </c>
      <c r="F14" s="23">
        <f>SUMIF(Tableau2[Désignation],Tableau3[[#This Row],[Désignation]],Tableau2[Sortie])</f>
        <v>0</v>
      </c>
      <c r="G14" s="34" cm="1">
        <f t="array" ref="G14">_xlfn.IFS(Tableau3[[#This Row],[Stock Final]]&lt;=0,0,Tableau3[[#This Row],[Stock Final]]&lt;=Tableau3[[#This Row],[Stock 
Mini]],1,Tableau3[[#This Row],[Stock Final]]&gt;Tableau3[[#This Row],[Stock 
Mini]],2)</f>
        <v>2</v>
      </c>
      <c r="H14" s="24">
        <f>Tableau3[[#This Row],[Stock
initial]]+(Tableau3[[#This Row],[Entrée]]-Tableau3[[#This Row],[Sortie]])</f>
        <v>61</v>
      </c>
      <c r="I14" s="25">
        <v>8.9499999999999993</v>
      </c>
      <c r="J14" s="26">
        <f>Tableau3[[#This Row],[Stock Final]]*Tableau3[[#This Row],[P.U.]]</f>
        <v>545.94999999999993</v>
      </c>
      <c r="L14" s="27">
        <v>44960</v>
      </c>
      <c r="M14" s="20">
        <v>674</v>
      </c>
      <c r="N14" s="33" t="str">
        <f>IFERROR(_xlfn.XLOOKUP(Tableau2[[#This Row],[Code 
Article]],Tableau3[Code 
Article],Tableau3[Désignation]),"")</f>
        <v>Produit C</v>
      </c>
      <c r="O14" s="23"/>
      <c r="P14" s="23">
        <v>10</v>
      </c>
    </row>
  </sheetData>
  <dataValidations count="2">
    <dataValidation type="custom" allowBlank="1" showInputMessage="1" showErrorMessage="1" sqref="P1:P2 P15:P1048576" xr:uid="{CE27909C-D300-4762-A676-C360F9BDEB98}">
      <formula1>H4&gt;=0</formula1>
    </dataValidation>
    <dataValidation type="list" allowBlank="1" showInputMessage="1" showErrorMessage="1" sqref="M4:M14" xr:uid="{3DD0C6F7-5F35-4AEE-911B-898C30318C52}">
      <formula1>$A$4:$A$14</formula1>
    </dataValidation>
  </dataValidations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28442DB-EB8A-468A-9C59-E77E25184CD2}">
            <x14:iconSet iconSet="3Flags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2</xm:f>
              </x14:cfvo>
              <x14:cfIcon iconSet="3Flags" iconId="0"/>
              <x14:cfIcon iconSet="3Flags" iconId="1"/>
              <x14:cfIcon iconSet="NoIcons" iconId="0"/>
            </x14:iconSet>
          </x14:cfRule>
          <xm:sqref>G4:G14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du 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</dc:creator>
  <cp:keywords/>
  <dc:description/>
  <cp:lastModifiedBy>Lionel Leumeni</cp:lastModifiedBy>
  <cp:revision/>
  <dcterms:created xsi:type="dcterms:W3CDTF">2023-02-01T08:33:03Z</dcterms:created>
  <dcterms:modified xsi:type="dcterms:W3CDTF">2024-09-26T20:22:47Z</dcterms:modified>
  <cp:category/>
  <cp:contentStatus/>
</cp:coreProperties>
</file>