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408" documentId="8_{A9B08717-0A78-4896-A8AA-F48CA0C7A758}" xr6:coauthVersionLast="47" xr6:coauthVersionMax="47" xr10:uidLastSave="{B4374BDC-ACA1-41E8-A369-0187B5BD17C8}"/>
  <bookViews>
    <workbookView xWindow="-120" yWindow="-120" windowWidth="29040" windowHeight="15840" tabRatio="500" firstSheet="1" activeTab="1"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59" i="6" l="1"/>
  <c r="F46" i="6"/>
  <c r="B28" i="8"/>
  <c r="B26" i="8"/>
  <c r="B24" i="8"/>
  <c r="B30" i="8"/>
  <c r="B32" i="8"/>
  <c r="B33" i="8"/>
  <c r="C45" i="6"/>
  <c r="B9" i="8"/>
  <c r="B10" i="8"/>
  <c r="E54" i="8"/>
  <c r="E53" i="8"/>
  <c r="E52" i="8"/>
  <c r="E38" i="8"/>
  <c r="E37" i="8"/>
  <c r="E36" i="8"/>
  <c r="E21" i="8"/>
  <c r="E20" i="8"/>
  <c r="C6" i="9"/>
  <c r="J59" i="6"/>
  <c r="J11" i="6"/>
  <c r="I11" i="6"/>
  <c r="G11" i="6"/>
  <c r="F11" i="6"/>
  <c r="D11" i="6"/>
  <c r="C11" i="6"/>
  <c r="E29" i="8"/>
  <c r="E30" i="8"/>
  <c r="E31" i="8"/>
  <c r="E32" i="8"/>
  <c r="E33" i="8"/>
  <c r="C18" i="6"/>
  <c r="D18" i="6"/>
  <c r="F18" i="6"/>
  <c r="G18" i="6"/>
  <c r="I18" i="6"/>
  <c r="J18" i="6"/>
  <c r="C23" i="6"/>
  <c r="D23" i="6"/>
  <c r="F23" i="6"/>
  <c r="G23" i="6"/>
  <c r="I23" i="6"/>
  <c r="J23" i="6"/>
  <c r="C28" i="6"/>
  <c r="D28" i="6"/>
  <c r="F28" i="6"/>
  <c r="G28" i="6"/>
  <c r="I28" i="6"/>
  <c r="J28" i="6"/>
  <c r="C34" i="6"/>
  <c r="D34" i="6"/>
  <c r="F34" i="6"/>
  <c r="G34" i="6"/>
  <c r="I34" i="6"/>
  <c r="J34" i="6"/>
  <c r="C40" i="6"/>
  <c r="D40" i="6"/>
  <c r="F40" i="6"/>
  <c r="G40" i="6"/>
  <c r="I40" i="6"/>
  <c r="J40" i="6"/>
  <c r="C50" i="6"/>
  <c r="D50" i="6"/>
  <c r="D59" i="6" s="1"/>
  <c r="F50" i="6"/>
  <c r="G50" i="6"/>
  <c r="I50" i="6"/>
  <c r="J50" i="6"/>
  <c r="C57" i="6"/>
  <c r="D57" i="6"/>
  <c r="F57" i="6"/>
  <c r="G57" i="6"/>
  <c r="I57" i="6"/>
  <c r="J57" i="6"/>
  <c r="I59" i="6"/>
  <c r="I60" i="6"/>
  <c r="E13" i="8"/>
  <c r="E46" i="8"/>
  <c r="E47" i="8"/>
  <c r="E48" i="8"/>
  <c r="E49" i="8"/>
  <c r="E25" i="8"/>
  <c r="E26" i="8"/>
  <c r="E27" i="8"/>
  <c r="E28" i="8"/>
  <c r="E10" i="8"/>
  <c r="E11" i="8"/>
  <c r="E12" i="8"/>
  <c r="E14" i="8"/>
  <c r="E15" i="8"/>
  <c r="E16" i="8"/>
  <c r="E17" i="8"/>
  <c r="E9" i="8"/>
  <c r="G59" i="6" l="1"/>
  <c r="F60" i="6" s="1"/>
  <c r="C5" i="9" s="1"/>
  <c r="C59" i="6"/>
  <c r="C60" i="6" s="1"/>
  <c r="C4" i="9" s="1"/>
  <c r="G7" i="9"/>
  <c r="D50" i="8" l="1"/>
  <c r="D34" i="8"/>
  <c r="E8" i="8" l="1"/>
  <c r="E18" i="8" s="1"/>
  <c r="D18" i="8"/>
  <c r="E24" i="8"/>
  <c r="E34" i="8" s="1"/>
  <c r="E41" i="8"/>
  <c r="E42" i="8"/>
  <c r="E43" i="8"/>
  <c r="E44" i="8"/>
  <c r="E45" i="8"/>
  <c r="E50" i="8" l="1"/>
  <c r="B4" i="9"/>
  <c r="D4" i="9" s="1"/>
  <c r="B6" i="9"/>
  <c r="B5" i="9"/>
  <c r="D6" i="9" l="1"/>
  <c r="G6" i="9" s="1"/>
  <c r="D5" i="9"/>
  <c r="G5" i="9" s="1"/>
  <c r="G4" i="9"/>
</calcChain>
</file>

<file path=xl/sharedStrings.xml><?xml version="1.0" encoding="utf-8"?>
<sst xmlns="http://schemas.openxmlformats.org/spreadsheetml/2006/main" count="309" uniqueCount="195">
  <si>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</si>
  <si>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</si>
  <si>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</si>
  <si>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</si>
  <si>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</si>
  <si>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</si>
  <si>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</si>
  <si>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</si>
  <si>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</si>
  <si>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</si>
  <si>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</si>
  <si>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</si>
  <si>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</si>
  <si>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</si>
  <si>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</si>
  <si>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</si>
  <si>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</si>
  <si>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</si>
  <si>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Hakim</t>
  </si>
  <si>
    <t>1.1 Utilisation des Cadriciels</t>
  </si>
  <si>
    <t>Le projet respecte les meilleures pratiques des cadriciels utilisés. (Exemple: séparation des responsabilités dans les Components et Services d'Angular, respect de la sémantique HTTP avec Express, etc.)</t>
  </si>
  <si>
    <t>Bon travail!</t>
  </si>
  <si>
    <t>1.2 Arborescence</t>
  </si>
  <si>
    <t>Le projet respecte une arborescence de fichier claire,uniforme et structurée.
Les noms de fichiers et dossiers respectent le format kebab-case.</t>
  </si>
  <si>
    <t>Bien</t>
  </si>
  <si>
    <t>Sous-total</t>
  </si>
  <si>
    <t>2. Classe</t>
  </si>
  <si>
    <t>2.1 Responsabilité</t>
  </si>
  <si>
    <t>La classe n'a qu'une responsabilitée.
La classe n'est pas triviale.</t>
  </si>
  <si>
    <t>2.2 Nom</t>
  </si>
  <si>
    <t>La classe a un nom clair et précis.
La classe a un nom qui respecte le format PascalCase.</t>
  </si>
  <si>
    <t>chat-filter n'est pas un nom de classe précis. La classe gère les actions. conversion-service et easel-selection-logic sont des mocks. Le nom doit l'indiquer</t>
  </si>
  <si>
    <t>2.3 Attributs</t>
  </si>
  <si>
    <t>La classe comporte uniquement des attributs utilisés.
La classe comporte uniquement des attributs qui sont des états de la classe.
La classe ne comporte pas d'attribut utilisé seulement dans les tests.</t>
  </si>
  <si>
    <t>2.4 Accessibilité</t>
  </si>
  <si>
    <t>La classe minisme l'accessibilité des membres. (Bonne utilisation de public/private/protected pour les attributs et les fonctions)
Les méthodes get/set font une validation quelconque sur les attributs privés.</t>
  </si>
  <si>
    <t>Certains attributs pourraient être private, (gameUpdate, gridContext, gridCreation, gridPlace, fontLetterSize…)  et ne le sont pas. Certaines fonctions (configureBaseSocketFeatures…) pouvant être private ne le sont pas</t>
  </si>
  <si>
    <t>Bien corrigé</t>
  </si>
  <si>
    <t>2.5 Valeur par défaut</t>
  </si>
  <si>
    <t>La classe initialise tous ses attributs de la même façon. Soit à la définition, soit dans le constructeur.</t>
  </si>
  <si>
    <t>Certaines classes initialisent des attributs dans le constructeur et à la définition. (grid-place-letter-service. Certaines classes initalisent dans le constructeur alors que d'autres initialisent à la définition.</t>
  </si>
  <si>
    <t>Game, ClassicMode, Player,   initialise dans le constructeur et à la définition</t>
  </si>
  <si>
    <t>3. Fonctions</t>
  </si>
  <si>
    <t>3.1 Nom</t>
  </si>
  <si>
    <t>La fonction a un nom précis.
La fonction a un nom qui respecte le format camelCase.</t>
  </si>
  <si>
    <t>La fonction connect() de grid service n'est pas une fonction de connection mais plus tot d'initialisation. Certaines fonctions ont des noms qui ne veulenet pas dire grand-chose. (Ex. word(), mix(), add())</t>
  </si>
  <si>
    <t>Encore des fonctions avec des noms qui ne veulent pas dire grand chose (add(), word()) Un nom de fonction ne peut être abandon(). Il faut que ce soit une action. Ex. abandonner(). De plus, pourquoi ce n'est pas en anglais comme le reste du code?</t>
  </si>
  <si>
    <t>3.2 Utilité</t>
  </si>
  <si>
    <t>La fonction est utilie et non-triviale.
La fonction ne peut pas être fragmenté en plusieurs fonctions.</t>
  </si>
  <si>
    <t>3.3 Paramètres</t>
  </si>
  <si>
    <t>La fonction possède le moins de paramètres possibles en entrée.
La fonction possède uniquement des paramètres d'entrée qui sont utilisés.</t>
  </si>
  <si>
    <t>4. Exceptions</t>
  </si>
  <si>
    <t>Thomas</t>
  </si>
  <si>
    <t>4.1 Console</t>
  </si>
  <si>
    <t>La console ne génère pas de message d'avertissement (warning) ou d'erreur (error) qui aurait pu être gérés par le programme.</t>
  </si>
  <si>
    <t>Vous faites beaucoup de "throw new Error...". Utilisez plutôt des messages d'erreur au lieu de throw comme vous ne faites rien d'autre avec votre erreur</t>
  </si>
  <si>
    <t>4.2 Code asynchrone</t>
  </si>
  <si>
    <t>Le code asynchrone (Promise, Observable, Event) est géré adéquatement.</t>
  </si>
  <si>
    <t>4.3 Message d'erreur</t>
  </si>
  <si>
    <t>Le message d'erreur est précis et compréhensible par l'utilisateur moyen.</t>
  </si>
  <si>
    <t>5. Variables et constantes</t>
  </si>
  <si>
    <t>Correcteur: Yanis</t>
  </si>
  <si>
    <t>5.1 Groupement</t>
  </si>
  <si>
    <t>Les constantes sont regroupées ensemble en groupes logiques.</t>
  </si>
  <si>
    <t>grid-create-board.service.ts ligne 38 devrait être une constante</t>
  </si>
  <si>
    <t>5.2 Environnement</t>
  </si>
  <si>
    <t>Des variables d'environnements sont utilisées lorsque possible.</t>
  </si>
  <si>
    <t>5.3 Nom</t>
  </si>
  <si>
    <t>La variable locale respecte le format camelCase.
La constante respecte respecte le format SCREAMING_SNAKE_CASE.
La variable n'a pas un nom troncé excessivement. (Exemple: utiliser background au lieu de seulement bg)
La variable a un nom clair et précis.</t>
  </si>
  <si>
    <t>format camelCase: game-navigation.service.ts ligne 8 
nom de variable: grid-create-board.service.ts lignes 93-94, end-by-empty-stash-easel.ts ligne 25 + dans 3 autres fichiers de rules, math-utils.ts lignes 11,12, vecteur-2d.ts ligne 6, 
format SCREAMING_SNAKE_CASE:  scrabble-algorithm.ts ligne 62, bingo.ts ligne 13,14, grid-place-letter.service.ts 33,34, grid-create-board.service.ts ligne 38</t>
  </si>
  <si>
    <t>nom de variable: math-utils.ts (temp, array) selection-algo.ts ligne 19 (client), 27 (server), messages-sender.service.ts ligne 28, easel.service.ts ligne 98, grid-mouse-event-view.service.ts ligne 10, easel.ts ligne 23, end-searching.ts ligne 4, id-virtual-player.ts ligne 1,2, turn-times.ts ligne 16
format SCREAMING_SNAKE_CASE: grid-mouse-event-view.service.ts ligne 104,105, memory.ts ligne 4,scrabble-algorithm.service.ts ligne 37
troncé: database.ts + default-virtual-player-name.ts (VP)</t>
  </si>
  <si>
    <t>5.4 Constante</t>
  </si>
  <si>
    <t>La constante est utilisé dans un contexte lié à la logique d'affaire. (Exemple d'erreur: const DEUX = 2,  bonne utilisation: WAIT_TIME = 5000 )</t>
  </si>
  <si>
    <t>grid.ts ligne 75, grid-create-board.service.ts ligne 128, communication.ts ligne 33 et 34, constants.ts ligne 4,5,6
Devrait être/utiliser une constante: chat-filter.service.ts ligne 126,127,200, end-by-too-many-skip.ts ligne 14, easel.ts ligne 13</t>
  </si>
  <si>
    <t>grid-style.ts ligne 12 à 17, grid.ts ligne 73</t>
  </si>
  <si>
    <t>Attention à vos noms et formats de variables et de constantes!</t>
  </si>
  <si>
    <t>Attention à vos variables!</t>
  </si>
  <si>
    <t>6. Expressions booléennes</t>
  </si>
  <si>
    <t>6.1 Expression</t>
  </si>
  <si>
    <t>L'expression booléenne n'es pas comparée à true ou false. (Exemple d'erreur: x === true)</t>
  </si>
  <si>
    <t xml:space="preserve">undefined redondant: play-area.component.ts ligne 37, new-game-configuration-page.component.ts ligne 65 et 78, initialise-game-player-1-pov.service.ts ligne 80, socket-client.service.ts ligne 21, game.ts ligne 117, chat-manager.ts ligne 46 et 57, dictionnary.service.ts ligne 19, end-game-manager.ts lignes 38 et 54, game-factory.ts lignes 115 et 124, game-manager.service.ts lignes 24 et 36, initialise-game-handler.ts lignes 44, 54 et 73, reconnection-manager.ts lignes 44, 59, 70, 94 et 121, room-manager.service.ts ligne 34, socket-manager.service.ts ligne 42,56,62,68,75,82 et 89 </t>
  </si>
  <si>
    <t>solo-game-factory.service.ts ligne 77, board-helper.ts ligne 45, initialize-game-handler.service.ts ligne 52</t>
  </si>
  <si>
    <t>6.2 Logique négative</t>
  </si>
  <si>
    <t>L'expression booléenne évite la logique négative. (Exemple d'erreur:  if( !notFound(…) )</t>
  </si>
  <si>
    <t>home-button.component.ts ligne 15, surrender.component.ts ligne 17</t>
  </si>
  <si>
    <t>selection-algo.ts ligne 44, easel-select.ts ligne 60, home-button.component.ts ligne 13, surrender.component.ts ligne 16, winner-announcement.component.ts ligne 28, words-find-validators.ts ligne 51</t>
  </si>
  <si>
    <t>6.3 Ternaire</t>
  </si>
  <si>
    <t>L'expression booléenne utilise un ternaire dans le bon scénario.</t>
  </si>
  <si>
    <t>chat-filter.service.ts ligne 118</t>
  </si>
  <si>
    <t>grid-mouse-event-logic.service.ts ligne 81, grid-mouse-event-logic.service.ts ligne 166, initialize-game-player-1-pov.service.ts ligne 94, places-letter.ts ligne 19, game-watch-tower.ts ligne 118, chat-filter.service.ts ligne 143, chat-manager.service.ts ligne 83</t>
  </si>
  <si>
    <t>6.4 Prédicats</t>
  </si>
  <si>
    <t>L'expression booléenne est simple.
L'expression booléenne utilise un ou des prédicats pour simplifier une condition complexe.</t>
  </si>
  <si>
    <t xml:space="preserve">devrait utiliser des prédicats: invalid-gamemode.component.ts ligne 17, game-factory.ts ligne 60 redondance, must-start-in-the-middle.ts ligne 20, must-start-with-at-least-two-letter.ts ligne 16 </t>
  </si>
  <si>
    <t>Très bien!</t>
  </si>
  <si>
    <t>Attention avec l'utilisation de undefined!</t>
  </si>
  <si>
    <t>Bien!</t>
  </si>
  <si>
    <t>7. Qualité générale</t>
  </si>
  <si>
    <t>7.1 Langue</t>
  </si>
  <si>
    <t>La langue utilisée pour les variables, classes et fonctions est uniforme pour tout le code source.
La langue utilisée pour les commentaires doit être uniforme, mais peut être différente que la langue du code source.</t>
  </si>
  <si>
    <t>Commentaires sont en français et en anglais, décidez d'une convention pour votre équipe (soit seulement en français ou seulement en anglais)</t>
  </si>
  <si>
    <t>Commentaires en français et en anglais, veuillez faire attention</t>
  </si>
  <si>
    <t>7.2 Commentaire</t>
  </si>
  <si>
    <t>Le commentaire est pertinent. (Le code commenté n'est pas pertinent)</t>
  </si>
  <si>
    <t>7.3 Enum</t>
  </si>
  <si>
    <t>Le code utilise des enum lorsque c'est pertinent.</t>
  </si>
  <si>
    <t>7.4 Classe et interface</t>
  </si>
  <si>
    <t>Le code n'utilise pas d'objets anonymes JS et priorise les classes et les interfaces.</t>
  </si>
  <si>
    <t>letter.component.ts: objets anonymes (créez une interface)
grid-create-board.service.ts: setStartPosition retourne objet anonyme</t>
  </si>
  <si>
    <t>7.5 Duplication</t>
  </si>
  <si>
    <t>Il n'y a pas de duplication de code.</t>
  </si>
  <si>
    <t>Ok! Simplifiez votre logique pour les rules du server, beaucoup de code boilerplate...</t>
  </si>
  <si>
    <t>multiplayer-game-factory et solo-game-factory: createGame, deleteGame, setMode (duplication)
game-manager.service: joinGame joinSoloGame (duplication)</t>
  </si>
  <si>
    <t>7.6 ESLint</t>
  </si>
  <si>
    <t>Il n'y a pas de "eslint:disable" non justifiés dans le code.
L'utilisation limitée de eslint:disable est tolérée dans les fichiers de test (.spec.ts). (Exemple : nombres magiques)</t>
  </si>
  <si>
    <t>board.ts: prefer-for-of
chat-manager.ts + chat-filter.service: trailing eslint-disable (max-lines-per-function)
end-game-manager: no-empty (empty catch)
scrabble-algorithm.ts: no-unused-vars (trailing)
do-nothing-function: justifiez vos eslint-disable</t>
  </si>
  <si>
    <t>Attention aux for loop avec un index (prefer-for-of), utilisez un forEach à la place</t>
  </si>
  <si>
    <t>7.7 Imbrication</t>
  </si>
  <si>
    <t>La structure conditionnelle réduit l'imbrication lorsque possible.</t>
  </si>
  <si>
    <t>7.8 Performance</t>
  </si>
  <si>
    <t>Le logiciel a une performance acceptable.</t>
  </si>
  <si>
    <t xml:space="preserve">Bien sur la majorité du projet! Par contre au niveau des tests un expect(true).to.equal(true) n'est pas la bonne manière de faire dans le catch un try catch, utilisez les librairies fournies correctement </t>
  </si>
  <si>
    <t>8. Gestion de versions</t>
  </si>
  <si>
    <t>8.1 TAG</t>
  </si>
  <si>
    <t>La branche de développement possède le bon tag. (sprint1, sprint2, sprint3)</t>
  </si>
  <si>
    <t>8.2 Commit</t>
  </si>
  <si>
    <t>Le commit a un message pertinent et descriptif.</t>
  </si>
  <si>
    <t>pour pouvoir merge' 6c2247f3, 'ND: refactor' f4efdc76, 'tests' 7df4f5ab, 'ND: fix' edd26dbd, 'JB: ajout de test' a473e10d, 'JL: merge' 168332b7, 'test fix' e9e9ae52 
Quelques commits avec un message de 1-2 mots attention</t>
  </si>
  <si>
    <t>AG: fix certains tests' f4f58517,  'ND: one text fixed' ce49b5c0, 'ND: little bit of QA' a58cd357, 'ND: add test for branch coverage' ba65174f d18eb13a
Bons commits en général</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</si>
  <si>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</si>
  <si>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</si>
  <si>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</si>
  <si>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</si>
  <si>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</si>
  <si>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</si>
  <si>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Total QA sprint</t>
  </si>
  <si>
    <t>Note QA sprint</t>
  </si>
  <si>
    <t>Fonctionnalités</t>
  </si>
  <si>
    <t>Fonctionnalité</t>
  </si>
  <si>
    <t>Testé</t>
  </si>
  <si>
    <t>Note finale</t>
  </si>
  <si>
    <t>1.1 Point d'entrée de l'application</t>
  </si>
  <si>
    <t>Yanis</t>
  </si>
  <si>
    <t>1.2 Initialisation d'une nouvelle partie - Multijoueur</t>
  </si>
  <si>
    <t xml:space="preserve"> La création d'une salle ne marche pas après une partie pour le créateur de la partie précédente.
Bon travail!</t>
  </si>
  <si>
    <t>1.3 Mode de jeu classique - Multijoueur</t>
  </si>
  <si>
    <t>Pour féliciter le gagnant, aucun message ne s'affiche. Il y a seulement une coronne.
Aucune couronne ni de message en cas d'égalité.
Très bien!</t>
  </si>
  <si>
    <t>1.4 Validation des mots</t>
  </si>
  <si>
    <t xml:space="preserve">Le système doit considérer une validation comme échouée si le serveur ne répond pas (non implémenté)
</t>
  </si>
  <si>
    <t>1.5 Vue de jeu</t>
  </si>
  <si>
    <t xml:space="preserve">Le panneau informatif contient, pour chaque joueur, son nom, son score et le nombre de lettres dans son chevalet **ssi** moins que 7. (Nombre de lettres non implémenté)
</t>
  </si>
  <si>
    <t>1.6 Boite de communication et clavardage</t>
  </si>
  <si>
    <t xml:space="preserve">Commande !placer et !échanger vides throw une erreur dans la boite de messages "Cannot read property 'length' of undefined Vous passez votre tour."
</t>
  </si>
  <si>
    <t>1.7 Placer des lettres (commande seulement)</t>
  </si>
  <si>
    <t>Les messages d'erreurs ne sont pas très clairs</t>
  </si>
  <si>
    <t>1.8 Échanger des lettres (commande seulement)</t>
  </si>
  <si>
    <t>1.9 Passer son tour</t>
  </si>
  <si>
    <t>Le bouton n'est pas désactivé après l'avoir utilisé.</t>
  </si>
  <si>
    <t>1.10 Abandonner une partie</t>
  </si>
  <si>
    <t>Quand un utilisateur quitte, on dit seulement qu'il a déconnecté, et ce n'est pas traité comme un abandon normal</t>
  </si>
  <si>
    <t>Note finale pour le sprint</t>
  </si>
  <si>
    <t>Vos tests sont impéccables, félicitations!</t>
  </si>
  <si>
    <t>Pénalités</t>
  </si>
  <si>
    <t>Crash</t>
  </si>
  <si>
    <t>Erreur de build</t>
  </si>
  <si>
    <t>2.1 Mode solo et Joueur Virtuel débutant</t>
  </si>
  <si>
    <t xml:space="preserve"> - La partie ne se termine pas lorsque les deux joueurs passent
 leur tours plus que 3 fois</t>
  </si>
  <si>
    <t>2.2 Placement aléatoire dans une partie</t>
  </si>
  <si>
    <t>Suggestion: améliorer le visuel des boutons non disponibles, 
afficher l'écran pour joindre une partie après un clique n'importe où sur la ligne au lieu du bouton de boxe
Bien!</t>
  </si>
  <si>
    <t>2.3 Meilleurs scores</t>
  </si>
  <si>
    <t>- L'ajout ne se fait pas correctement. Ils ne sont pas ajoutés directement à la fin de la partie.
- N'est pas une modale</t>
  </si>
  <si>
    <t>2.4 Paramètres de partie - minuterie</t>
  </si>
  <si>
    <t>2.5 Initialisation d'une nouvelle partie - mode solo</t>
  </si>
  <si>
    <t>-Griser le bouton n'est pas suffisant pour montrer que le nom 
n'est pas valide
Bien!</t>
  </si>
  <si>
    <t>2.6 Placer des lettres</t>
  </si>
  <si>
    <t>💯</t>
  </si>
  <si>
    <t>2.7 Échanger des lettres</t>
  </si>
  <si>
    <t xml:space="preserve">- Attention au comportement de l'échange lorsqu'on clique sur une autre lettre pour manipulation, il faut que les lettres qui étaient sélectionnées pour échange soient désélectionnées (voir message envoyé sur discord)
</t>
  </si>
  <si>
    <t>2.8 Commande réserve</t>
  </si>
  <si>
    <t>2.9 Manipuler les lettres du chevalet</t>
  </si>
  <si>
    <t>- Sélection de position avec roulette et souris: Problème avec les côtés (effet de rotation circulaire, on en parlé lors des démos), il faut rajouter un edge-case pour la première et dernière lettre...
- Le système doit annuler toute autre sélection lorsqu'une lettre est sélectionnée pour manipulation. (échanger est encore sélectionné quand on sélectionne une autre lettre pour la manipulation)</t>
  </si>
  <si>
    <t>2.10 Commande indice</t>
  </si>
  <si>
    <t xml:space="preserve">- Algorithme nécessite encore un peu de travail, ça dit qu'il n'y a pas de possibilité de placement alors que c'est faux (https://imgur.com/a/phe0kUy) (par exemple, "fa" est un mot du dictionnaire)
</t>
  </si>
  <si>
    <t>Erreur de build  / déploiement erroné</t>
  </si>
  <si>
    <t>Anciennes fonctionnalités brisées</t>
  </si>
  <si>
    <t xml:space="preserve">Commande !placer et !échanger vides throw une erreur dans la boite de messages "Cannot read property 'length' of undefined Vous passez votre tour." (non réglé depuis sprint1)
</t>
  </si>
  <si>
    <t>3.1 Historique des parties</t>
  </si>
  <si>
    <t>3.2 Mode admin</t>
  </si>
  <si>
    <t>3.3. Joueur Virtuel expert</t>
  </si>
  <si>
    <t>3.4 Mode LOG2990 - Objectifs publics</t>
  </si>
  <si>
    <t>3.5 Mode LOG2990 - Objectifs privés</t>
  </si>
  <si>
    <t>3. Téléverser un nouveau dictionnaire</t>
  </si>
  <si>
    <t>3.7 Paramètres de partie - dictionnaire</t>
  </si>
  <si>
    <t>3.8 Abandonner une partie multijoueur - remplacer par JV</t>
  </si>
  <si>
    <t>3.9 Commande aide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</si>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</sst>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6">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C6E0B4"/>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4">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49" fontId="0" fillId="10"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4" fillId="11" borderId="9" xfId="0" applyFont="1" applyFill="1" applyBorder="1" applyAlignment="1">
      <alignment horizontal="left" vertical="center"/>
    </xf>
    <xf numFmtId="0" fontId="14" fillId="11" borderId="25"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4" fillId="20" borderId="9" xfId="0" applyFont="1" applyFill="1" applyBorder="1" applyAlignment="1">
      <alignment horizontal="left" vertical="center" wrapText="1"/>
    </xf>
    <xf numFmtId="0" fontId="14" fillId="20" borderId="25"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4" fillId="14" borderId="9" xfId="0" applyFont="1" applyFill="1" applyBorder="1" applyAlignment="1">
      <alignment horizontal="left" vertical="center"/>
    </xf>
    <xf numFmtId="0" fontId="14" fillId="14" borderId="25" xfId="0" applyFont="1" applyFill="1" applyBorder="1" applyAlignment="1">
      <alignment horizontal="left" vertical="center"/>
    </xf>
    <xf numFmtId="0" fontId="14" fillId="14" borderId="30"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15" fillId="19" borderId="42" xfId="0" applyFont="1" applyFill="1" applyBorder="1" applyAlignment="1">
      <alignment horizontal="left" wrapText="1"/>
    </xf>
    <xf numFmtId="0" fontId="14" fillId="19" borderId="3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0" fillId="8" borderId="33" xfId="0" quotePrefix="1" applyFill="1" applyBorder="1" applyAlignment="1">
      <alignment horizontal="left" vertical="center" wrapText="1"/>
    </xf>
    <xf numFmtId="0" fontId="0" fillId="21" borderId="37" xfId="0" applyFill="1" applyBorder="1" applyAlignment="1">
      <alignment wrapText="1"/>
    </xf>
    <xf numFmtId="0" fontId="0" fillId="21" borderId="33" xfId="0" applyFill="1" applyBorder="1" applyAlignment="1">
      <alignment wrapText="1"/>
    </xf>
    <xf numFmtId="0" fontId="0" fillId="21" borderId="36" xfId="0" applyFill="1" applyBorder="1" applyAlignment="1">
      <alignment wrapText="1"/>
    </xf>
    <xf numFmtId="0" fontId="0" fillId="25" borderId="33" xfId="0" applyFill="1" applyBorder="1"/>
    <xf numFmtId="0" fontId="0" fillId="21" borderId="30" xfId="0" applyFill="1" applyBorder="1"/>
    <xf numFmtId="0" fontId="0" fillId="9" borderId="33" xfId="0" quotePrefix="1" applyFill="1" applyBorder="1" applyAlignment="1">
      <alignment horizontal="left" vertical="center" wrapText="1"/>
    </xf>
    <xf numFmtId="0" fontId="14" fillId="20" borderId="45" xfId="0" applyFont="1" applyFill="1" applyBorder="1" applyAlignment="1">
      <alignment horizontal="left" wrapText="1"/>
    </xf>
    <xf numFmtId="0" fontId="14" fillId="12" borderId="33" xfId="0" applyFont="1" applyFill="1" applyBorder="1" applyAlignment="1">
      <alignment horizontal="left" vertical="center" wrapText="1"/>
    </xf>
    <xf numFmtId="0" fontId="14" fillId="20" borderId="33" xfId="0" applyFont="1" applyFill="1" applyBorder="1" applyAlignment="1">
      <alignment horizontal="left" vertical="center" wrapText="1"/>
    </xf>
    <xf numFmtId="0" fontId="14" fillId="20" borderId="30"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F5" sqref="F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1"/>
      <c r="B3" s="127" t="s">
        <v>0</v>
      </c>
      <c r="C3" s="127" t="s">
        <v>1</v>
      </c>
      <c r="D3" s="127" t="s">
        <v>2</v>
      </c>
      <c r="E3" s="128" t="s">
        <v>3</v>
      </c>
      <c r="F3" s="129" t="s">
        <v>4</v>
      </c>
      <c r="G3" s="130" t="s">
        <v>5</v>
      </c>
    </row>
    <row r="4" spans="1:7">
      <c r="A4" s="108" t="s">
        <v>6</v>
      </c>
      <c r="B4" s="109">
        <f>(Fonctionnalités!E18)</f>
        <v>0.90672725272727273</v>
      </c>
      <c r="C4" s="109">
        <f>'Assurance Qualité'!C60</f>
        <v>0.79199999999999993</v>
      </c>
      <c r="D4" s="109">
        <f>B4*0.6+C4*0.4 - 0.1*E4</f>
        <v>0.86083635163636363</v>
      </c>
      <c r="E4" s="110"/>
      <c r="F4" s="111">
        <v>20</v>
      </c>
      <c r="G4" s="112">
        <f>D4*F4</f>
        <v>17.216727032727274</v>
      </c>
    </row>
    <row r="5" spans="1:7">
      <c r="A5" s="113" t="s">
        <v>7</v>
      </c>
      <c r="B5" s="114">
        <f>(Fonctionnalités!E34)</f>
        <v>0.9188316993464053</v>
      </c>
      <c r="C5" s="114">
        <f>'Assurance Qualité'!F60</f>
        <v>0.86099999999999999</v>
      </c>
      <c r="D5" s="114">
        <f t="shared" ref="D5:D6" si="0">B5*0.6+C5*0.4 - 0.1*E5</f>
        <v>0.89569901960784315</v>
      </c>
      <c r="E5" s="115"/>
      <c r="F5" s="116">
        <v>25</v>
      </c>
      <c r="G5" s="117">
        <f t="shared" ref="G5:G7" si="1">D5*F5</f>
        <v>22.39247549019608</v>
      </c>
    </row>
    <row r="6" spans="1:7">
      <c r="A6" s="118" t="s">
        <v>8</v>
      </c>
      <c r="B6" s="119">
        <f>(Fonctionnalités!E50)</f>
        <v>0</v>
      </c>
      <c r="C6" s="119">
        <f>'Assurance Qualité'!I60</f>
        <v>0</v>
      </c>
      <c r="D6" s="119">
        <f t="shared" si="0"/>
        <v>0</v>
      </c>
      <c r="E6" s="120"/>
      <c r="F6" s="121">
        <v>20</v>
      </c>
      <c r="G6" s="122">
        <f t="shared" si="1"/>
        <v>0</v>
      </c>
    </row>
    <row r="7" spans="1:7">
      <c r="A7" s="123" t="s">
        <v>9</v>
      </c>
      <c r="B7" s="123"/>
      <c r="C7" s="123"/>
      <c r="D7" s="124">
        <v>0</v>
      </c>
      <c r="E7" s="125"/>
      <c r="F7" s="123">
        <v>10</v>
      </c>
      <c r="G7" s="126">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0"/>
  <sheetViews>
    <sheetView tabSelected="1" topLeftCell="A53" zoomScaleNormal="100" workbookViewId="0">
      <selection activeCell="F59" sqref="F59"/>
    </sheetView>
  </sheetViews>
  <sheetFormatPr defaultColWidth="9.140625" defaultRowHeight="15"/>
  <cols>
    <col min="1" max="1" width="22.7109375" style="1" customWidth="1"/>
    <col min="2" max="2" width="77.5703125" style="10" customWidth="1"/>
    <col min="3" max="4" width="10.7109375" style="1" customWidth="1"/>
    <col min="5" max="5" width="59.28515625" style="10" customWidth="1"/>
    <col min="6" max="7" width="10.7109375" customWidth="1"/>
    <col min="8" max="8" width="29.855468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64" t="s">
        <v>10</v>
      </c>
      <c r="B2" s="264"/>
      <c r="C2" s="264"/>
      <c r="D2" s="264"/>
      <c r="E2" s="264"/>
      <c r="F2" s="264"/>
      <c r="G2" s="264"/>
      <c r="H2" s="264"/>
      <c r="I2" s="264"/>
      <c r="J2" s="264"/>
      <c r="K2" s="264"/>
      <c r="L2" s="7"/>
      <c r="M2" s="7"/>
    </row>
    <row r="4" spans="1:17" ht="18.399999999999999" customHeight="1">
      <c r="A4" s="265" t="s">
        <v>11</v>
      </c>
      <c r="B4" s="265"/>
      <c r="C4" s="265"/>
      <c r="D4" s="265"/>
      <c r="E4" s="265"/>
      <c r="F4" s="265"/>
      <c r="G4" s="265"/>
      <c r="H4" s="265"/>
      <c r="I4" s="265"/>
      <c r="J4" s="265"/>
      <c r="K4" s="265"/>
      <c r="L4" s="4"/>
      <c r="M4" s="4"/>
    </row>
    <row r="5" spans="1:17" ht="18.75">
      <c r="A5" s="11"/>
      <c r="B5" s="42"/>
      <c r="C5" s="2"/>
      <c r="D5" s="2"/>
      <c r="E5" s="42"/>
      <c r="F5" s="2"/>
      <c r="G5" s="2"/>
      <c r="H5" s="42"/>
      <c r="I5" s="2"/>
      <c r="J5" s="2"/>
      <c r="K5" s="42"/>
      <c r="L5" s="2"/>
      <c r="M5" s="2"/>
    </row>
    <row r="6" spans="1:17" ht="18.399999999999999" customHeight="1">
      <c r="A6" s="257" t="s">
        <v>12</v>
      </c>
      <c r="B6" s="269" t="s">
        <v>13</v>
      </c>
      <c r="C6" s="259" t="s">
        <v>6</v>
      </c>
      <c r="D6" s="260"/>
      <c r="E6" s="260"/>
      <c r="F6" s="261" t="s">
        <v>7</v>
      </c>
      <c r="G6" s="262"/>
      <c r="H6" s="263"/>
      <c r="I6" s="266" t="s">
        <v>8</v>
      </c>
      <c r="J6" s="267"/>
      <c r="K6" s="268"/>
      <c r="L6" s="3"/>
      <c r="M6" s="3"/>
      <c r="N6" s="255"/>
      <c r="O6" s="256"/>
      <c r="P6" s="256"/>
    </row>
    <row r="7" spans="1:17" ht="18.75">
      <c r="A7" s="258"/>
      <c r="B7" s="270"/>
      <c r="C7" s="14" t="s">
        <v>14</v>
      </c>
      <c r="D7" s="15" t="s">
        <v>4</v>
      </c>
      <c r="E7" s="21" t="s">
        <v>15</v>
      </c>
      <c r="F7" s="16" t="s">
        <v>14</v>
      </c>
      <c r="G7" s="17" t="s">
        <v>4</v>
      </c>
      <c r="H7" s="20" t="s">
        <v>15</v>
      </c>
      <c r="I7" s="18" t="s">
        <v>14</v>
      </c>
      <c r="J7" s="19" t="s">
        <v>4</v>
      </c>
      <c r="K7" s="22" t="s">
        <v>15</v>
      </c>
      <c r="L7" s="3"/>
      <c r="M7" s="3"/>
      <c r="N7" s="41"/>
      <c r="O7" s="41"/>
      <c r="P7" s="41"/>
      <c r="Q7" s="41"/>
    </row>
    <row r="8" spans="1:17" ht="18.75">
      <c r="A8" s="239" t="s">
        <v>16</v>
      </c>
      <c r="B8" s="239"/>
      <c r="C8" s="232" t="s">
        <v>17</v>
      </c>
      <c r="D8" s="233"/>
      <c r="E8" s="47" t="s">
        <v>18</v>
      </c>
      <c r="F8" s="232" t="s">
        <v>17</v>
      </c>
      <c r="G8" s="233"/>
      <c r="H8" s="47" t="s">
        <v>18</v>
      </c>
      <c r="I8" s="232" t="s">
        <v>17</v>
      </c>
      <c r="J8" s="233"/>
      <c r="K8" s="47"/>
      <c r="L8" s="3"/>
      <c r="M8" s="3"/>
      <c r="N8" s="41"/>
      <c r="O8" s="41"/>
      <c r="P8" s="41"/>
      <c r="Q8" s="41"/>
    </row>
    <row r="9" spans="1:17" ht="45.75">
      <c r="A9" s="29" t="s">
        <v>19</v>
      </c>
      <c r="B9" s="29" t="s">
        <v>20</v>
      </c>
      <c r="C9" s="101">
        <v>1</v>
      </c>
      <c r="D9" s="99">
        <v>6</v>
      </c>
      <c r="E9" s="102"/>
      <c r="F9" s="103">
        <v>1</v>
      </c>
      <c r="G9" s="100">
        <v>6</v>
      </c>
      <c r="H9" s="104" t="s">
        <v>21</v>
      </c>
      <c r="I9" s="105"/>
      <c r="J9" s="106">
        <v>6</v>
      </c>
      <c r="K9" s="107"/>
      <c r="L9" s="3"/>
      <c r="M9" s="3"/>
      <c r="N9" s="41"/>
      <c r="O9" s="41"/>
      <c r="P9" s="41"/>
      <c r="Q9" s="41"/>
    </row>
    <row r="10" spans="1:17" ht="30.75">
      <c r="A10" s="23" t="s">
        <v>22</v>
      </c>
      <c r="B10" s="23" t="s">
        <v>23</v>
      </c>
      <c r="C10" s="101">
        <v>1</v>
      </c>
      <c r="D10" s="99">
        <v>2</v>
      </c>
      <c r="E10" s="102"/>
      <c r="F10" s="103">
        <v>1</v>
      </c>
      <c r="G10" s="100">
        <v>2</v>
      </c>
      <c r="H10" s="104" t="s">
        <v>24</v>
      </c>
      <c r="I10" s="105"/>
      <c r="J10" s="106">
        <v>2</v>
      </c>
      <c r="K10" s="107"/>
      <c r="L10" s="3"/>
      <c r="M10" s="3"/>
      <c r="N10" s="41"/>
      <c r="O10" s="41"/>
      <c r="P10" s="41"/>
      <c r="Q10" s="41"/>
    </row>
    <row r="11" spans="1:17" s="30" customFormat="1" ht="15.75">
      <c r="A11" s="234" t="s">
        <v>25</v>
      </c>
      <c r="B11" s="235"/>
      <c r="C11" s="48">
        <f>SUMPRODUCT(C6:C10,D6:D10)</f>
        <v>8</v>
      </c>
      <c r="D11" s="49">
        <f>SUM(D6:D10)</f>
        <v>8</v>
      </c>
      <c r="E11" s="50"/>
      <c r="F11" s="51">
        <f>SUMPRODUCT(F6:F10,G6:G10)</f>
        <v>8</v>
      </c>
      <c r="G11" s="52">
        <f>SUM(G6:G10)</f>
        <v>8</v>
      </c>
      <c r="H11" s="53"/>
      <c r="I11" s="54">
        <f>SUMPRODUCT(I6:I10,J6:J10)</f>
        <v>0</v>
      </c>
      <c r="J11" s="55">
        <f>SUM(J6:J10)</f>
        <v>8</v>
      </c>
      <c r="K11" s="56"/>
      <c r="L11" s="57"/>
      <c r="M11" s="57"/>
      <c r="N11" s="45"/>
      <c r="O11" s="45"/>
      <c r="P11" s="45"/>
      <c r="Q11" s="45"/>
    </row>
    <row r="12" spans="1:17" s="12" customFormat="1" ht="18.399999999999999" customHeight="1">
      <c r="A12" s="239" t="s">
        <v>26</v>
      </c>
      <c r="B12" s="239"/>
      <c r="C12" s="232" t="s">
        <v>17</v>
      </c>
      <c r="D12" s="233"/>
      <c r="E12" s="47" t="s">
        <v>18</v>
      </c>
      <c r="F12" s="232" t="s">
        <v>17</v>
      </c>
      <c r="G12" s="233"/>
      <c r="H12" s="47" t="s">
        <v>18</v>
      </c>
      <c r="I12" s="232" t="s">
        <v>17</v>
      </c>
      <c r="J12" s="233"/>
      <c r="K12" s="47"/>
      <c r="L12" s="4"/>
      <c r="M12" s="4"/>
      <c r="N12" s="44"/>
      <c r="O12" s="44"/>
      <c r="P12" s="44"/>
      <c r="Q12" s="44"/>
    </row>
    <row r="13" spans="1:17" ht="30.75">
      <c r="A13" s="29" t="s">
        <v>27</v>
      </c>
      <c r="B13" s="29" t="s">
        <v>28</v>
      </c>
      <c r="C13" s="80">
        <v>1</v>
      </c>
      <c r="D13" s="81">
        <v>4</v>
      </c>
      <c r="E13" s="82"/>
      <c r="F13" s="90">
        <v>1</v>
      </c>
      <c r="G13" s="91">
        <v>4</v>
      </c>
      <c r="H13" s="92" t="s">
        <v>24</v>
      </c>
      <c r="I13" s="93"/>
      <c r="J13" s="94">
        <v>4</v>
      </c>
      <c r="K13" s="95"/>
      <c r="L13" s="5"/>
      <c r="M13" s="5"/>
    </row>
    <row r="14" spans="1:17" ht="76.5">
      <c r="A14" s="23" t="s">
        <v>29</v>
      </c>
      <c r="B14" s="23" t="s">
        <v>30</v>
      </c>
      <c r="C14" s="84">
        <v>1</v>
      </c>
      <c r="D14" s="85">
        <v>2</v>
      </c>
      <c r="E14" s="86"/>
      <c r="F14" s="87">
        <v>0.75</v>
      </c>
      <c r="G14" s="88">
        <v>2</v>
      </c>
      <c r="H14" s="89" t="s">
        <v>31</v>
      </c>
      <c r="I14" s="77"/>
      <c r="J14" s="78">
        <v>2</v>
      </c>
      <c r="K14" s="79"/>
      <c r="L14" s="5"/>
      <c r="M14" s="5"/>
    </row>
    <row r="15" spans="1:17" ht="45.75">
      <c r="A15" s="23" t="s">
        <v>32</v>
      </c>
      <c r="B15" s="23" t="s">
        <v>33</v>
      </c>
      <c r="C15" s="84">
        <v>1</v>
      </c>
      <c r="D15" s="85">
        <v>3</v>
      </c>
      <c r="E15" s="86"/>
      <c r="F15" s="87">
        <v>1</v>
      </c>
      <c r="G15" s="88">
        <v>3</v>
      </c>
      <c r="H15" s="89" t="s">
        <v>24</v>
      </c>
      <c r="I15" s="77"/>
      <c r="J15" s="78">
        <v>3</v>
      </c>
      <c r="K15" s="79"/>
      <c r="L15" s="5"/>
      <c r="M15" s="5"/>
    </row>
    <row r="16" spans="1:17" ht="60.75">
      <c r="A16" s="23" t="s">
        <v>34</v>
      </c>
      <c r="B16" s="23" t="s">
        <v>35</v>
      </c>
      <c r="C16" s="84">
        <v>0.5</v>
      </c>
      <c r="D16" s="85">
        <v>2</v>
      </c>
      <c r="E16" s="223" t="s">
        <v>36</v>
      </c>
      <c r="F16" s="87">
        <v>1</v>
      </c>
      <c r="G16" s="88">
        <v>2</v>
      </c>
      <c r="H16" s="89" t="s">
        <v>37</v>
      </c>
      <c r="I16" s="77"/>
      <c r="J16" s="78">
        <v>2</v>
      </c>
      <c r="K16" s="79"/>
      <c r="L16" s="5"/>
      <c r="M16" s="5"/>
    </row>
    <row r="17" spans="1:17" ht="45.75">
      <c r="A17" s="23" t="s">
        <v>38</v>
      </c>
      <c r="B17" s="23" t="s">
        <v>39</v>
      </c>
      <c r="C17" s="84">
        <v>0.5</v>
      </c>
      <c r="D17" s="85">
        <v>4</v>
      </c>
      <c r="E17" s="224" t="s">
        <v>40</v>
      </c>
      <c r="F17" s="87">
        <v>0.5</v>
      </c>
      <c r="G17" s="88">
        <v>4</v>
      </c>
      <c r="H17" s="89" t="s">
        <v>41</v>
      </c>
      <c r="I17" s="77"/>
      <c r="J17" s="78">
        <v>4</v>
      </c>
      <c r="K17" s="79"/>
      <c r="L17" s="5"/>
      <c r="M17" s="5"/>
    </row>
    <row r="18" spans="1:17" s="30" customFormat="1" ht="15.75">
      <c r="A18" s="234" t="s">
        <v>25</v>
      </c>
      <c r="B18" s="235"/>
      <c r="C18" s="48">
        <f>SUMPRODUCT(C13:C17,D13:D17)</f>
        <v>12</v>
      </c>
      <c r="D18" s="49">
        <f>SUM(D13:D17)</f>
        <v>15</v>
      </c>
      <c r="E18" s="50"/>
      <c r="F18" s="51">
        <f>SUMPRODUCT(F13:F17,G13:G17)</f>
        <v>12.5</v>
      </c>
      <c r="G18" s="52">
        <f>SUM(G13:G17)</f>
        <v>15</v>
      </c>
      <c r="H18" s="53"/>
      <c r="I18" s="54">
        <f>SUMPRODUCT(I13:I17,J13:J17)</f>
        <v>0</v>
      </c>
      <c r="J18" s="55">
        <f>SUM(J13:J17)</f>
        <v>15</v>
      </c>
      <c r="K18" s="56"/>
      <c r="L18" s="57"/>
      <c r="M18" s="57"/>
      <c r="N18" s="45"/>
      <c r="O18" s="45"/>
      <c r="P18" s="45"/>
      <c r="Q18" s="45"/>
    </row>
    <row r="19" spans="1:17" s="44" customFormat="1" ht="18.399999999999999" customHeight="1">
      <c r="A19" s="271" t="s">
        <v>42</v>
      </c>
      <c r="B19" s="271"/>
      <c r="C19" s="232" t="s">
        <v>17</v>
      </c>
      <c r="D19" s="233"/>
      <c r="E19" s="47"/>
      <c r="F19" s="232" t="s">
        <v>17</v>
      </c>
      <c r="G19" s="233"/>
      <c r="H19" s="47" t="s">
        <v>18</v>
      </c>
      <c r="I19" s="232" t="s">
        <v>17</v>
      </c>
      <c r="J19" s="233"/>
      <c r="K19" s="47"/>
      <c r="L19" s="4"/>
      <c r="M19" s="4"/>
    </row>
    <row r="20" spans="1:17" ht="121.5">
      <c r="A20" s="29" t="s">
        <v>43</v>
      </c>
      <c r="B20" s="29" t="s">
        <v>44</v>
      </c>
      <c r="C20" s="98">
        <v>0.75</v>
      </c>
      <c r="D20" s="25">
        <v>2</v>
      </c>
      <c r="E20" s="222" t="s">
        <v>45</v>
      </c>
      <c r="F20" s="83">
        <v>0.5</v>
      </c>
      <c r="G20" s="27">
        <v>2</v>
      </c>
      <c r="H20" s="28" t="s">
        <v>46</v>
      </c>
      <c r="I20" s="74"/>
      <c r="J20" s="75">
        <v>2</v>
      </c>
      <c r="K20" s="76"/>
      <c r="L20" s="5"/>
      <c r="M20" s="5"/>
    </row>
    <row r="21" spans="1:17" ht="30.75">
      <c r="A21" s="23" t="s">
        <v>47</v>
      </c>
      <c r="B21" s="23" t="s">
        <v>48</v>
      </c>
      <c r="C21" s="84">
        <v>1</v>
      </c>
      <c r="D21" s="85">
        <v>3</v>
      </c>
      <c r="E21" s="86"/>
      <c r="F21" s="87">
        <v>1</v>
      </c>
      <c r="G21" s="88">
        <v>3</v>
      </c>
      <c r="H21" s="89" t="s">
        <v>24</v>
      </c>
      <c r="I21" s="77"/>
      <c r="J21" s="78">
        <v>3</v>
      </c>
      <c r="K21" s="79"/>
      <c r="L21" s="5"/>
      <c r="M21" s="5"/>
    </row>
    <row r="22" spans="1:17" ht="30.75">
      <c r="A22" s="23" t="s">
        <v>49</v>
      </c>
      <c r="B22" s="23" t="s">
        <v>50</v>
      </c>
      <c r="C22" s="84">
        <v>1</v>
      </c>
      <c r="D22" s="85">
        <v>3</v>
      </c>
      <c r="E22" s="86"/>
      <c r="F22" s="87">
        <v>1</v>
      </c>
      <c r="G22" s="88">
        <v>3</v>
      </c>
      <c r="H22" s="89" t="s">
        <v>24</v>
      </c>
      <c r="I22" s="77"/>
      <c r="J22" s="78">
        <v>3</v>
      </c>
      <c r="K22" s="79"/>
      <c r="L22" s="5"/>
      <c r="M22" s="5"/>
    </row>
    <row r="23" spans="1:17" s="45" customFormat="1" ht="15.75">
      <c r="A23" s="272" t="s">
        <v>25</v>
      </c>
      <c r="B23" s="254"/>
      <c r="C23" s="58">
        <f>SUMPRODUCT(C20:C22,D20:D22)</f>
        <v>7.5</v>
      </c>
      <c r="D23" s="59">
        <f>SUM(D20:D22)</f>
        <v>8</v>
      </c>
      <c r="E23" s="60"/>
      <c r="F23" s="61">
        <f>SUMPRODUCT(F20:F22,G20:G22)</f>
        <v>7</v>
      </c>
      <c r="G23" s="62">
        <f>SUM(G20:G22)</f>
        <v>8</v>
      </c>
      <c r="H23" s="63"/>
      <c r="I23" s="64">
        <f>SUMPRODUCT(I20:I22,J20:J22)</f>
        <v>0</v>
      </c>
      <c r="J23" s="65">
        <f>SUM(J20:J22)</f>
        <v>8</v>
      </c>
      <c r="K23" s="66"/>
      <c r="L23" s="57"/>
      <c r="M23" s="57"/>
    </row>
    <row r="24" spans="1:17" ht="18.75" customHeight="1">
      <c r="A24" s="46" t="s">
        <v>51</v>
      </c>
      <c r="B24" s="46"/>
      <c r="C24" s="232" t="s">
        <v>17</v>
      </c>
      <c r="D24" s="233"/>
      <c r="E24" s="47"/>
      <c r="F24" s="232" t="s">
        <v>17</v>
      </c>
      <c r="G24" s="233"/>
      <c r="H24" s="47" t="s">
        <v>52</v>
      </c>
      <c r="I24" s="232" t="s">
        <v>17</v>
      </c>
      <c r="J24" s="233"/>
      <c r="K24" s="47"/>
      <c r="L24" s="4"/>
      <c r="M24" s="4"/>
    </row>
    <row r="25" spans="1:17" ht="76.5">
      <c r="A25" s="43" t="s">
        <v>53</v>
      </c>
      <c r="B25" s="43" t="s">
        <v>54</v>
      </c>
      <c r="C25" s="98">
        <v>1</v>
      </c>
      <c r="D25" s="25">
        <v>2</v>
      </c>
      <c r="E25" s="26"/>
      <c r="F25" s="83">
        <v>0.75</v>
      </c>
      <c r="G25" s="27">
        <v>2</v>
      </c>
      <c r="H25" s="28" t="s">
        <v>55</v>
      </c>
      <c r="I25" s="74"/>
      <c r="J25" s="75">
        <v>2</v>
      </c>
      <c r="K25" s="76"/>
      <c r="L25" s="5"/>
      <c r="M25" s="5"/>
    </row>
    <row r="26" spans="1:17">
      <c r="A26" s="23" t="s">
        <v>56</v>
      </c>
      <c r="B26" s="23" t="s">
        <v>57</v>
      </c>
      <c r="C26" s="84">
        <v>1</v>
      </c>
      <c r="D26" s="85">
        <v>1</v>
      </c>
      <c r="E26" s="86"/>
      <c r="F26" s="87">
        <v>1</v>
      </c>
      <c r="G26" s="88">
        <v>1</v>
      </c>
      <c r="H26" s="89"/>
      <c r="I26" s="77"/>
      <c r="J26" s="78">
        <v>1</v>
      </c>
      <c r="K26" s="79"/>
      <c r="L26" s="5"/>
      <c r="M26" s="5"/>
    </row>
    <row r="27" spans="1:17">
      <c r="A27" s="23" t="s">
        <v>58</v>
      </c>
      <c r="B27" s="23" t="s">
        <v>59</v>
      </c>
      <c r="C27" s="84">
        <v>1</v>
      </c>
      <c r="D27" s="85">
        <v>1</v>
      </c>
      <c r="E27" s="86"/>
      <c r="F27" s="87">
        <v>1</v>
      </c>
      <c r="G27" s="88">
        <v>1</v>
      </c>
      <c r="H27" s="89"/>
      <c r="I27" s="77"/>
      <c r="J27" s="78">
        <v>1</v>
      </c>
      <c r="K27" s="79"/>
      <c r="L27" s="5"/>
      <c r="M27" s="5"/>
    </row>
    <row r="28" spans="1:17" s="45" customFormat="1" ht="15.75">
      <c r="A28" s="253" t="s">
        <v>25</v>
      </c>
      <c r="B28" s="254"/>
      <c r="C28" s="48">
        <f>SUMPRODUCT(C25:C27,D25:D27)</f>
        <v>4</v>
      </c>
      <c r="D28" s="49">
        <f>SUM(D25:D27)</f>
        <v>4</v>
      </c>
      <c r="E28" s="50"/>
      <c r="F28" s="61">
        <f>SUMPRODUCT(F25:F27,G25:G27)</f>
        <v>3.5</v>
      </c>
      <c r="G28" s="62">
        <f>SUM(G25:G27)</f>
        <v>4</v>
      </c>
      <c r="H28" s="63"/>
      <c r="I28" s="64">
        <f>SUMPRODUCT(I25:I27,J25:J27)</f>
        <v>0</v>
      </c>
      <c r="J28" s="65">
        <f>SUM(J25:J27)</f>
        <v>4</v>
      </c>
      <c r="K28" s="66"/>
      <c r="L28" s="57"/>
      <c r="M28" s="57"/>
    </row>
    <row r="29" spans="1:17" ht="21" customHeight="1">
      <c r="A29" s="271" t="s">
        <v>60</v>
      </c>
      <c r="B29" s="271"/>
      <c r="C29" s="232" t="s">
        <v>61</v>
      </c>
      <c r="D29" s="233"/>
      <c r="E29" s="47"/>
      <c r="F29" s="232" t="s">
        <v>61</v>
      </c>
      <c r="G29" s="233"/>
      <c r="H29" s="67"/>
      <c r="I29" s="232" t="s">
        <v>17</v>
      </c>
      <c r="J29" s="233"/>
      <c r="K29" s="47"/>
      <c r="L29" s="9"/>
      <c r="M29" s="4"/>
    </row>
    <row r="30" spans="1:17">
      <c r="A30" s="31" t="s">
        <v>62</v>
      </c>
      <c r="B30" s="31" t="s">
        <v>63</v>
      </c>
      <c r="C30" s="80">
        <v>0.7</v>
      </c>
      <c r="D30" s="81">
        <v>2</v>
      </c>
      <c r="E30" s="82" t="s">
        <v>64</v>
      </c>
      <c r="F30" s="90">
        <v>1</v>
      </c>
      <c r="G30" s="91">
        <v>2</v>
      </c>
      <c r="H30" s="96"/>
      <c r="I30" s="93"/>
      <c r="J30" s="94">
        <v>2</v>
      </c>
      <c r="K30" s="95"/>
      <c r="L30" s="5"/>
      <c r="M30" s="5"/>
    </row>
    <row r="31" spans="1:17">
      <c r="A31" s="24" t="s">
        <v>65</v>
      </c>
      <c r="B31" s="24" t="s">
        <v>66</v>
      </c>
      <c r="C31" s="84">
        <v>1</v>
      </c>
      <c r="D31" s="85">
        <v>2</v>
      </c>
      <c r="E31" s="86"/>
      <c r="F31" s="87">
        <v>1</v>
      </c>
      <c r="G31" s="88">
        <v>2</v>
      </c>
      <c r="H31" s="97"/>
      <c r="I31" s="77"/>
      <c r="J31" s="78">
        <v>2</v>
      </c>
      <c r="K31" s="79"/>
      <c r="L31" s="5"/>
      <c r="M31" s="5"/>
    </row>
    <row r="32" spans="1:17" ht="305.25">
      <c r="A32" s="24" t="s">
        <v>67</v>
      </c>
      <c r="B32" s="24" t="s">
        <v>68</v>
      </c>
      <c r="C32" s="84">
        <v>0</v>
      </c>
      <c r="D32" s="85">
        <v>2</v>
      </c>
      <c r="E32" s="86" t="s">
        <v>69</v>
      </c>
      <c r="F32" s="87">
        <v>0</v>
      </c>
      <c r="G32" s="88">
        <v>2</v>
      </c>
      <c r="H32" s="97" t="s">
        <v>70</v>
      </c>
      <c r="I32" s="77"/>
      <c r="J32" s="78">
        <v>2</v>
      </c>
      <c r="K32" s="79"/>
      <c r="L32" s="5"/>
      <c r="M32" s="5"/>
    </row>
    <row r="33" spans="1:13" ht="76.5">
      <c r="A33" s="24" t="s">
        <v>71</v>
      </c>
      <c r="B33" s="24" t="s">
        <v>72</v>
      </c>
      <c r="C33" s="84">
        <v>0.25</v>
      </c>
      <c r="D33" s="85">
        <v>3</v>
      </c>
      <c r="E33" s="86" t="s">
        <v>73</v>
      </c>
      <c r="F33" s="87">
        <v>0.6</v>
      </c>
      <c r="G33" s="88">
        <v>3</v>
      </c>
      <c r="H33" s="97" t="s">
        <v>74</v>
      </c>
      <c r="I33" s="77"/>
      <c r="J33" s="78">
        <v>3</v>
      </c>
      <c r="K33" s="79"/>
      <c r="L33" s="5"/>
      <c r="M33" s="5"/>
    </row>
    <row r="34" spans="1:13" s="45" customFormat="1" ht="32.25">
      <c r="A34" s="234" t="s">
        <v>25</v>
      </c>
      <c r="B34" s="235"/>
      <c r="C34" s="48">
        <f>SUMPRODUCT(C30:C33,D30:D33)</f>
        <v>4.1500000000000004</v>
      </c>
      <c r="D34" s="49">
        <f>SUM(D30:D33)</f>
        <v>9</v>
      </c>
      <c r="E34" s="50" t="s">
        <v>75</v>
      </c>
      <c r="F34" s="51">
        <f>SUMPRODUCT(F30:F33,G30:G33)</f>
        <v>5.8</v>
      </c>
      <c r="G34" s="52">
        <f>SUM(G30:G33)</f>
        <v>9</v>
      </c>
      <c r="H34" s="68" t="s">
        <v>76</v>
      </c>
      <c r="I34" s="64">
        <f>SUMPRODUCT(I30:I33,J30:J33)</f>
        <v>0</v>
      </c>
      <c r="J34" s="65">
        <f>SUM(J30:J33)</f>
        <v>9</v>
      </c>
      <c r="K34" s="66"/>
      <c r="L34" s="57"/>
      <c r="M34" s="57"/>
    </row>
    <row r="35" spans="1:13" ht="18.75" customHeight="1">
      <c r="A35" s="239" t="s">
        <v>77</v>
      </c>
      <c r="B35" s="239"/>
      <c r="C35" s="232" t="s">
        <v>61</v>
      </c>
      <c r="D35" s="233"/>
      <c r="E35" s="47"/>
      <c r="F35" s="232" t="s">
        <v>61</v>
      </c>
      <c r="G35" s="233"/>
      <c r="H35" s="47"/>
      <c r="I35" s="69" t="s">
        <v>17</v>
      </c>
      <c r="J35" s="67"/>
      <c r="K35" s="47"/>
      <c r="L35" s="8"/>
      <c r="M35" s="4"/>
    </row>
    <row r="36" spans="1:13" ht="152.25">
      <c r="A36" s="29" t="s">
        <v>78</v>
      </c>
      <c r="B36" s="29" t="s">
        <v>79</v>
      </c>
      <c r="C36" s="80">
        <v>0</v>
      </c>
      <c r="D36" s="81">
        <v>2</v>
      </c>
      <c r="E36" s="82" t="s">
        <v>80</v>
      </c>
      <c r="F36" s="90">
        <v>0.7</v>
      </c>
      <c r="G36" s="91">
        <v>2</v>
      </c>
      <c r="H36" s="92" t="s">
        <v>81</v>
      </c>
      <c r="I36" s="93"/>
      <c r="J36" s="94">
        <v>2</v>
      </c>
      <c r="K36" s="95"/>
      <c r="L36" s="5"/>
      <c r="M36" s="5"/>
    </row>
    <row r="37" spans="1:13" ht="121.5">
      <c r="A37" s="23" t="s">
        <v>82</v>
      </c>
      <c r="B37" s="23" t="s">
        <v>83</v>
      </c>
      <c r="C37" s="84">
        <v>0.65</v>
      </c>
      <c r="D37" s="85">
        <v>2</v>
      </c>
      <c r="E37" s="86" t="s">
        <v>84</v>
      </c>
      <c r="F37" s="87">
        <v>0.4</v>
      </c>
      <c r="G37" s="88">
        <v>2</v>
      </c>
      <c r="H37" s="89" t="s">
        <v>85</v>
      </c>
      <c r="I37" s="77"/>
      <c r="J37" s="78">
        <v>2</v>
      </c>
      <c r="K37" s="79"/>
      <c r="L37" s="5"/>
      <c r="M37" s="5"/>
    </row>
    <row r="38" spans="1:13" ht="137.25">
      <c r="A38" s="23" t="s">
        <v>86</v>
      </c>
      <c r="B38" s="23" t="s">
        <v>87</v>
      </c>
      <c r="C38" s="84">
        <v>0.75</v>
      </c>
      <c r="D38" s="85">
        <v>3</v>
      </c>
      <c r="E38" s="86" t="s">
        <v>88</v>
      </c>
      <c r="F38" s="87">
        <v>0.4</v>
      </c>
      <c r="G38" s="88">
        <v>3</v>
      </c>
      <c r="H38" s="89" t="s">
        <v>89</v>
      </c>
      <c r="I38" s="77"/>
      <c r="J38" s="78">
        <v>3</v>
      </c>
      <c r="K38" s="79"/>
      <c r="L38" s="5"/>
      <c r="M38" s="5"/>
    </row>
    <row r="39" spans="1:13" ht="45.75">
      <c r="A39" s="23" t="s">
        <v>90</v>
      </c>
      <c r="B39" s="23" t="s">
        <v>91</v>
      </c>
      <c r="C39" s="84">
        <v>0.5</v>
      </c>
      <c r="D39" s="85">
        <v>3</v>
      </c>
      <c r="E39" s="86" t="s">
        <v>92</v>
      </c>
      <c r="F39" s="87">
        <v>1</v>
      </c>
      <c r="G39" s="88">
        <v>3</v>
      </c>
      <c r="H39" s="89" t="s">
        <v>93</v>
      </c>
      <c r="I39" s="77"/>
      <c r="J39" s="78">
        <v>3</v>
      </c>
      <c r="K39" s="79"/>
      <c r="L39" s="5"/>
      <c r="M39" s="5"/>
    </row>
    <row r="40" spans="1:13" s="45" customFormat="1" ht="16.5">
      <c r="A40" s="234" t="s">
        <v>25</v>
      </c>
      <c r="B40" s="235"/>
      <c r="C40" s="70">
        <f>SUMPRODUCT(C36:C39,D36:D39)</f>
        <v>5.05</v>
      </c>
      <c r="D40" s="49">
        <f>SUM(D36:D39)</f>
        <v>10</v>
      </c>
      <c r="E40" s="50" t="s">
        <v>94</v>
      </c>
      <c r="F40" s="71">
        <f>SUMPRODUCT(F36:F39,G36:G39)</f>
        <v>6.4</v>
      </c>
      <c r="G40" s="52">
        <f>SUM(G36:G39)</f>
        <v>10</v>
      </c>
      <c r="H40" s="53" t="s">
        <v>95</v>
      </c>
      <c r="I40" s="64">
        <f>SUMPRODUCT(I36:I39,J36:J39)</f>
        <v>0</v>
      </c>
      <c r="J40" s="65">
        <f>SUM(J36:J39)</f>
        <v>10</v>
      </c>
      <c r="K40" s="66"/>
      <c r="L40" s="57"/>
      <c r="M40" s="57"/>
    </row>
    <row r="41" spans="1:13" ht="18.75" customHeight="1">
      <c r="A41" s="46" t="s">
        <v>96</v>
      </c>
      <c r="B41" s="46"/>
      <c r="C41" s="232" t="s">
        <v>17</v>
      </c>
      <c r="D41" s="233"/>
      <c r="E41" s="67" t="s">
        <v>52</v>
      </c>
      <c r="F41" s="232" t="s">
        <v>17</v>
      </c>
      <c r="G41" s="233"/>
      <c r="H41" s="47" t="s">
        <v>52</v>
      </c>
      <c r="I41" s="232" t="s">
        <v>17</v>
      </c>
      <c r="J41" s="233"/>
      <c r="K41" s="47"/>
      <c r="L41" s="4"/>
      <c r="M41" s="4"/>
    </row>
    <row r="42" spans="1:13" ht="60.75">
      <c r="A42" s="23" t="s">
        <v>97</v>
      </c>
      <c r="B42" s="23" t="s">
        <v>98</v>
      </c>
      <c r="C42" s="84">
        <v>0.5</v>
      </c>
      <c r="D42" s="85">
        <v>2</v>
      </c>
      <c r="E42" s="86" t="s">
        <v>99</v>
      </c>
      <c r="F42" s="87">
        <v>0.5</v>
      </c>
      <c r="G42" s="88">
        <v>2</v>
      </c>
      <c r="H42" s="89" t="s">
        <v>100</v>
      </c>
      <c r="I42" s="77"/>
      <c r="J42" s="78">
        <v>2</v>
      </c>
      <c r="K42" s="79"/>
      <c r="L42" s="5"/>
      <c r="M42" s="5"/>
    </row>
    <row r="43" spans="1:13">
      <c r="A43" s="23" t="s">
        <v>101</v>
      </c>
      <c r="B43" s="23" t="s">
        <v>102</v>
      </c>
      <c r="C43" s="84">
        <v>1</v>
      </c>
      <c r="D43" s="85">
        <v>2</v>
      </c>
      <c r="E43" s="86"/>
      <c r="F43" s="87">
        <v>1</v>
      </c>
      <c r="G43" s="88">
        <v>2</v>
      </c>
      <c r="H43" s="89"/>
      <c r="I43" s="77"/>
      <c r="J43" s="78">
        <v>2</v>
      </c>
      <c r="K43" s="79"/>
      <c r="L43" s="5"/>
      <c r="M43" s="5"/>
    </row>
    <row r="44" spans="1:13">
      <c r="A44" s="23" t="s">
        <v>103</v>
      </c>
      <c r="B44" s="23" t="s">
        <v>104</v>
      </c>
      <c r="C44" s="84">
        <v>1</v>
      </c>
      <c r="D44" s="85">
        <v>2</v>
      </c>
      <c r="E44" s="86"/>
      <c r="F44" s="87">
        <v>1</v>
      </c>
      <c r="G44" s="88">
        <v>2</v>
      </c>
      <c r="H44" s="89"/>
      <c r="I44" s="77"/>
      <c r="J44" s="78">
        <v>2</v>
      </c>
      <c r="K44" s="79"/>
      <c r="L44" s="5"/>
    </row>
    <row r="45" spans="1:13" ht="45.75">
      <c r="A45" s="23" t="s">
        <v>105</v>
      </c>
      <c r="B45" s="23" t="s">
        <v>106</v>
      </c>
      <c r="C45" s="84">
        <f>2/4</f>
        <v>0.5</v>
      </c>
      <c r="D45" s="85">
        <v>4</v>
      </c>
      <c r="E45" s="86" t="s">
        <v>107</v>
      </c>
      <c r="F45" s="87">
        <v>1</v>
      </c>
      <c r="G45" s="88">
        <v>4</v>
      </c>
      <c r="H45" s="89"/>
      <c r="I45" s="77"/>
      <c r="J45" s="78">
        <v>4</v>
      </c>
      <c r="K45" s="79"/>
      <c r="L45" s="5"/>
      <c r="M45" s="5"/>
    </row>
    <row r="46" spans="1:13" ht="91.5">
      <c r="A46" s="23" t="s">
        <v>108</v>
      </c>
      <c r="B46" s="23" t="s">
        <v>109</v>
      </c>
      <c r="C46" s="84">
        <v>1</v>
      </c>
      <c r="D46" s="85">
        <v>6</v>
      </c>
      <c r="E46" s="86" t="s">
        <v>110</v>
      </c>
      <c r="F46" s="87">
        <f>4.5/6</f>
        <v>0.75</v>
      </c>
      <c r="G46" s="88">
        <v>6</v>
      </c>
      <c r="H46" s="89" t="s">
        <v>111</v>
      </c>
      <c r="I46" s="77"/>
      <c r="J46" s="78">
        <v>6</v>
      </c>
      <c r="K46" s="79"/>
      <c r="L46" s="5"/>
      <c r="M46" s="5"/>
    </row>
    <row r="47" spans="1:13" ht="91.5">
      <c r="A47" s="23" t="s">
        <v>112</v>
      </c>
      <c r="B47" s="23" t="s">
        <v>113</v>
      </c>
      <c r="C47" s="84">
        <v>0.65</v>
      </c>
      <c r="D47" s="85">
        <v>10</v>
      </c>
      <c r="E47" s="86" t="s">
        <v>114</v>
      </c>
      <c r="F47" s="87">
        <v>1</v>
      </c>
      <c r="G47" s="88">
        <v>10</v>
      </c>
      <c r="H47" s="89" t="s">
        <v>115</v>
      </c>
      <c r="I47" s="77"/>
      <c r="J47" s="78">
        <v>10</v>
      </c>
      <c r="K47" s="79"/>
      <c r="L47" s="5"/>
      <c r="M47" s="5"/>
    </row>
    <row r="48" spans="1:13">
      <c r="A48" s="23" t="s">
        <v>116</v>
      </c>
      <c r="B48" s="23" t="s">
        <v>117</v>
      </c>
      <c r="C48" s="84">
        <v>1</v>
      </c>
      <c r="D48" s="85">
        <v>6</v>
      </c>
      <c r="E48" s="86"/>
      <c r="F48" s="87">
        <v>1</v>
      </c>
      <c r="G48" s="88">
        <v>6</v>
      </c>
      <c r="H48" s="89"/>
      <c r="I48" s="77"/>
      <c r="J48" s="78">
        <v>6</v>
      </c>
      <c r="K48" s="79"/>
      <c r="L48" s="5"/>
      <c r="M48" s="5"/>
    </row>
    <row r="49" spans="1:17">
      <c r="A49" s="13" t="s">
        <v>118</v>
      </c>
      <c r="B49" s="23" t="s">
        <v>119</v>
      </c>
      <c r="C49" s="84">
        <v>1</v>
      </c>
      <c r="D49" s="85">
        <v>3</v>
      </c>
      <c r="E49" s="86"/>
      <c r="F49" s="87">
        <v>1</v>
      </c>
      <c r="G49" s="88">
        <v>3</v>
      </c>
      <c r="H49" s="89"/>
      <c r="I49" s="77"/>
      <c r="J49" s="78">
        <v>3</v>
      </c>
      <c r="K49" s="79"/>
      <c r="L49" s="5"/>
      <c r="M49" s="5"/>
    </row>
    <row r="50" spans="1:17" s="30" customFormat="1" ht="63">
      <c r="A50" s="234" t="s">
        <v>25</v>
      </c>
      <c r="B50" s="235"/>
      <c r="C50" s="72">
        <f>SUMPRODUCT(C42:C49,D42:D49)</f>
        <v>28.5</v>
      </c>
      <c r="D50" s="59">
        <f>SUM(D42:D49)</f>
        <v>35</v>
      </c>
      <c r="E50" s="60" t="s">
        <v>120</v>
      </c>
      <c r="F50" s="71">
        <f>SUMPRODUCT(F42:F49,G42:G49)</f>
        <v>32.5</v>
      </c>
      <c r="G50" s="52">
        <f>SUM(G42:G49)</f>
        <v>35</v>
      </c>
      <c r="H50" s="53"/>
      <c r="I50" s="54">
        <f>SUMPRODUCT(I42:I49,J42:J49)</f>
        <v>0</v>
      </c>
      <c r="J50" s="55">
        <f>SUM(J42:J49)</f>
        <v>35</v>
      </c>
      <c r="K50" s="56"/>
      <c r="L50" s="57"/>
      <c r="M50" s="57"/>
      <c r="N50" s="45"/>
      <c r="O50" s="45"/>
      <c r="P50" s="45"/>
      <c r="Q50" s="45"/>
    </row>
    <row r="51" spans="1:17" ht="18.399999999999999" customHeight="1">
      <c r="A51" s="239" t="s">
        <v>121</v>
      </c>
      <c r="B51" s="239"/>
      <c r="C51" s="232" t="s">
        <v>61</v>
      </c>
      <c r="D51" s="233"/>
      <c r="E51" s="47"/>
      <c r="F51" s="232" t="s">
        <v>61</v>
      </c>
      <c r="G51" s="233"/>
      <c r="H51" s="47"/>
      <c r="I51" s="232" t="s">
        <v>17</v>
      </c>
      <c r="J51" s="233"/>
      <c r="K51" s="47"/>
      <c r="L51" s="8"/>
      <c r="M51" s="4"/>
    </row>
    <row r="52" spans="1:17">
      <c r="A52" s="29" t="s">
        <v>122</v>
      </c>
      <c r="B52" s="29" t="s">
        <v>123</v>
      </c>
      <c r="C52" s="80">
        <v>1</v>
      </c>
      <c r="D52" s="81">
        <v>2</v>
      </c>
      <c r="E52" s="82"/>
      <c r="F52" s="83">
        <v>1</v>
      </c>
      <c r="G52" s="27">
        <v>2</v>
      </c>
      <c r="H52" s="28"/>
      <c r="I52" s="74"/>
      <c r="J52" s="75">
        <v>2</v>
      </c>
      <c r="K52" s="76"/>
      <c r="L52" s="5"/>
      <c r="M52" s="5"/>
    </row>
    <row r="53" spans="1:17" ht="167.25">
      <c r="A53" s="23" t="s">
        <v>124</v>
      </c>
      <c r="B53" s="23" t="s">
        <v>125</v>
      </c>
      <c r="C53" s="84">
        <v>0.5</v>
      </c>
      <c r="D53" s="85">
        <v>2</v>
      </c>
      <c r="E53" s="221" t="s">
        <v>126</v>
      </c>
      <c r="F53" s="87">
        <v>0.7</v>
      </c>
      <c r="G53" s="88">
        <v>2</v>
      </c>
      <c r="H53" s="227" t="s">
        <v>127</v>
      </c>
      <c r="I53" s="77"/>
      <c r="J53" s="78">
        <v>2</v>
      </c>
      <c r="K53" s="79"/>
      <c r="L53" s="5"/>
      <c r="M53" s="5"/>
    </row>
    <row r="54" spans="1:17" ht="30.75">
      <c r="A54" s="23" t="s">
        <v>128</v>
      </c>
      <c r="B54" s="23" t="s">
        <v>129</v>
      </c>
      <c r="C54" s="84">
        <v>1</v>
      </c>
      <c r="D54" s="85">
        <v>1</v>
      </c>
      <c r="E54" s="86"/>
      <c r="F54" s="87">
        <v>1</v>
      </c>
      <c r="G54" s="88">
        <v>1</v>
      </c>
      <c r="H54" s="89"/>
      <c r="I54" s="77"/>
      <c r="J54" s="78">
        <v>1</v>
      </c>
      <c r="K54" s="79"/>
      <c r="L54" s="5"/>
      <c r="M54" s="5"/>
    </row>
    <row r="55" spans="1:17" ht="60.75">
      <c r="A55" s="23" t="s">
        <v>130</v>
      </c>
      <c r="B55" s="23" t="s">
        <v>131</v>
      </c>
      <c r="C55" s="84">
        <v>1</v>
      </c>
      <c r="D55" s="85">
        <v>4</v>
      </c>
      <c r="E55" s="86"/>
      <c r="F55" s="87">
        <v>1</v>
      </c>
      <c r="G55" s="88">
        <v>4</v>
      </c>
      <c r="H55" s="89"/>
      <c r="I55" s="77"/>
      <c r="J55" s="78">
        <v>4</v>
      </c>
      <c r="K55" s="79"/>
      <c r="L55" s="5"/>
      <c r="M55" s="5"/>
    </row>
    <row r="56" spans="1:17" ht="30.75">
      <c r="A56" s="23" t="s">
        <v>132</v>
      </c>
      <c r="B56" s="23" t="s">
        <v>133</v>
      </c>
      <c r="C56" s="84">
        <v>1</v>
      </c>
      <c r="D56" s="85">
        <v>2</v>
      </c>
      <c r="E56" s="86"/>
      <c r="F56" s="87">
        <v>1</v>
      </c>
      <c r="G56" s="88">
        <v>2</v>
      </c>
      <c r="H56" s="89"/>
      <c r="I56" s="77"/>
      <c r="J56" s="78">
        <v>2</v>
      </c>
      <c r="K56" s="79"/>
      <c r="L56" s="6"/>
      <c r="M56" s="5"/>
    </row>
    <row r="57" spans="1:17" s="45" customFormat="1" ht="16.5">
      <c r="A57" s="234" t="s">
        <v>25</v>
      </c>
      <c r="B57" s="235"/>
      <c r="C57" s="58">
        <f>SUMPRODUCT(C52:C56,D52:D56)</f>
        <v>10</v>
      </c>
      <c r="D57" s="59">
        <f>SUM(D52:D56)</f>
        <v>11</v>
      </c>
      <c r="E57" s="60" t="s">
        <v>93</v>
      </c>
      <c r="F57" s="61">
        <f>SUMPRODUCT(F52:F56,G52:G56)</f>
        <v>10.4</v>
      </c>
      <c r="G57" s="62">
        <f>SUM(G52:G56)</f>
        <v>11</v>
      </c>
      <c r="H57" s="63" t="s">
        <v>93</v>
      </c>
      <c r="I57" s="54">
        <f>SUMPRODUCT(I52:I56,J52:J56)</f>
        <v>0</v>
      </c>
      <c r="J57" s="55">
        <f>SUM(J52:J56)</f>
        <v>11</v>
      </c>
      <c r="K57" s="56"/>
      <c r="L57" s="57"/>
      <c r="M57" s="57"/>
    </row>
    <row r="58" spans="1:17" ht="18.75" customHeight="1">
      <c r="A58" s="236" t="s">
        <v>2</v>
      </c>
      <c r="B58" s="237"/>
      <c r="C58" s="237"/>
      <c r="D58" s="237"/>
      <c r="E58" s="237"/>
      <c r="F58" s="237"/>
      <c r="G58" s="237"/>
      <c r="H58" s="237"/>
      <c r="I58" s="237"/>
      <c r="J58" s="237"/>
      <c r="K58" s="238"/>
      <c r="L58" s="4"/>
      <c r="M58" s="4"/>
    </row>
    <row r="59" spans="1:17">
      <c r="A59" s="240" t="s">
        <v>134</v>
      </c>
      <c r="B59" s="241"/>
      <c r="C59" s="34">
        <f>C11+C18+C23+C28+C34+C40+C50+C57</f>
        <v>79.199999999999989</v>
      </c>
      <c r="D59" s="25">
        <f>D11+D18+D23+D28+D34+D40+D50+D57</f>
        <v>100</v>
      </c>
      <c r="E59" s="26"/>
      <c r="F59" s="35">
        <f>F11+F18+F23+F28+F34+F40+F50+F57</f>
        <v>86.1</v>
      </c>
      <c r="G59" s="27">
        <f>G11+G18+G23+G28+G34+G40+G50+G57</f>
        <v>100</v>
      </c>
      <c r="H59" s="28"/>
      <c r="I59" s="36">
        <f>I18+I23+I28+I34+I40+I50+I57</f>
        <v>0</v>
      </c>
      <c r="J59" s="32">
        <f>J11+J18+J23+J28+J34+J40+J50+J57</f>
        <v>100</v>
      </c>
      <c r="K59" s="33"/>
      <c r="L59" s="6"/>
      <c r="M59" s="5"/>
    </row>
    <row r="60" spans="1:17" s="45" customFormat="1" ht="15.75">
      <c r="A60" s="242" t="s">
        <v>135</v>
      </c>
      <c r="B60" s="243"/>
      <c r="C60" s="244">
        <f>C59/D59</f>
        <v>0.79199999999999993</v>
      </c>
      <c r="D60" s="245"/>
      <c r="E60" s="246"/>
      <c r="F60" s="247">
        <f>F59/G59</f>
        <v>0.86099999999999999</v>
      </c>
      <c r="G60" s="248"/>
      <c r="H60" s="249"/>
      <c r="I60" s="250">
        <f>I59/J59</f>
        <v>0</v>
      </c>
      <c r="J60" s="251"/>
      <c r="K60" s="252"/>
      <c r="L60" s="73"/>
      <c r="M60" s="73"/>
    </row>
  </sheetData>
  <mergeCells count="51">
    <mergeCell ref="A2:K2"/>
    <mergeCell ref="A4:K4"/>
    <mergeCell ref="I6:K6"/>
    <mergeCell ref="B6:B7"/>
    <mergeCell ref="A29:B29"/>
    <mergeCell ref="C29:D29"/>
    <mergeCell ref="F29:G29"/>
    <mergeCell ref="A19:B19"/>
    <mergeCell ref="A18:B18"/>
    <mergeCell ref="A23:B23"/>
    <mergeCell ref="C24:D24"/>
    <mergeCell ref="F24:G24"/>
    <mergeCell ref="I24:J24"/>
    <mergeCell ref="C12:D12"/>
    <mergeCell ref="F12:G12"/>
    <mergeCell ref="C8:D8"/>
    <mergeCell ref="A28:B28"/>
    <mergeCell ref="A35:B35"/>
    <mergeCell ref="N6:P6"/>
    <mergeCell ref="A6:A7"/>
    <mergeCell ref="C6:E6"/>
    <mergeCell ref="F6:H6"/>
    <mergeCell ref="F8:G8"/>
    <mergeCell ref="I8:J8"/>
    <mergeCell ref="I12:J12"/>
    <mergeCell ref="C19:D19"/>
    <mergeCell ref="F19:G19"/>
    <mergeCell ref="I19:J19"/>
    <mergeCell ref="A11:B11"/>
    <mergeCell ref="A12:B12"/>
    <mergeCell ref="A8:B8"/>
    <mergeCell ref="I29:J29"/>
    <mergeCell ref="A59:B59"/>
    <mergeCell ref="A60:B60"/>
    <mergeCell ref="C60:E60"/>
    <mergeCell ref="F60:H60"/>
    <mergeCell ref="I60:K60"/>
    <mergeCell ref="A58:K58"/>
    <mergeCell ref="C41:D41"/>
    <mergeCell ref="F41:G41"/>
    <mergeCell ref="I41:J41"/>
    <mergeCell ref="A51:B51"/>
    <mergeCell ref="C51:D51"/>
    <mergeCell ref="F51:G51"/>
    <mergeCell ref="I51:J51"/>
    <mergeCell ref="A50:B50"/>
    <mergeCell ref="C35:D35"/>
    <mergeCell ref="F35:G35"/>
    <mergeCell ref="A40:B40"/>
    <mergeCell ref="A34:B34"/>
    <mergeCell ref="A57:B57"/>
  </mergeCells>
  <dataValidations count="2">
    <dataValidation type="decimal" allowBlank="1" showInputMessage="1" showErrorMessage="1" sqref="L18 L23 L28 L34 L40 L50 L11 C9:C10 F9:F10 I9:I10 C13:C17 F13:F17 I13:I17 C20:C22 F20:F22 I20:I22 C25:C27 F25:F27 I25:I27 C30:C33 F30:F33 I30:I33 C36:C39 F36:F39 I36:I39 C42:C49 F42:F49 I42:I49 C52:C56 F52:F56 I52:I56" xr:uid="{4A0D4DC8-F6F9-4765-AB49-E4E0ACDB1361}">
      <formula1>0</formula1>
      <formula2>1</formula2>
    </dataValidation>
    <dataValidation type="decimal" allowBlank="1" showInputMessage="1" showErrorMessage="1" error="Les évaluations sont faites en terme de pourcentage. Veuillez entrer une valeur entre 0 et 1" sqref="L52:L56 L30:L33 L20:L22 L13:L17 L42:L49 L25:L27 L36:L39"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4"/>
  <sheetViews>
    <sheetView topLeftCell="A28" workbookViewId="0">
      <selection activeCell="G29" sqref="G29"/>
    </sheetView>
  </sheetViews>
  <sheetFormatPr defaultColWidth="9.140625" defaultRowHeight="15"/>
  <cols>
    <col min="1" max="1" width="50.5703125" style="38" customWidth="1"/>
    <col min="2" max="2" width="9.28515625" style="38" bestFit="1" customWidth="1"/>
    <col min="3" max="3" width="9.140625" style="38"/>
    <col min="4" max="4" width="9.85546875" style="38" bestFit="1" customWidth="1"/>
    <col min="5" max="5" width="11" style="38" bestFit="1" customWidth="1"/>
    <col min="6" max="6" width="11" style="38" customWidth="1"/>
    <col min="7" max="7" width="54.85546875" style="38" customWidth="1"/>
    <col min="8" max="16384" width="9.140625" style="38"/>
  </cols>
  <sheetData>
    <row r="2" spans="1:7" ht="18.75">
      <c r="A2" s="273" t="s">
        <v>10</v>
      </c>
      <c r="B2" s="273"/>
      <c r="C2" s="273"/>
      <c r="D2" s="273"/>
      <c r="E2" s="273"/>
      <c r="F2" s="273"/>
      <c r="G2" s="273"/>
    </row>
    <row r="3" spans="1:7">
      <c r="A3" s="39"/>
      <c r="B3" s="39"/>
      <c r="C3" s="40"/>
      <c r="D3" s="40"/>
      <c r="E3" s="39"/>
      <c r="F3" s="39"/>
      <c r="G3" s="40"/>
    </row>
    <row r="4" spans="1:7" ht="18.75">
      <c r="A4" s="37" t="s">
        <v>136</v>
      </c>
      <c r="B4" s="37"/>
      <c r="C4" s="37"/>
      <c r="D4" s="37"/>
      <c r="E4" s="37"/>
      <c r="F4" s="37"/>
      <c r="G4" s="37"/>
    </row>
    <row r="5" spans="1:7" ht="15.75" thickBot="1"/>
    <row r="6" spans="1:7" ht="23.25">
      <c r="A6" s="277" t="s">
        <v>6</v>
      </c>
      <c r="B6" s="278"/>
      <c r="C6" s="278"/>
      <c r="D6" s="278"/>
      <c r="E6" s="278"/>
      <c r="F6" s="278"/>
      <c r="G6" s="279"/>
    </row>
    <row r="7" spans="1:7">
      <c r="A7" s="131" t="s">
        <v>137</v>
      </c>
      <c r="B7" s="132" t="s">
        <v>14</v>
      </c>
      <c r="C7" s="132" t="s">
        <v>138</v>
      </c>
      <c r="D7" s="132" t="s">
        <v>4</v>
      </c>
      <c r="E7" s="132" t="s">
        <v>139</v>
      </c>
      <c r="F7" s="132" t="s">
        <v>17</v>
      </c>
      <c r="G7" s="133" t="s">
        <v>15</v>
      </c>
    </row>
    <row r="8" spans="1:7">
      <c r="A8" s="134" t="s">
        <v>140</v>
      </c>
      <c r="B8" s="135">
        <v>1</v>
      </c>
      <c r="C8" s="135">
        <v>1</v>
      </c>
      <c r="D8" s="135">
        <v>4</v>
      </c>
      <c r="E8" s="135">
        <f t="shared" ref="E8:E17" si="0">B8*C8*D8</f>
        <v>4</v>
      </c>
      <c r="F8" s="135" t="s">
        <v>141</v>
      </c>
      <c r="G8" s="136"/>
    </row>
    <row r="9" spans="1:7" ht="60">
      <c r="A9" s="137" t="s">
        <v>142</v>
      </c>
      <c r="B9" s="138">
        <f>10/11</f>
        <v>0.90909090909090906</v>
      </c>
      <c r="C9" s="138">
        <v>1</v>
      </c>
      <c r="D9" s="138">
        <v>8</v>
      </c>
      <c r="E9" s="138">
        <f t="shared" si="0"/>
        <v>7.2727272727272725</v>
      </c>
      <c r="F9" s="138" t="s">
        <v>141</v>
      </c>
      <c r="G9" s="219" t="s">
        <v>143</v>
      </c>
    </row>
    <row r="10" spans="1:7" ht="90">
      <c r="A10" s="134" t="s">
        <v>144</v>
      </c>
      <c r="B10" s="135">
        <f>23.5/25</f>
        <v>0.94</v>
      </c>
      <c r="C10" s="135">
        <v>1</v>
      </c>
      <c r="D10" s="135">
        <v>20</v>
      </c>
      <c r="E10" s="135">
        <f t="shared" si="0"/>
        <v>18.799999999999997</v>
      </c>
      <c r="F10" s="135" t="s">
        <v>141</v>
      </c>
      <c r="G10" s="220" t="s">
        <v>145</v>
      </c>
    </row>
    <row r="11" spans="1:7" ht="45">
      <c r="A11" s="137" t="s">
        <v>146</v>
      </c>
      <c r="B11" s="138">
        <v>0.9</v>
      </c>
      <c r="C11" s="138">
        <v>1</v>
      </c>
      <c r="D11" s="138">
        <v>10</v>
      </c>
      <c r="E11" s="138">
        <f t="shared" si="0"/>
        <v>9</v>
      </c>
      <c r="F11" s="138" t="s">
        <v>52</v>
      </c>
      <c r="G11" s="219" t="s">
        <v>147</v>
      </c>
    </row>
    <row r="12" spans="1:7" ht="60.75">
      <c r="A12" s="134" t="s">
        <v>148</v>
      </c>
      <c r="B12" s="135">
        <v>0.9</v>
      </c>
      <c r="C12" s="135">
        <v>1</v>
      </c>
      <c r="D12" s="135">
        <v>10</v>
      </c>
      <c r="E12" s="135">
        <f t="shared" si="0"/>
        <v>9</v>
      </c>
      <c r="F12" s="135" t="s">
        <v>52</v>
      </c>
      <c r="G12" s="220" t="s">
        <v>149</v>
      </c>
    </row>
    <row r="13" spans="1:7" ht="60.75">
      <c r="A13" s="134" t="s">
        <v>150</v>
      </c>
      <c r="B13" s="135">
        <v>0.9</v>
      </c>
      <c r="C13" s="135">
        <v>1</v>
      </c>
      <c r="D13" s="135">
        <v>12</v>
      </c>
      <c r="E13" s="135">
        <f t="shared" si="0"/>
        <v>10.8</v>
      </c>
      <c r="F13" s="135" t="s">
        <v>52</v>
      </c>
      <c r="G13" s="220" t="s">
        <v>151</v>
      </c>
    </row>
    <row r="14" spans="1:7">
      <c r="A14" s="137" t="s">
        <v>152</v>
      </c>
      <c r="B14" s="138">
        <v>0.9</v>
      </c>
      <c r="C14" s="138">
        <v>1</v>
      </c>
      <c r="D14" s="138">
        <v>12</v>
      </c>
      <c r="E14" s="138">
        <f t="shared" si="0"/>
        <v>10.8</v>
      </c>
      <c r="F14" s="138" t="s">
        <v>18</v>
      </c>
      <c r="G14" s="139" t="s">
        <v>153</v>
      </c>
    </row>
    <row r="15" spans="1:7">
      <c r="A15" s="134" t="s">
        <v>154</v>
      </c>
      <c r="B15" s="135">
        <v>0.9</v>
      </c>
      <c r="C15" s="135">
        <v>1</v>
      </c>
      <c r="D15" s="135">
        <v>10</v>
      </c>
      <c r="E15" s="135">
        <f t="shared" si="0"/>
        <v>9</v>
      </c>
      <c r="F15" s="135" t="s">
        <v>18</v>
      </c>
      <c r="G15" s="136" t="s">
        <v>153</v>
      </c>
    </row>
    <row r="16" spans="1:7">
      <c r="A16" s="137" t="s">
        <v>155</v>
      </c>
      <c r="B16" s="138">
        <v>0.875</v>
      </c>
      <c r="C16" s="138">
        <v>1</v>
      </c>
      <c r="D16" s="138">
        <v>8</v>
      </c>
      <c r="E16" s="138">
        <f t="shared" si="0"/>
        <v>7</v>
      </c>
      <c r="F16" s="138" t="s">
        <v>18</v>
      </c>
      <c r="G16" s="225" t="s">
        <v>156</v>
      </c>
    </row>
    <row r="17" spans="1:7">
      <c r="A17" s="140" t="s">
        <v>157</v>
      </c>
      <c r="B17" s="141">
        <v>0.83333299999999999</v>
      </c>
      <c r="C17" s="141">
        <v>1</v>
      </c>
      <c r="D17" s="141">
        <v>6</v>
      </c>
      <c r="E17" s="141">
        <f t="shared" si="0"/>
        <v>4.9999979999999997</v>
      </c>
      <c r="F17" s="141" t="s">
        <v>18</v>
      </c>
      <c r="G17" s="226" t="s">
        <v>158</v>
      </c>
    </row>
    <row r="18" spans="1:7">
      <c r="A18" s="142" t="s">
        <v>159</v>
      </c>
      <c r="B18" s="280"/>
      <c r="C18" s="280"/>
      <c r="D18" s="143">
        <f>SUM(D8:D17)</f>
        <v>100</v>
      </c>
      <c r="E18" s="144">
        <f>(SUM(E8:E17)+E20+E21)/D18</f>
        <v>0.90672725272727273</v>
      </c>
      <c r="F18" s="144"/>
      <c r="G18" s="145" t="s">
        <v>160</v>
      </c>
    </row>
    <row r="19" spans="1:7">
      <c r="A19" s="146" t="s">
        <v>161</v>
      </c>
      <c r="B19" s="147" t="s">
        <v>14</v>
      </c>
      <c r="C19" s="147"/>
      <c r="D19" s="147" t="s">
        <v>4</v>
      </c>
      <c r="E19" s="148" t="s">
        <v>139</v>
      </c>
      <c r="F19" s="148"/>
      <c r="G19" s="149" t="s">
        <v>15</v>
      </c>
    </row>
    <row r="20" spans="1:7">
      <c r="A20" s="150" t="s">
        <v>162</v>
      </c>
      <c r="B20" s="151">
        <v>0</v>
      </c>
      <c r="C20" s="151"/>
      <c r="D20" s="152">
        <v>-10</v>
      </c>
      <c r="E20" s="151">
        <f>B20*D20</f>
        <v>0</v>
      </c>
      <c r="F20" s="151"/>
      <c r="G20" s="218"/>
    </row>
    <row r="21" spans="1:7">
      <c r="A21" s="153" t="s">
        <v>163</v>
      </c>
      <c r="B21" s="154">
        <v>0</v>
      </c>
      <c r="C21" s="154"/>
      <c r="D21" s="155">
        <v>-15</v>
      </c>
      <c r="E21" s="154">
        <f>B21*D21</f>
        <v>0</v>
      </c>
      <c r="F21" s="154"/>
      <c r="G21" s="156"/>
    </row>
    <row r="22" spans="1:7" ht="23.25">
      <c r="A22" s="281" t="s">
        <v>7</v>
      </c>
      <c r="B22" s="282"/>
      <c r="C22" s="282"/>
      <c r="D22" s="282"/>
      <c r="E22" s="282"/>
      <c r="F22" s="282"/>
      <c r="G22" s="283"/>
    </row>
    <row r="23" spans="1:7">
      <c r="A23" s="157" t="s">
        <v>137</v>
      </c>
      <c r="B23" s="158" t="s">
        <v>14</v>
      </c>
      <c r="C23" s="158" t="s">
        <v>138</v>
      </c>
      <c r="D23" s="158" t="s">
        <v>4</v>
      </c>
      <c r="E23" s="158" t="s">
        <v>139</v>
      </c>
      <c r="F23" s="158" t="s">
        <v>17</v>
      </c>
      <c r="G23" s="159" t="s">
        <v>15</v>
      </c>
    </row>
    <row r="24" spans="1:7" ht="30.75">
      <c r="A24" s="160" t="s">
        <v>164</v>
      </c>
      <c r="B24" s="161">
        <f>19/20</f>
        <v>0.95</v>
      </c>
      <c r="C24" s="161">
        <v>1</v>
      </c>
      <c r="D24" s="161">
        <v>20</v>
      </c>
      <c r="E24" s="161">
        <f>B24*C24*D24</f>
        <v>19</v>
      </c>
      <c r="F24" s="161" t="s">
        <v>18</v>
      </c>
      <c r="G24" s="229" t="s">
        <v>165</v>
      </c>
    </row>
    <row r="25" spans="1:7" ht="76.5">
      <c r="A25" s="162" t="s">
        <v>166</v>
      </c>
      <c r="B25" s="163">
        <v>1</v>
      </c>
      <c r="C25" s="163">
        <v>1</v>
      </c>
      <c r="D25" s="163">
        <v>6</v>
      </c>
      <c r="E25" s="163">
        <f t="shared" ref="E25:E33" si="1">B25*C25*D25</f>
        <v>6</v>
      </c>
      <c r="F25" s="163" t="s">
        <v>141</v>
      </c>
      <c r="G25" s="230" t="s">
        <v>167</v>
      </c>
    </row>
    <row r="26" spans="1:7" ht="45.75">
      <c r="A26" s="160" t="s">
        <v>168</v>
      </c>
      <c r="B26" s="161">
        <f>10/12</f>
        <v>0.83333333333333337</v>
      </c>
      <c r="C26" s="161">
        <v>1</v>
      </c>
      <c r="D26" s="161">
        <v>12</v>
      </c>
      <c r="E26" s="161">
        <f t="shared" si="1"/>
        <v>10</v>
      </c>
      <c r="F26" s="161" t="s">
        <v>18</v>
      </c>
      <c r="G26" s="229" t="s">
        <v>169</v>
      </c>
    </row>
    <row r="27" spans="1:7">
      <c r="A27" s="162" t="s">
        <v>170</v>
      </c>
      <c r="B27" s="163">
        <v>1</v>
      </c>
      <c r="C27" s="163">
        <v>1</v>
      </c>
      <c r="D27" s="163">
        <v>8</v>
      </c>
      <c r="E27" s="163">
        <f t="shared" si="1"/>
        <v>8</v>
      </c>
      <c r="F27" s="163" t="s">
        <v>141</v>
      </c>
      <c r="G27" s="164" t="s">
        <v>93</v>
      </c>
    </row>
    <row r="28" spans="1:7" ht="60.75">
      <c r="A28" s="160" t="s">
        <v>171</v>
      </c>
      <c r="B28" s="161">
        <f>16/17</f>
        <v>0.94117647058823528</v>
      </c>
      <c r="C28" s="161">
        <v>1</v>
      </c>
      <c r="D28" s="161">
        <v>6</v>
      </c>
      <c r="E28" s="161">
        <f t="shared" si="1"/>
        <v>5.6470588235294112</v>
      </c>
      <c r="F28" s="161" t="s">
        <v>141</v>
      </c>
      <c r="G28" s="229" t="s">
        <v>172</v>
      </c>
    </row>
    <row r="29" spans="1:7">
      <c r="A29" s="162" t="s">
        <v>173</v>
      </c>
      <c r="B29" s="163">
        <v>1</v>
      </c>
      <c r="C29" s="163">
        <v>1</v>
      </c>
      <c r="D29" s="163">
        <v>14</v>
      </c>
      <c r="E29" s="163">
        <f t="shared" si="1"/>
        <v>14</v>
      </c>
      <c r="F29" s="163" t="s">
        <v>141</v>
      </c>
      <c r="G29" s="164" t="s">
        <v>174</v>
      </c>
    </row>
    <row r="30" spans="1:7" ht="76.5">
      <c r="A30" s="160" t="s">
        <v>175</v>
      </c>
      <c r="B30" s="161">
        <f>15/16</f>
        <v>0.9375</v>
      </c>
      <c r="C30" s="161">
        <v>1</v>
      </c>
      <c r="D30" s="161">
        <v>12</v>
      </c>
      <c r="E30" s="161">
        <f t="shared" si="1"/>
        <v>11.25</v>
      </c>
      <c r="F30" s="161" t="s">
        <v>52</v>
      </c>
      <c r="G30" s="229" t="s">
        <v>176</v>
      </c>
    </row>
    <row r="31" spans="1:7">
      <c r="A31" s="162" t="s">
        <v>177</v>
      </c>
      <c r="B31" s="163">
        <v>1</v>
      </c>
      <c r="C31" s="163">
        <v>1</v>
      </c>
      <c r="D31" s="163">
        <v>4</v>
      </c>
      <c r="E31" s="163">
        <f t="shared" si="1"/>
        <v>4</v>
      </c>
      <c r="F31" s="163" t="s">
        <v>52</v>
      </c>
      <c r="G31" s="230"/>
    </row>
    <row r="32" spans="1:7" ht="121.5">
      <c r="A32" s="160" t="s">
        <v>178</v>
      </c>
      <c r="B32" s="161">
        <f>13/16</f>
        <v>0.8125</v>
      </c>
      <c r="C32" s="161">
        <v>1</v>
      </c>
      <c r="D32" s="161">
        <v>10</v>
      </c>
      <c r="E32" s="161">
        <f t="shared" si="1"/>
        <v>8.125</v>
      </c>
      <c r="F32" s="161" t="s">
        <v>52</v>
      </c>
      <c r="G32" s="229" t="s">
        <v>179</v>
      </c>
    </row>
    <row r="33" spans="1:7" ht="76.5">
      <c r="A33" s="165" t="s">
        <v>180</v>
      </c>
      <c r="B33" s="166">
        <f>8/9</f>
        <v>0.88888888888888884</v>
      </c>
      <c r="C33" s="166">
        <v>1</v>
      </c>
      <c r="D33" s="166">
        <v>8</v>
      </c>
      <c r="E33" s="166">
        <f t="shared" si="1"/>
        <v>7.1111111111111107</v>
      </c>
      <c r="F33" s="166" t="s">
        <v>52</v>
      </c>
      <c r="G33" s="231" t="s">
        <v>181</v>
      </c>
    </row>
    <row r="34" spans="1:7">
      <c r="A34" s="167" t="s">
        <v>159</v>
      </c>
      <c r="B34" s="168"/>
      <c r="C34" s="168"/>
      <c r="D34" s="168">
        <f>SUM(D24:D33)</f>
        <v>100</v>
      </c>
      <c r="E34" s="169">
        <f>(SUM(E24:E33) + E36+E37+E38)/D34</f>
        <v>0.9188316993464053</v>
      </c>
      <c r="F34" s="169"/>
      <c r="G34" s="170"/>
    </row>
    <row r="35" spans="1:7">
      <c r="A35" s="171" t="s">
        <v>161</v>
      </c>
      <c r="B35" s="172" t="s">
        <v>14</v>
      </c>
      <c r="C35" s="172"/>
      <c r="D35" s="172" t="s">
        <v>4</v>
      </c>
      <c r="E35" s="173" t="s">
        <v>139</v>
      </c>
      <c r="F35" s="173"/>
      <c r="G35" s="174" t="s">
        <v>15</v>
      </c>
    </row>
    <row r="36" spans="1:7">
      <c r="A36" s="175" t="s">
        <v>162</v>
      </c>
      <c r="B36" s="176">
        <v>0</v>
      </c>
      <c r="C36" s="176"/>
      <c r="D36" s="177">
        <v>-10</v>
      </c>
      <c r="E36" s="176">
        <f>B36*D36</f>
        <v>0</v>
      </c>
      <c r="F36" s="176"/>
      <c r="G36" s="178"/>
    </row>
    <row r="37" spans="1:7">
      <c r="A37" s="179" t="s">
        <v>182</v>
      </c>
      <c r="B37" s="180">
        <v>0</v>
      </c>
      <c r="C37" s="180"/>
      <c r="D37" s="181">
        <v>-15</v>
      </c>
      <c r="E37" s="180">
        <f>B37*D37</f>
        <v>0</v>
      </c>
      <c r="F37" s="180"/>
      <c r="G37" s="182"/>
    </row>
    <row r="38" spans="1:7" ht="60.75">
      <c r="A38" s="183" t="s">
        <v>183</v>
      </c>
      <c r="B38" s="184">
        <v>0.25</v>
      </c>
      <c r="C38" s="184"/>
      <c r="D38" s="185">
        <v>-5</v>
      </c>
      <c r="E38" s="184">
        <f>B38*D38</f>
        <v>-1.25</v>
      </c>
      <c r="F38" s="184"/>
      <c r="G38" s="228" t="s">
        <v>184</v>
      </c>
    </row>
    <row r="39" spans="1:7" ht="23.25">
      <c r="A39" s="274" t="s">
        <v>8</v>
      </c>
      <c r="B39" s="275"/>
      <c r="C39" s="275"/>
      <c r="D39" s="275"/>
      <c r="E39" s="275"/>
      <c r="F39" s="275"/>
      <c r="G39" s="276"/>
    </row>
    <row r="40" spans="1:7">
      <c r="A40" s="186" t="s">
        <v>137</v>
      </c>
      <c r="B40" s="187" t="s">
        <v>14</v>
      </c>
      <c r="C40" s="187" t="s">
        <v>138</v>
      </c>
      <c r="D40" s="187" t="s">
        <v>4</v>
      </c>
      <c r="E40" s="187" t="s">
        <v>139</v>
      </c>
      <c r="F40" s="187" t="s">
        <v>17</v>
      </c>
      <c r="G40" s="188" t="s">
        <v>15</v>
      </c>
    </row>
    <row r="41" spans="1:7">
      <c r="A41" s="189" t="s">
        <v>185</v>
      </c>
      <c r="B41" s="190">
        <v>0</v>
      </c>
      <c r="C41" s="190">
        <v>0</v>
      </c>
      <c r="D41" s="190">
        <v>16</v>
      </c>
      <c r="E41" s="190">
        <f t="shared" ref="E41:E49" si="2">B41*C41*D41</f>
        <v>0</v>
      </c>
      <c r="F41" s="190"/>
      <c r="G41" s="191"/>
    </row>
    <row r="42" spans="1:7">
      <c r="A42" s="192" t="s">
        <v>186</v>
      </c>
      <c r="B42" s="193">
        <v>0</v>
      </c>
      <c r="C42" s="193">
        <v>0</v>
      </c>
      <c r="D42" s="193">
        <v>16</v>
      </c>
      <c r="E42" s="193">
        <f t="shared" si="2"/>
        <v>0</v>
      </c>
      <c r="F42" s="193"/>
      <c r="G42" s="194"/>
    </row>
    <row r="43" spans="1:7">
      <c r="A43" s="189" t="s">
        <v>187</v>
      </c>
      <c r="B43" s="190">
        <v>0</v>
      </c>
      <c r="C43" s="190">
        <v>0</v>
      </c>
      <c r="D43" s="190">
        <v>15</v>
      </c>
      <c r="E43" s="190">
        <f t="shared" si="2"/>
        <v>0</v>
      </c>
      <c r="F43" s="190"/>
      <c r="G43" s="191"/>
    </row>
    <row r="44" spans="1:7">
      <c r="A44" s="192" t="s">
        <v>188</v>
      </c>
      <c r="B44" s="193">
        <v>0</v>
      </c>
      <c r="C44" s="193">
        <v>0</v>
      </c>
      <c r="D44" s="193">
        <v>15</v>
      </c>
      <c r="E44" s="193">
        <f t="shared" si="2"/>
        <v>0</v>
      </c>
      <c r="F44" s="193"/>
      <c r="G44" s="194"/>
    </row>
    <row r="45" spans="1:7">
      <c r="A45" s="189" t="s">
        <v>189</v>
      </c>
      <c r="B45" s="190">
        <v>0</v>
      </c>
      <c r="C45" s="190">
        <v>0</v>
      </c>
      <c r="D45" s="190">
        <v>10</v>
      </c>
      <c r="E45" s="190">
        <f t="shared" si="2"/>
        <v>0</v>
      </c>
      <c r="F45" s="190"/>
      <c r="G45" s="191"/>
    </row>
    <row r="46" spans="1:7">
      <c r="A46" s="192" t="s">
        <v>190</v>
      </c>
      <c r="B46" s="193">
        <v>0</v>
      </c>
      <c r="C46" s="193">
        <v>0</v>
      </c>
      <c r="D46" s="193">
        <v>8</v>
      </c>
      <c r="E46" s="193">
        <f t="shared" si="2"/>
        <v>0</v>
      </c>
      <c r="F46" s="193"/>
      <c r="G46" s="194"/>
    </row>
    <row r="47" spans="1:7">
      <c r="A47" s="189" t="s">
        <v>191</v>
      </c>
      <c r="B47" s="190">
        <v>0</v>
      </c>
      <c r="C47" s="190">
        <v>0</v>
      </c>
      <c r="D47" s="190">
        <v>8</v>
      </c>
      <c r="E47" s="190">
        <f t="shared" si="2"/>
        <v>0</v>
      </c>
      <c r="F47" s="190"/>
      <c r="G47" s="191"/>
    </row>
    <row r="48" spans="1:7">
      <c r="A48" s="192" t="s">
        <v>192</v>
      </c>
      <c r="B48" s="193">
        <v>0</v>
      </c>
      <c r="C48" s="193">
        <v>0</v>
      </c>
      <c r="D48" s="193">
        <v>8</v>
      </c>
      <c r="E48" s="193">
        <f t="shared" si="2"/>
        <v>0</v>
      </c>
      <c r="F48" s="193"/>
      <c r="G48" s="194"/>
    </row>
    <row r="49" spans="1:7">
      <c r="A49" s="195" t="s">
        <v>193</v>
      </c>
      <c r="B49" s="196">
        <v>0</v>
      </c>
      <c r="C49" s="196">
        <v>0</v>
      </c>
      <c r="D49" s="196">
        <v>4</v>
      </c>
      <c r="E49" s="196">
        <f t="shared" si="2"/>
        <v>0</v>
      </c>
      <c r="F49" s="196"/>
      <c r="G49" s="197"/>
    </row>
    <row r="50" spans="1:7">
      <c r="A50" s="198" t="s">
        <v>159</v>
      </c>
      <c r="B50" s="199"/>
      <c r="C50" s="199"/>
      <c r="D50" s="199">
        <f>SUM(D41:D49)</f>
        <v>100</v>
      </c>
      <c r="E50" s="200">
        <f>(SUM(E41:E49) +E52+E53+E54)/D50</f>
        <v>0</v>
      </c>
      <c r="F50" s="200"/>
      <c r="G50" s="201"/>
    </row>
    <row r="51" spans="1:7">
      <c r="A51" s="202" t="s">
        <v>161</v>
      </c>
      <c r="B51" s="203" t="s">
        <v>14</v>
      </c>
      <c r="C51" s="203"/>
      <c r="D51" s="203" t="s">
        <v>4</v>
      </c>
      <c r="E51" s="204" t="s">
        <v>139</v>
      </c>
      <c r="F51" s="204"/>
      <c r="G51" s="205" t="s">
        <v>15</v>
      </c>
    </row>
    <row r="52" spans="1:7">
      <c r="A52" s="206" t="s">
        <v>162</v>
      </c>
      <c r="B52" s="207">
        <v>0</v>
      </c>
      <c r="C52" s="207"/>
      <c r="D52" s="208">
        <v>-10</v>
      </c>
      <c r="E52" s="207">
        <f>B52*D52</f>
        <v>0</v>
      </c>
      <c r="F52" s="207"/>
      <c r="G52" s="209"/>
    </row>
    <row r="53" spans="1:7">
      <c r="A53" s="210" t="s">
        <v>194</v>
      </c>
      <c r="B53" s="211">
        <v>0</v>
      </c>
      <c r="C53" s="211"/>
      <c r="D53" s="212">
        <v>-15</v>
      </c>
      <c r="E53" s="211">
        <f>B53*D53</f>
        <v>0</v>
      </c>
      <c r="F53" s="211"/>
      <c r="G53" s="213"/>
    </row>
    <row r="54" spans="1:7">
      <c r="A54" s="214" t="s">
        <v>183</v>
      </c>
      <c r="B54" s="215">
        <v>0</v>
      </c>
      <c r="C54" s="215"/>
      <c r="D54" s="216">
        <v>-5</v>
      </c>
      <c r="E54" s="215">
        <f>B54*D54</f>
        <v>0</v>
      </c>
      <c r="F54" s="215"/>
      <c r="G54" s="217"/>
    </row>
  </sheetData>
  <mergeCells count="5">
    <mergeCell ref="A2:G2"/>
    <mergeCell ref="A39:G39"/>
    <mergeCell ref="A6:G6"/>
    <mergeCell ref="B18:C18"/>
    <mergeCell ref="A22:G22"/>
  </mergeCells>
  <dataValidations count="3">
    <dataValidation type="decimal" allowBlank="1" showInputMessage="1" showErrorMessage="1" sqref="E21:F21 B36:B38 B20:B21 B18 B8:B17 B24:B33 B41:B49 B52:B54" xr:uid="{CC44C972-8B8F-4678-BAEB-D51FFB0200E2}">
      <formula1>0</formula1>
      <formula2>1</formula2>
    </dataValidation>
    <dataValidation type="list" allowBlank="1" showInputMessage="1" showErrorMessage="1" sqref="C20 C8:C17 C41:C49" xr:uid="{DCFB5783-098F-4837-84E1-A329359B138C}">
      <formula1>"0,0.25,0.50,0.75,1"</formula1>
    </dataValidation>
    <dataValidation type="whole" allowBlank="1" showInputMessage="1" showErrorMessage="1" sqref="E53:F53 E37:F37"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Guest User</cp:lastModifiedBy>
  <cp:revision>1</cp:revision>
  <dcterms:created xsi:type="dcterms:W3CDTF">2006-09-16T00:00:00Z</dcterms:created>
  <dcterms:modified xsi:type="dcterms:W3CDTF">2022-04-05T16:26:54Z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