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fabio/Documents/4-Projects/INEDIT/dashboard-smart-collector/data/"/>
    </mc:Choice>
  </mc:AlternateContent>
  <xr:revisionPtr revIDLastSave="0" documentId="8_{FB66E5E0-736A-014E-A979-B5B6AE1D2DD6}" xr6:coauthVersionLast="47" xr6:coauthVersionMax="47" xr10:uidLastSave="{00000000-0000-0000-0000-000000000000}"/>
  <bookViews>
    <workbookView xWindow="25600" yWindow="500" windowWidth="25600" windowHeight="28300" tabRatio="599" firstSheet="8" activeTab="8" xr2:uid="{01C0CDBD-175C-1142-81D3-31B0B4AC162D}"/>
  </bookViews>
  <sheets>
    <sheet name="Waste cleaning" sheetId="1" r:id="rId1"/>
    <sheet name="Waste qualification" sheetId="2" r:id="rId2"/>
    <sheet name="Feedstock qualification" sheetId="3" r:id="rId3"/>
    <sheet name="Printability" sheetId="4" r:id="rId4"/>
    <sheet name="Printability Test 2" sheetId="11" r:id="rId5"/>
    <sheet name="Print Quality" sheetId="5" r:id="rId6"/>
    <sheet name="% Recycled Material" sheetId="6" r:id="rId7"/>
    <sheet name="Mass Flow Printing time" sheetId="7" r:id="rId8"/>
    <sheet name="Number  of collector" sheetId="8" r:id="rId9"/>
    <sheet name="Number  of collector (2)" sheetId="12" r:id="rId10"/>
    <sheet name="Plastic Collected" sheetId="9" r:id="rId11"/>
    <sheet name="Transport" sheetId="10"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33" i="8" l="1"/>
  <c r="H32" i="8"/>
  <c r="H33" i="8" s="1"/>
  <c r="I31" i="8"/>
  <c r="U13" i="12"/>
  <c r="V3" i="12"/>
  <c r="V4" i="12"/>
  <c r="V5" i="12"/>
  <c r="V6" i="12"/>
  <c r="V7" i="12"/>
  <c r="V8" i="12"/>
  <c r="V9" i="12"/>
  <c r="V10" i="12"/>
  <c r="V11" i="12"/>
  <c r="V12" i="12"/>
  <c r="V13" i="12"/>
  <c r="F11" i="9"/>
  <c r="G11" i="9"/>
  <c r="H11" i="9"/>
  <c r="E11" i="9"/>
  <c r="K3" i="9"/>
  <c r="T13" i="12"/>
  <c r="S13" i="12"/>
  <c r="H4" i="8"/>
  <c r="H5" i="8" s="1"/>
  <c r="H6" i="8" s="1"/>
  <c r="H7" i="8" s="1"/>
  <c r="H8" i="8" s="1"/>
  <c r="H9" i="8" s="1"/>
  <c r="H10" i="8" s="1"/>
  <c r="H11" i="8" s="1"/>
  <c r="H12" i="8" s="1"/>
  <c r="H13" i="8" s="1"/>
  <c r="H14" i="8" s="1"/>
  <c r="H15" i="8" s="1"/>
  <c r="H16" i="8" s="1"/>
  <c r="H17" i="8" s="1"/>
  <c r="H18" i="8" s="1"/>
  <c r="H19" i="8" s="1"/>
  <c r="H20" i="8" s="1"/>
  <c r="H21" i="8" s="1"/>
  <c r="H22" i="8" s="1"/>
  <c r="H23" i="8" s="1"/>
  <c r="H24" i="8" s="1"/>
  <c r="H25" i="8" s="1"/>
  <c r="H26" i="8" s="1"/>
  <c r="H27" i="8" s="1"/>
  <c r="H28" i="8" s="1"/>
  <c r="H29" i="8" s="1"/>
  <c r="H30" i="8" s="1"/>
  <c r="H31" i="8" s="1"/>
  <c r="E34" i="12"/>
  <c r="E33" i="12"/>
  <c r="E32" i="12"/>
  <c r="E31" i="12"/>
  <c r="E30" i="12"/>
  <c r="E28" i="12"/>
  <c r="E27" i="12"/>
  <c r="F23" i="12"/>
  <c r="G23" i="12" s="1"/>
  <c r="H23" i="12" s="1"/>
  <c r="I23" i="12" s="1"/>
  <c r="J23" i="12" s="1"/>
  <c r="K23" i="12" s="1"/>
  <c r="L23" i="12" s="1"/>
  <c r="M23" i="12" s="1"/>
  <c r="N23" i="12" s="1"/>
  <c r="O23" i="12" s="1"/>
  <c r="P23" i="12" s="1"/>
  <c r="F22" i="12"/>
  <c r="G22" i="12" s="1"/>
  <c r="H22" i="12" s="1"/>
  <c r="I22" i="12" s="1"/>
  <c r="J22" i="12" s="1"/>
  <c r="K22" i="12" s="1"/>
  <c r="L22" i="12" s="1"/>
  <c r="M22" i="12" s="1"/>
  <c r="N22" i="12" s="1"/>
  <c r="O22" i="12" s="1"/>
  <c r="P22" i="12" s="1"/>
  <c r="N21" i="12"/>
  <c r="O21" i="12" s="1"/>
  <c r="P21" i="12" s="1"/>
  <c r="I20" i="12"/>
  <c r="J20" i="12" s="1"/>
  <c r="K20" i="12" s="1"/>
  <c r="L20" i="12" s="1"/>
  <c r="M20" i="12" s="1"/>
  <c r="N20" i="12" s="1"/>
  <c r="O20" i="12" s="1"/>
  <c r="P20" i="12" s="1"/>
  <c r="I19" i="12"/>
  <c r="J19" i="12" s="1"/>
  <c r="K19" i="12" s="1"/>
  <c r="L19" i="12" s="1"/>
  <c r="M19" i="12" s="1"/>
  <c r="N19" i="12" s="1"/>
  <c r="O19" i="12" s="1"/>
  <c r="P19" i="12" s="1"/>
  <c r="I18" i="12"/>
  <c r="J18" i="12" s="1"/>
  <c r="K18" i="12" s="1"/>
  <c r="L18" i="12" s="1"/>
  <c r="E17" i="12"/>
  <c r="F17" i="12" s="1"/>
  <c r="G17" i="12" s="1"/>
  <c r="H17" i="12" s="1"/>
  <c r="I17" i="12" s="1"/>
  <c r="J17" i="12" s="1"/>
  <c r="K17" i="12" s="1"/>
  <c r="L17" i="12" s="1"/>
  <c r="M17" i="12" s="1"/>
  <c r="N17" i="12" s="1"/>
  <c r="O17" i="12" s="1"/>
  <c r="P17" i="12" s="1"/>
  <c r="E16" i="12"/>
  <c r="F16" i="12" s="1"/>
  <c r="G16" i="12" s="1"/>
  <c r="H16" i="12" s="1"/>
  <c r="I16" i="12" s="1"/>
  <c r="J16" i="12" s="1"/>
  <c r="K16" i="12" s="1"/>
  <c r="L16" i="12" s="1"/>
  <c r="M16" i="12" s="1"/>
  <c r="N16" i="12" s="1"/>
  <c r="O16" i="12" s="1"/>
  <c r="P16" i="12" s="1"/>
  <c r="R13" i="12"/>
  <c r="Q13" i="12"/>
  <c r="P13" i="12"/>
  <c r="N13" i="12"/>
  <c r="M13" i="12"/>
  <c r="L13" i="12"/>
  <c r="K13" i="12"/>
  <c r="J13" i="12"/>
  <c r="I13" i="12"/>
  <c r="H13" i="12"/>
  <c r="G13" i="12"/>
  <c r="F13" i="12"/>
  <c r="B13" i="12"/>
  <c r="O5" i="12"/>
  <c r="O13" i="12" s="1"/>
  <c r="B15" i="10"/>
  <c r="B16" i="10"/>
  <c r="Q25" i="2"/>
  <c r="Q24" i="2"/>
  <c r="Q23" i="2"/>
  <c r="Q22" i="2"/>
  <c r="Q21" i="2"/>
  <c r="Q20" i="2"/>
  <c r="Q19" i="2"/>
  <c r="Q18" i="2"/>
  <c r="Q17" i="2"/>
  <c r="M4" i="9" l="1"/>
  <c r="M5" i="9"/>
  <c r="M2" i="9"/>
  <c r="E29" i="12"/>
  <c r="M18" i="12"/>
  <c r="N18" i="12" s="1"/>
  <c r="O18" i="12" s="1"/>
  <c r="P18"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tc={5E6BB57A-E4BB-4782-AC15-1F9298232131}</author>
    <author>tc={F578BAA6-4B83-4367-9F10-B7DC44C9F5AE}</author>
  </authors>
  <commentList>
    <comment ref="J13" authorId="0" shapeId="0" xr:uid="{5E6BB57A-E4BB-4782-AC15-1F9298232131}">
      <text>
        <r>
          <rPr>
            <sz val="12"/>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Porque hay 8 medidas ? una razon especifica, alguna referencia de por que ?</t>
        </r>
      </text>
    </comment>
    <comment ref="Q13" authorId="1" shapeId="0" xr:uid="{F578BAA6-4B83-4367-9F10-B7DC44C9F5AE}">
      <text>
        <r>
          <rPr>
            <sz val="12"/>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Que quiere decir este valor, cuales son los valores standars ? Son buenos malos, sirven para imprimir o no, etc ....</t>
        </r>
      </text>
    </comment>
  </commentList>
</comments>
</file>

<file path=xl/sharedStrings.xml><?xml version="1.0" encoding="utf-8"?>
<sst xmlns="http://schemas.openxmlformats.org/spreadsheetml/2006/main" count="443" uniqueCount="201">
  <si>
    <t>Date</t>
  </si>
  <si>
    <t>Type</t>
  </si>
  <si>
    <t xml:space="preserve">Quantity of material (g) </t>
  </si>
  <si>
    <t>Quantity of water (L)</t>
  </si>
  <si>
    <t xml:space="preserve">Time-cleaning (min) </t>
  </si>
  <si>
    <t>Time-drying</t>
  </si>
  <si>
    <t>Energy-consumed</t>
  </si>
  <si>
    <t>Cleaning (KwH)</t>
  </si>
  <si>
    <t>Drying (KwH)</t>
  </si>
  <si>
    <t>PET- HDPE</t>
  </si>
  <si>
    <t>12h</t>
  </si>
  <si>
    <t>HDPE</t>
  </si>
  <si>
    <t>3h</t>
  </si>
  <si>
    <t>Type de data</t>
  </si>
  <si>
    <t>Melf Flow Index</t>
  </si>
  <si>
    <t>Last revision</t>
  </si>
  <si>
    <t>Notes</t>
  </si>
  <si>
    <t>1)</t>
  </si>
  <si>
    <t xml:space="preserve">Pour l'instante c'est sont les valeurs MFI pour recycled PLA, PET et Bouteille + bouchon (PET+HDPE)  mais il faut de les refaire </t>
  </si>
  <si>
    <t>2)</t>
  </si>
  <si>
    <t>Le qualification peut-être en fontion de la temperature ou de mass utilisé (pas sûre)</t>
  </si>
  <si>
    <t>Units</t>
  </si>
  <si>
    <t xml:space="preserve">Seconds </t>
  </si>
  <si>
    <t xml:space="preserve"> (gr)</t>
  </si>
  <si>
    <t>Celsius</t>
  </si>
  <si>
    <t>Quantitity of Material (gr)</t>
  </si>
  <si>
    <t>MFI (gr/10mm)</t>
  </si>
  <si>
    <t xml:space="preserve">Material </t>
  </si>
  <si>
    <t>Recycled</t>
  </si>
  <si>
    <t>Drying</t>
  </si>
  <si>
    <t>Color</t>
  </si>
  <si>
    <t>Time_cut_off</t>
  </si>
  <si>
    <t>Weight</t>
  </si>
  <si>
    <t>Temperature</t>
  </si>
  <si>
    <t>Sample_1</t>
  </si>
  <si>
    <t>Sample_2</t>
  </si>
  <si>
    <t>Sample_3</t>
  </si>
  <si>
    <t>Sample_4</t>
  </si>
  <si>
    <t>Sample_5</t>
  </si>
  <si>
    <t>Sample_6</t>
  </si>
  <si>
    <t>Sample_7</t>
  </si>
  <si>
    <t>Sample_8</t>
  </si>
  <si>
    <t>MFI</t>
  </si>
  <si>
    <t>Made by</t>
  </si>
  <si>
    <t>rPLA dry</t>
  </si>
  <si>
    <t>Yes</t>
  </si>
  <si>
    <t>Catalina</t>
  </si>
  <si>
    <t>rPET</t>
  </si>
  <si>
    <t>BB</t>
  </si>
  <si>
    <t>No</t>
  </si>
  <si>
    <t>Pink</t>
  </si>
  <si>
    <t>NO</t>
  </si>
  <si>
    <t>White</t>
  </si>
  <si>
    <t>Blue</t>
  </si>
  <si>
    <t>Red</t>
  </si>
  <si>
    <t>Green</t>
  </si>
  <si>
    <t>subir temp</t>
  </si>
  <si>
    <t>Black</t>
  </si>
  <si>
    <t>PP</t>
  </si>
  <si>
    <t>Yellow</t>
  </si>
  <si>
    <t>Source</t>
  </si>
  <si>
    <t>Quantity</t>
  </si>
  <si>
    <t>Good Quality</t>
  </si>
  <si>
    <t>Bad Quality</t>
  </si>
  <si>
    <t xml:space="preserve">% </t>
  </si>
  <si>
    <t>Test 1</t>
  </si>
  <si>
    <t>N°</t>
  </si>
  <si>
    <t>Bottom</t>
  </si>
  <si>
    <t>Middle</t>
  </si>
  <si>
    <t>Top</t>
  </si>
  <si>
    <t>E</t>
  </si>
  <si>
    <t>Speed (mm/s)</t>
  </si>
  <si>
    <t>Y/N</t>
  </si>
  <si>
    <t>Observations</t>
  </si>
  <si>
    <t>Y</t>
  </si>
  <si>
    <t xml:space="preserve">Material flow is slow and makes lots of sound. The color of the material is milky </t>
  </si>
  <si>
    <t>Material flow is slow, makes lots of sound and is not consistent.</t>
  </si>
  <si>
    <t>Machine do lot off efforrt for take out the material and the sound continues</t>
  </si>
  <si>
    <t xml:space="preserve">Flow slow, noise, not consistenci of the material </t>
  </si>
  <si>
    <t xml:space="preserve">Flow come down but isnot consistent </t>
  </si>
  <si>
    <t>Faster flow the material comes in pieces</t>
  </si>
  <si>
    <t>Non consistent flow</t>
  </si>
  <si>
    <t>N</t>
  </si>
  <si>
    <t xml:space="preserve"> Extremely motor noice material do not come. </t>
  </si>
  <si>
    <t xml:space="preserve"> Flow is very slow and motor's noice is pretty high . </t>
  </si>
  <si>
    <t>Noice, flow low, non uniforme</t>
  </si>
  <si>
    <t>Test 2</t>
  </si>
  <si>
    <t>Bed</t>
  </si>
  <si>
    <t xml:space="preserve">colour </t>
  </si>
  <si>
    <t xml:space="preserve">Image </t>
  </si>
  <si>
    <t>Do not work</t>
  </si>
  <si>
    <t xml:space="preserve">Burn the material </t>
  </si>
  <si>
    <t>Sound loud</t>
  </si>
  <si>
    <t>Lots pf sound, print but not too good, did no print everything</t>
  </si>
  <si>
    <t xml:space="preserve">Milky </t>
  </si>
  <si>
    <t>A</t>
  </si>
  <si>
    <t xml:space="preserve">Better but the sound continues shape is not good, however the geometry  measured is almost similar but the width </t>
  </si>
  <si>
    <t>B</t>
  </si>
  <si>
    <t xml:space="preserve">better but still  fail, gravity material flow </t>
  </si>
  <si>
    <t>C</t>
  </si>
  <si>
    <t xml:space="preserve">get worst </t>
  </si>
  <si>
    <t>D</t>
  </si>
  <si>
    <t>At first the material do not come well after hit the material improved and the increasing temperature in the bed helped as well</t>
  </si>
  <si>
    <t xml:space="preserve">At first is difficult that the material comes out, still failing so is better to change the temperature, the adhesion of the bed improved but is easily removed by hand </t>
  </si>
  <si>
    <t>F</t>
  </si>
  <si>
    <t xml:space="preserve">is important to do a previous deposition of the material before the printing, the bed is too hot. in this point is important to consider  that the temperatures goes down so  reheating  take lot of time  </t>
  </si>
  <si>
    <t>G</t>
  </si>
  <si>
    <t>Same results as before u</t>
  </si>
  <si>
    <t>H</t>
  </si>
  <si>
    <t xml:space="preserve">While it gets colder the middle temperature zone the  material still comes out, the impression was not good at all, it needs more flow. </t>
  </si>
  <si>
    <t>I</t>
  </si>
  <si>
    <t xml:space="preserve">better until now </t>
  </si>
  <si>
    <t>J</t>
  </si>
  <si>
    <t>The color change a bit but the impression was not good</t>
  </si>
  <si>
    <t xml:space="preserve">Milky  no tan fuerte, ya casi transparente </t>
  </si>
  <si>
    <t>K</t>
  </si>
  <si>
    <t xml:space="preserve">Lack of material it was my fault, the color change </t>
  </si>
  <si>
    <t>L</t>
  </si>
  <si>
    <t xml:space="preserve">First layer super bad, better printing but  dimensionality width is not 2mm in offset Z the geometry was higher (was a gap between the geometry and the bed </t>
  </si>
  <si>
    <t>M</t>
  </si>
  <si>
    <t xml:space="preserve">Not totally printer but the first layer improved a lot, again the color milked a bit, not print in one face   </t>
  </si>
  <si>
    <t xml:space="preserve">better but  there is a hole in a face the color is not the desired neither the width </t>
  </si>
  <si>
    <t>O</t>
  </si>
  <si>
    <t>Was Good, the color improved , however when the material go through  the screw it makes lot of sound. There is a Good bed adhesión, in the corners it does as a pyramid, the geometry is not the desired, the width still be wrong first lmayer (2.3-2.8) last (1.2-1.4)</t>
  </si>
  <si>
    <t>P</t>
  </si>
  <si>
    <t xml:space="preserve"> Without enable thin walls, the colour change a bit, coner #3 almost perfect  the other ones blend a bit and th width is the same I can be able to have the width comanded </t>
  </si>
  <si>
    <t>Q</t>
  </si>
  <si>
    <t>Simmilar to 16 but first layers color is bit milky, however there was an improvementy in the corners</t>
  </si>
  <si>
    <t>R</t>
  </si>
  <si>
    <t>x</t>
  </si>
  <si>
    <t>Latitud</t>
  </si>
  <si>
    <t>Longitud</t>
  </si>
  <si>
    <t xml:space="preserve">Postal Code  </t>
  </si>
  <si>
    <t>Place</t>
  </si>
  <si>
    <t>Quantity (kg)</t>
  </si>
  <si>
    <t>Total</t>
  </si>
  <si>
    <t>Distance (km)</t>
  </si>
  <si>
    <t>Transport</t>
  </si>
  <si>
    <t>Education</t>
  </si>
  <si>
    <t>EEIGM</t>
  </si>
  <si>
    <t>Foot</t>
  </si>
  <si>
    <t>ENSGSI</t>
  </si>
  <si>
    <t>Assocation</t>
  </si>
  <si>
    <t>MJC Bazin</t>
  </si>
  <si>
    <t xml:space="preserve"> </t>
  </si>
  <si>
    <t>19-05-2022</t>
  </si>
  <si>
    <t>20-05-2022</t>
  </si>
  <si>
    <t>Sport club</t>
  </si>
  <si>
    <t>SNN</t>
  </si>
  <si>
    <t>25-05-2022</t>
  </si>
  <si>
    <t>Enterprise</t>
  </si>
  <si>
    <t>MAIF</t>
  </si>
  <si>
    <t>31-05-2022</t>
  </si>
  <si>
    <t>01-06-2022</t>
  </si>
  <si>
    <t>23-06-2022</t>
  </si>
  <si>
    <t>Curves</t>
  </si>
  <si>
    <t>Bike</t>
  </si>
  <si>
    <t>03-08-2022</t>
  </si>
  <si>
    <t>07-09-2022</t>
  </si>
  <si>
    <t>VNF</t>
  </si>
  <si>
    <t>0.9</t>
  </si>
  <si>
    <t>sport club</t>
  </si>
  <si>
    <t>Collecte (kg)</t>
  </si>
  <si>
    <t>Number</t>
  </si>
  <si>
    <t xml:space="preserve"> ID </t>
  </si>
  <si>
    <t xml:space="preserve">Date </t>
  </si>
  <si>
    <t>Status</t>
  </si>
  <si>
    <t>04-02-2022</t>
  </si>
  <si>
    <t>17-02-2022</t>
  </si>
  <si>
    <t>05-04-2022</t>
  </si>
  <si>
    <t>26-04-2022</t>
  </si>
  <si>
    <t>06/07/2022</t>
  </si>
  <si>
    <t>16-09-2022</t>
  </si>
  <si>
    <t>22-09-2022</t>
  </si>
  <si>
    <t>07-10-2022</t>
  </si>
  <si>
    <t>1B2A634</t>
  </si>
  <si>
    <t>Offline</t>
  </si>
  <si>
    <t>1B2A66F</t>
  </si>
  <si>
    <t>2A0C5F6</t>
  </si>
  <si>
    <t>Online</t>
  </si>
  <si>
    <t>2A0C465</t>
  </si>
  <si>
    <t>2A0C5FC</t>
  </si>
  <si>
    <t>2A0C680</t>
  </si>
  <si>
    <t>2A0C683</t>
  </si>
  <si>
    <t>MJc Bazin</t>
  </si>
  <si>
    <t>2A0C682</t>
  </si>
  <si>
    <t>Octroi</t>
  </si>
  <si>
    <t>05- Apr</t>
  </si>
  <si>
    <t>26-Apr</t>
  </si>
  <si>
    <t># Collection</t>
  </si>
  <si>
    <t xml:space="preserve">Type </t>
  </si>
  <si>
    <t>PLA</t>
  </si>
  <si>
    <t>Other</t>
  </si>
  <si>
    <t>PEHD</t>
  </si>
  <si>
    <t>Smartcollector</t>
  </si>
  <si>
    <t>Total plastic sortied</t>
  </si>
  <si>
    <t>Type de transport</t>
  </si>
  <si>
    <t>Quantity  (kG)</t>
  </si>
  <si>
    <t>Kg</t>
  </si>
  <si>
    <t>km</t>
  </si>
  <si>
    <t>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</si>
</sst>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rgb="FF000000"/>
      <name val="Times New Roman"/>
      <family val="1"/>
    </font>
    <font>
      <b/>
      <sz val="11"/>
      <color rgb="FF000000"/>
      <name val="Times New Roman"/>
      <family val="1"/>
    </font>
    <font>
      <b/>
      <sz val="10"/>
      <name val="Times New Roman"/>
      <family val="1"/>
    </font>
    <font>
      <sz val="12"/>
      <color theme="1"/>
      <name val="Arial"/>
      <family val="2"/>
    </font>
    <font>
      <sz val="8"/>
      <name val="Calibri"/>
      <family val="2"/>
      <scheme val="minor"/>
    </font>
    <font>
      <sz val="11"/>
      <color rgb="FF444444"/>
      <name val="Calibri"/>
      <family val="2"/>
      <charset val="1"/>
    </font>
    <font>
      <b/>
      <sz val="12"/>
      <color theme="1"/>
      <name val="Calibri"/>
      <family val="2"/>
      <scheme val="minor"/>
    </font>
    <font>
      <sz val="12"/>
      <color theme="1"/>
      <name val="Calibri"/>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FFFF"/>
        <bgColor rgb="FF000000"/>
      </patternFill>
    </fill>
    <fill>
      <patternFill patternType="solid">
        <fgColor rgb="FFB4C6E7"/>
        <bgColor indexed="64"/>
      </patternFill>
    </fill>
    <fill>
      <patternFill patternType="solid">
        <fgColor rgb="FFA9D08E"/>
        <bgColor indexed="64"/>
      </patternFill>
    </fill>
    <fill>
      <patternFill patternType="solid">
        <fgColor rgb="FFF2F2F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right/>
      <top style="thin">
        <color indexed="64"/>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xf numFmtId="9" fontId="8" fillId="0" borderId="0" applyFont="0" applyFill="0" applyBorder="0" applyAlignment="0" applyProtection="0"/>
  </cellStyleXfs>
  <cellXfs count="88">
    <xf numFmtId="0" fontId="0" fillId="0" borderId="0" xfId="0"/>
    <xf numFmtId="0" fontId="0" fillId="0" borderId="1" xfId="0" applyBorder="1" applyAlignment="1">
      <alignment horizontal="center"/>
    </xf>
    <xf numFmtId="0" fontId="0" fillId="0" borderId="1" xfId="0" applyBorder="1"/>
    <xf numFmtId="0" fontId="0" fillId="0" borderId="0" xfId="0" applyAlignment="1">
      <alignment horizontal="center"/>
    </xf>
    <xf numFmtId="14" fontId="0" fillId="2" borderId="3" xfId="0" applyNumberFormat="1" applyFill="1"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xf>
    <xf numFmtId="0" fontId="0" fillId="4" borderId="2" xfId="0" applyFill="1" applyBorder="1" applyAlignment="1">
      <alignment horizontal="center"/>
    </xf>
    <xf numFmtId="14" fontId="0" fillId="0" borderId="0" xfId="0" applyNumberFormat="1" applyAlignment="1">
      <alignment horizontal="center" vertical="center"/>
    </xf>
    <xf numFmtId="0" fontId="0" fillId="0" borderId="0" xfId="0" applyAlignment="1">
      <alignment horizontal="center" vertical="center"/>
    </xf>
    <xf numFmtId="14" fontId="0" fillId="0" borderId="1" xfId="0" applyNumberFormat="1" applyBorder="1" applyAlignment="1">
      <alignment horizontal="center"/>
    </xf>
    <xf numFmtId="0" fontId="3" fillId="5" borderId="1" xfId="0" applyFont="1" applyFill="1" applyBorder="1" applyAlignment="1">
      <alignment vertical="center"/>
    </xf>
    <xf numFmtId="14" fontId="0" fillId="0" borderId="1" xfId="0" applyNumberFormat="1" applyBorder="1" applyAlignment="1">
      <alignment horizontal="center" vertical="center"/>
    </xf>
    <xf numFmtId="14" fontId="0" fillId="8" borderId="1" xfId="0" applyNumberFormat="1" applyFill="1" applyBorder="1"/>
    <xf numFmtId="0" fontId="0" fillId="0" borderId="2" xfId="0" applyBorder="1" applyAlignment="1">
      <alignment horizontal="center" vertical="center"/>
    </xf>
    <xf numFmtId="0" fontId="0" fillId="0" borderId="7" xfId="0" applyBorder="1"/>
    <xf numFmtId="0" fontId="0" fillId="0" borderId="3" xfId="0" applyBorder="1"/>
    <xf numFmtId="0" fontId="0" fillId="0" borderId="7" xfId="0" applyBorder="1" applyAlignment="1">
      <alignment horizontal="center" vertical="center"/>
    </xf>
    <xf numFmtId="0" fontId="0" fillId="0" borderId="1" xfId="0" applyBorder="1" applyAlignment="1">
      <alignment horizontal="center" vertical="center" wrapText="1"/>
    </xf>
    <xf numFmtId="14" fontId="0" fillId="0" borderId="0" xfId="0" applyNumberFormat="1"/>
    <xf numFmtId="14" fontId="0" fillId="0" borderId="1" xfId="0" applyNumberFormat="1" applyBorder="1"/>
    <xf numFmtId="0" fontId="0" fillId="0" borderId="8" xfId="0" applyBorder="1"/>
    <xf numFmtId="0" fontId="0" fillId="0" borderId="9" xfId="0" applyBorder="1"/>
    <xf numFmtId="0" fontId="4" fillId="0" borderId="5" xfId="0" applyFont="1" applyBorder="1" applyAlignment="1">
      <alignment vertical="center" wrapText="1"/>
    </xf>
    <xf numFmtId="0" fontId="4" fillId="0" borderId="6" xfId="0" applyFont="1" applyBorder="1" applyAlignment="1">
      <alignment vertical="center"/>
    </xf>
    <xf numFmtId="0" fontId="4" fillId="0" borderId="6" xfId="0" applyFont="1" applyBorder="1" applyAlignment="1">
      <alignment vertical="center" wrapText="1"/>
    </xf>
    <xf numFmtId="0" fontId="4" fillId="0" borderId="10" xfId="0" applyFont="1" applyBorder="1" applyAlignment="1">
      <alignment horizontal="center"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14" fontId="0" fillId="0" borderId="7" xfId="0" applyNumberFormat="1" applyBorder="1"/>
    <xf numFmtId="0" fontId="0" fillId="0" borderId="7" xfId="0" applyBorder="1" applyAlignment="1">
      <alignment horizontal="center"/>
    </xf>
    <xf numFmtId="0" fontId="0" fillId="0" borderId="17" xfId="0" applyBorder="1"/>
    <xf numFmtId="0" fontId="0" fillId="3" borderId="0" xfId="0" applyFill="1" applyAlignment="1">
      <alignment horizontal="center"/>
    </xf>
    <xf numFmtId="14" fontId="0" fillId="0" borderId="17" xfId="0" applyNumberFormat="1" applyBorder="1"/>
    <xf numFmtId="0" fontId="0" fillId="0" borderId="18" xfId="0" applyBorder="1" applyAlignment="1">
      <alignment horizontal="center"/>
    </xf>
    <xf numFmtId="0" fontId="6" fillId="0" borderId="0" xfId="0" applyFont="1"/>
    <xf numFmtId="14" fontId="0" fillId="0" borderId="19" xfId="0" applyNumberFormat="1" applyBorder="1" applyAlignment="1">
      <alignment horizontal="center" vertical="center"/>
    </xf>
    <xf numFmtId="14" fontId="0" fillId="0" borderId="20" xfId="0" applyNumberFormat="1" applyBorder="1"/>
    <xf numFmtId="0" fontId="0" fillId="0" borderId="19" xfId="0" applyBorder="1" applyAlignment="1">
      <alignment horizontal="center" vertical="center"/>
    </xf>
    <xf numFmtId="0" fontId="0" fillId="0" borderId="16" xfId="0" applyBorder="1" applyAlignment="1">
      <alignment horizontal="center"/>
    </xf>
    <xf numFmtId="0" fontId="0" fillId="6" borderId="0" xfId="0" applyFill="1" applyAlignment="1">
      <alignment horizontal="center"/>
    </xf>
    <xf numFmtId="0" fontId="7" fillId="6" borderId="0" xfId="0" applyFont="1" applyFill="1"/>
    <xf numFmtId="14" fontId="0" fillId="0" borderId="0" xfId="0" applyNumberFormat="1" applyAlignment="1">
      <alignment horizontal="center"/>
    </xf>
    <xf numFmtId="0" fontId="3" fillId="5" borderId="0" xfId="0" applyFont="1" applyFill="1" applyAlignment="1">
      <alignment horizontal="center" vertical="center" wrapText="1"/>
    </xf>
    <xf numFmtId="0" fontId="3" fillId="5" borderId="0" xfId="0" applyFont="1" applyFill="1" applyAlignment="1">
      <alignment horizontal="center" vertical="center"/>
    </xf>
    <xf numFmtId="0" fontId="2" fillId="5"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xf>
    <xf numFmtId="14" fontId="1" fillId="5" borderId="1" xfId="0" applyNumberFormat="1" applyFont="1" applyFill="1" applyBorder="1" applyAlignment="1">
      <alignment horizontal="center"/>
    </xf>
    <xf numFmtId="0" fontId="1" fillId="5" borderId="1" xfId="0" applyFont="1" applyFill="1" applyBorder="1" applyAlignment="1">
      <alignment horizontal="center"/>
    </xf>
    <xf numFmtId="0" fontId="1" fillId="7" borderId="1" xfId="0" applyFont="1" applyFill="1" applyBorder="1" applyAlignment="1">
      <alignment horizontal="center"/>
    </xf>
    <xf numFmtId="0" fontId="3" fillId="5" borderId="21" xfId="0" applyFont="1" applyFill="1" applyBorder="1" applyAlignment="1">
      <alignment vertical="center"/>
    </xf>
    <xf numFmtId="0" fontId="1" fillId="5" borderId="21" xfId="0" applyFont="1" applyFill="1" applyBorder="1" applyAlignment="1">
      <alignment horizontal="center"/>
    </xf>
    <xf numFmtId="0" fontId="1" fillId="5" borderId="22" xfId="0" applyFont="1" applyFill="1" applyBorder="1" applyAlignment="1">
      <alignment horizontal="center"/>
    </xf>
    <xf numFmtId="0" fontId="1" fillId="5" borderId="23" xfId="0" applyFont="1" applyFill="1" applyBorder="1" applyAlignment="1">
      <alignment horizontal="center"/>
    </xf>
    <xf numFmtId="0" fontId="1" fillId="5" borderId="0" xfId="0" applyFont="1" applyFill="1" applyAlignment="1">
      <alignment horizontal="center"/>
    </xf>
    <xf numFmtId="0" fontId="0" fillId="0" borderId="24" xfId="0" applyBorder="1"/>
    <xf numFmtId="16" fontId="0" fillId="0" borderId="25" xfId="0" applyNumberFormat="1" applyBorder="1"/>
    <xf numFmtId="0" fontId="0" fillId="0" borderId="25" xfId="0" applyBorder="1"/>
    <xf numFmtId="16" fontId="0" fillId="0" borderId="26" xfId="0" applyNumberFormat="1"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6" xfId="0" applyBorder="1"/>
    <xf numFmtId="0" fontId="0" fillId="0" borderId="26" xfId="0" applyBorder="1" applyAlignment="1">
      <alignment horizontal="center"/>
    </xf>
    <xf numFmtId="0" fontId="0" fillId="0" borderId="28" xfId="0" applyBorder="1" applyAlignment="1">
      <alignment horizontal="center"/>
    </xf>
    <xf numFmtId="0" fontId="0" fillId="0" borderId="6" xfId="0" applyBorder="1" applyAlignment="1">
      <alignment horizontal="center"/>
    </xf>
    <xf numFmtId="16" fontId="0" fillId="0" borderId="19" xfId="0" applyNumberFormat="1" applyBorder="1"/>
    <xf numFmtId="0" fontId="0" fillId="0" borderId="19" xfId="0" applyBorder="1" applyAlignment="1">
      <alignment horizontal="center"/>
    </xf>
    <xf numFmtId="16" fontId="0" fillId="0" borderId="1" xfId="0" applyNumberFormat="1" applyBorder="1"/>
    <xf numFmtId="0" fontId="0" fillId="0" borderId="16" xfId="0" applyBorder="1" applyAlignment="1">
      <alignment horizontal="center" vertical="center"/>
    </xf>
    <xf numFmtId="16" fontId="0" fillId="0" borderId="0" xfId="0" applyNumberFormat="1"/>
    <xf numFmtId="16" fontId="0" fillId="0" borderId="0" xfId="0" applyNumberFormat="1" applyAlignment="1">
      <alignment horizontal="center"/>
    </xf>
    <xf numFmtId="9" fontId="0" fillId="0" borderId="0" xfId="1" applyFont="1"/>
    <xf numFmtId="0" fontId="0" fillId="0" borderId="1" xfId="0" applyBorder="1" applyAlignment="1">
      <alignment horizontal="center" vertical="center"/>
    </xf>
    <xf numFmtId="0" fontId="0" fillId="0" borderId="1" xfId="0" applyBorder="1" applyAlignment="1">
      <alignment horizontal="center" vertical="center" wrapText="1"/>
    </xf>
    <xf numFmtId="0" fontId="3" fillId="5" borderId="0" xfId="0" applyFont="1" applyFill="1" applyAlignment="1">
      <alignment horizontal="center" vertical="center"/>
    </xf>
    <xf numFmtId="0" fontId="0" fillId="0" borderId="0" xfId="0" applyAlignment="1">
      <alignment horizontal="left"/>
    </xf>
    <xf numFmtId="0" fontId="4" fillId="0" borderId="12" xfId="0" applyFont="1" applyBorder="1" applyAlignment="1">
      <alignment horizontal="center" vertical="center"/>
    </xf>
    <xf numFmtId="0" fontId="4" fillId="0" borderId="11" xfId="0" applyFont="1" applyBorder="1" applyAlignment="1">
      <alignment horizontal="center" vertical="center"/>
    </xf>
    <xf numFmtId="0" fontId="4" fillId="0" borderId="10" xfId="0"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3" borderId="1" xfId="0" applyFill="1" applyBorder="1" applyAlignment="1">
      <alignment horizontal="center"/>
    </xf>
  </cellXfs>
  <cellStyles count="2">
    <cellStyle name="Normal" xfId="0" builtinId="0"/>
    <cellStyle name="Pourcentage" xfId="1" builtinId="5"/>
  </cellStyles>
  <dxfs count="37">
    <dxf>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bottom style="thin">
          <color indexed="64"/>
        </bottom>
        <vertical/>
        <horizontal/>
      </border>
    </dxf>
    <dxf>
      <border diagonalUp="0" diagonalDown="0">
        <left style="thin">
          <color indexed="64"/>
        </left>
        <right style="thin">
          <color indexed="64"/>
        </right>
        <top/>
        <bottom style="thin">
          <color indexed="64"/>
        </bottom>
        <vertical/>
        <horizontal/>
      </border>
    </dxf>
    <dxf>
      <border diagonalUp="0" diagonalDown="0">
        <left style="thin">
          <color indexed="64"/>
        </left>
        <right style="thin">
          <color indexed="64"/>
        </right>
        <top/>
        <bottom style="thin">
          <color indexed="64"/>
        </bottom>
        <vertical/>
        <horizontal/>
      </border>
    </dxf>
    <dxf>
      <border diagonalUp="0" diagonalDown="0">
        <left style="thin">
          <color indexed="64"/>
        </left>
        <right style="thin">
          <color indexed="64"/>
        </right>
        <top/>
        <bottom style="thin">
          <color indexed="64"/>
        </bottom>
        <vertical/>
        <horizontal/>
      </border>
    </dxf>
    <dxf>
      <border diagonalUp="0" diagonalDown="0">
        <left style="thin">
          <color indexed="64"/>
        </left>
        <right style="thin">
          <color indexed="64"/>
        </right>
        <top/>
        <bottom style="thin">
          <color indexed="64"/>
        </bottom>
        <vertical/>
        <horizontal/>
      </border>
    </dxf>
    <dxf>
      <border diagonalUp="0" diagonalDown="0">
        <left style="thin">
          <color indexed="64"/>
        </left>
        <right style="thin">
          <color indexed="64"/>
        </right>
        <top/>
        <bottom style="thin">
          <color indexed="64"/>
        </bottom>
        <vertical/>
        <horizontal/>
      </border>
    </dxf>
    <dxf>
      <border diagonalUp="0" diagonalDown="0">
        <left style="thin">
          <color indexed="64"/>
        </left>
        <right style="thin">
          <color indexed="64"/>
        </right>
        <top/>
        <bottom style="thin">
          <color indexed="64"/>
        </bottom>
        <vertical/>
        <horizontal/>
      </border>
    </dxf>
    <dxf>
      <border diagonalUp="0" diagonalDown="0">
        <left style="thin">
          <color indexed="64"/>
        </left>
        <right style="thin">
          <color indexed="64"/>
        </right>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rgb="FF000000"/>
        </bottom>
      </border>
    </dxf>
    <dxf>
      <font>
        <color rgb="FF006100"/>
      </font>
      <fill>
        <patternFill>
          <bgColor rgb="FFC6EFCE"/>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Evolution of plastic collection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lineChart>
        <c:grouping val="standard"/>
        <c:varyColors val="0"/>
        <c:ser>
          <c:idx val="0"/>
          <c:order val="0"/>
          <c:tx>
            <c:strRef>
              <c:f>'Number  of collector (2)'!$D$16</c:f>
              <c:strCache>
                <c:ptCount val="1"/>
                <c:pt idx="0">
                  <c:v>ENSGSI</c:v>
                </c:pt>
              </c:strCache>
            </c:strRef>
          </c:tx>
          <c:spPr>
            <a:ln w="28575" cap="rnd">
              <a:solidFill>
                <a:schemeClr val="accent1"/>
              </a:solidFill>
              <a:round/>
            </a:ln>
            <a:effectLst/>
          </c:spPr>
          <c:marker>
            <c:symbol val="none"/>
          </c:marker>
          <c:cat>
            <c:strRef>
              <c:f>'Number  of collector (2)'!$E$15:$N$15</c:f>
              <c:strCache>
                <c:ptCount val="10"/>
                <c:pt idx="0">
                  <c:v>17-févr</c:v>
                </c:pt>
                <c:pt idx="1">
                  <c:v>05- Apr</c:v>
                </c:pt>
                <c:pt idx="2">
                  <c:v>26-Apr</c:v>
                </c:pt>
                <c:pt idx="3">
                  <c:v>19-mai</c:v>
                </c:pt>
                <c:pt idx="4">
                  <c:v>20-mai</c:v>
                </c:pt>
                <c:pt idx="5">
                  <c:v>25-mai</c:v>
                </c:pt>
                <c:pt idx="6">
                  <c:v>31-mai</c:v>
                </c:pt>
                <c:pt idx="7">
                  <c:v>01-juin</c:v>
                </c:pt>
                <c:pt idx="8">
                  <c:v>23-juin</c:v>
                </c:pt>
                <c:pt idx="9">
                  <c:v>06-juin</c:v>
                </c:pt>
              </c:strCache>
            </c:strRef>
          </c:cat>
          <c:val>
            <c:numRef>
              <c:f>'Number  of collector (2)'!$E$16:$N$16</c:f>
              <c:numCache>
                <c:formatCode>General</c:formatCode>
                <c:ptCount val="10"/>
                <c:pt idx="0">
                  <c:v>3</c:v>
                </c:pt>
                <c:pt idx="1">
                  <c:v>3.5</c:v>
                </c:pt>
                <c:pt idx="2">
                  <c:v>3.5</c:v>
                </c:pt>
                <c:pt idx="3">
                  <c:v>3.5</c:v>
                </c:pt>
                <c:pt idx="4">
                  <c:v>3.5</c:v>
                </c:pt>
                <c:pt idx="5">
                  <c:v>3.5</c:v>
                </c:pt>
                <c:pt idx="6">
                  <c:v>3.5</c:v>
                </c:pt>
                <c:pt idx="7">
                  <c:v>3.5</c:v>
                </c:pt>
                <c:pt idx="8">
                  <c:v>3.5</c:v>
                </c:pt>
                <c:pt idx="9">
                  <c:v>3.5</c:v>
                </c:pt>
              </c:numCache>
            </c:numRef>
          </c:val>
          <c:smooth val="0"/>
          <c:extLst>
            <c:ext xmlns:c16="http://schemas.microsoft.com/office/drawing/2014/chart" uri="{C3380CC4-5D6E-409C-BE32-E72D297353CC}">
              <c16:uniqueId val="{00000000-A0C4-4E55-A50D-683E43A4AACA}"/>
            </c:ext>
          </c:extLst>
        </c:ser>
        <c:ser>
          <c:idx val="1"/>
          <c:order val="1"/>
          <c:tx>
            <c:strRef>
              <c:f>'Number  of collector (2)'!$D$17</c:f>
              <c:strCache>
                <c:ptCount val="1"/>
                <c:pt idx="0">
                  <c:v>EEIGM</c:v>
                </c:pt>
              </c:strCache>
            </c:strRef>
          </c:tx>
          <c:spPr>
            <a:ln w="28575" cap="rnd">
              <a:solidFill>
                <a:schemeClr val="accent2"/>
              </a:solidFill>
              <a:round/>
            </a:ln>
            <a:effectLst/>
          </c:spPr>
          <c:marker>
            <c:symbol val="none"/>
          </c:marker>
          <c:cat>
            <c:strRef>
              <c:f>'Number  of collector (2)'!$E$15:$N$15</c:f>
              <c:strCache>
                <c:ptCount val="10"/>
                <c:pt idx="0">
                  <c:v>17-févr</c:v>
                </c:pt>
                <c:pt idx="1">
                  <c:v>05- Apr</c:v>
                </c:pt>
                <c:pt idx="2">
                  <c:v>26-Apr</c:v>
                </c:pt>
                <c:pt idx="3">
                  <c:v>19-mai</c:v>
                </c:pt>
                <c:pt idx="4">
                  <c:v>20-mai</c:v>
                </c:pt>
                <c:pt idx="5">
                  <c:v>25-mai</c:v>
                </c:pt>
                <c:pt idx="6">
                  <c:v>31-mai</c:v>
                </c:pt>
                <c:pt idx="7">
                  <c:v>01-juin</c:v>
                </c:pt>
                <c:pt idx="8">
                  <c:v>23-juin</c:v>
                </c:pt>
                <c:pt idx="9">
                  <c:v>06-juin</c:v>
                </c:pt>
              </c:strCache>
            </c:strRef>
          </c:cat>
          <c:val>
            <c:numRef>
              <c:f>'Number  of collector (2)'!$E$17:$N$17</c:f>
              <c:numCache>
                <c:formatCode>General</c:formatCode>
                <c:ptCount val="10"/>
                <c:pt idx="0">
                  <c:v>2</c:v>
                </c:pt>
                <c:pt idx="1">
                  <c:v>2</c:v>
                </c:pt>
                <c:pt idx="2">
                  <c:v>3.94</c:v>
                </c:pt>
                <c:pt idx="3">
                  <c:v>3.94</c:v>
                </c:pt>
                <c:pt idx="4">
                  <c:v>3.94</c:v>
                </c:pt>
                <c:pt idx="5">
                  <c:v>3.94</c:v>
                </c:pt>
                <c:pt idx="6">
                  <c:v>3.94</c:v>
                </c:pt>
                <c:pt idx="7">
                  <c:v>3.94</c:v>
                </c:pt>
                <c:pt idx="8">
                  <c:v>3.94</c:v>
                </c:pt>
                <c:pt idx="9">
                  <c:v>4.79</c:v>
                </c:pt>
              </c:numCache>
            </c:numRef>
          </c:val>
          <c:smooth val="0"/>
          <c:extLst>
            <c:ext xmlns:c16="http://schemas.microsoft.com/office/drawing/2014/chart" uri="{C3380CC4-5D6E-409C-BE32-E72D297353CC}">
              <c16:uniqueId val="{00000001-A0C4-4E55-A50D-683E43A4AACA}"/>
            </c:ext>
          </c:extLst>
        </c:ser>
        <c:ser>
          <c:idx val="2"/>
          <c:order val="2"/>
          <c:tx>
            <c:strRef>
              <c:f>'Number  of collector (2)'!$D$18</c:f>
              <c:strCache>
                <c:ptCount val="1"/>
                <c:pt idx="0">
                  <c:v>SNN</c:v>
                </c:pt>
              </c:strCache>
            </c:strRef>
          </c:tx>
          <c:spPr>
            <a:ln w="28575" cap="rnd">
              <a:solidFill>
                <a:schemeClr val="accent3"/>
              </a:solidFill>
              <a:round/>
            </a:ln>
            <a:effectLst/>
          </c:spPr>
          <c:marker>
            <c:symbol val="none"/>
          </c:marker>
          <c:cat>
            <c:strRef>
              <c:f>'Number  of collector (2)'!$E$15:$N$15</c:f>
              <c:strCache>
                <c:ptCount val="10"/>
                <c:pt idx="0">
                  <c:v>17-févr</c:v>
                </c:pt>
                <c:pt idx="1">
                  <c:v>05- Apr</c:v>
                </c:pt>
                <c:pt idx="2">
                  <c:v>26-Apr</c:v>
                </c:pt>
                <c:pt idx="3">
                  <c:v>19-mai</c:v>
                </c:pt>
                <c:pt idx="4">
                  <c:v>20-mai</c:v>
                </c:pt>
                <c:pt idx="5">
                  <c:v>25-mai</c:v>
                </c:pt>
                <c:pt idx="6">
                  <c:v>31-mai</c:v>
                </c:pt>
                <c:pt idx="7">
                  <c:v>01-juin</c:v>
                </c:pt>
                <c:pt idx="8">
                  <c:v>23-juin</c:v>
                </c:pt>
                <c:pt idx="9">
                  <c:v>06-juin</c:v>
                </c:pt>
              </c:strCache>
            </c:strRef>
          </c:cat>
          <c:val>
            <c:numRef>
              <c:f>'Number  of collector (2)'!$E$18:$N$18</c:f>
              <c:numCache>
                <c:formatCode>General</c:formatCode>
                <c:ptCount val="10"/>
                <c:pt idx="4">
                  <c:v>3.12</c:v>
                </c:pt>
                <c:pt idx="5">
                  <c:v>3.12</c:v>
                </c:pt>
                <c:pt idx="6">
                  <c:v>6.02</c:v>
                </c:pt>
                <c:pt idx="7">
                  <c:v>9.32</c:v>
                </c:pt>
                <c:pt idx="8">
                  <c:v>24.54</c:v>
                </c:pt>
                <c:pt idx="9">
                  <c:v>24.54</c:v>
                </c:pt>
              </c:numCache>
            </c:numRef>
          </c:val>
          <c:smooth val="0"/>
          <c:extLst>
            <c:ext xmlns:c16="http://schemas.microsoft.com/office/drawing/2014/chart" uri="{C3380CC4-5D6E-409C-BE32-E72D297353CC}">
              <c16:uniqueId val="{00000002-A0C4-4E55-A50D-683E43A4AACA}"/>
            </c:ext>
          </c:extLst>
        </c:ser>
        <c:ser>
          <c:idx val="3"/>
          <c:order val="3"/>
          <c:tx>
            <c:strRef>
              <c:f>'Number  of collector (2)'!$D$19</c:f>
              <c:strCache>
                <c:ptCount val="1"/>
                <c:pt idx="0">
                  <c:v>VNF</c:v>
                </c:pt>
              </c:strCache>
            </c:strRef>
          </c:tx>
          <c:spPr>
            <a:ln w="28575" cap="rnd">
              <a:solidFill>
                <a:schemeClr val="accent4"/>
              </a:solidFill>
              <a:round/>
            </a:ln>
            <a:effectLst/>
          </c:spPr>
          <c:marker>
            <c:symbol val="none"/>
          </c:marker>
          <c:cat>
            <c:strRef>
              <c:f>'Number  of collector (2)'!$E$15:$N$15</c:f>
              <c:strCache>
                <c:ptCount val="10"/>
                <c:pt idx="0">
                  <c:v>17-févr</c:v>
                </c:pt>
                <c:pt idx="1">
                  <c:v>05- Apr</c:v>
                </c:pt>
                <c:pt idx="2">
                  <c:v>26-Apr</c:v>
                </c:pt>
                <c:pt idx="3">
                  <c:v>19-mai</c:v>
                </c:pt>
                <c:pt idx="4">
                  <c:v>20-mai</c:v>
                </c:pt>
                <c:pt idx="5">
                  <c:v>25-mai</c:v>
                </c:pt>
                <c:pt idx="6">
                  <c:v>31-mai</c:v>
                </c:pt>
                <c:pt idx="7">
                  <c:v>01-juin</c:v>
                </c:pt>
                <c:pt idx="8">
                  <c:v>23-juin</c:v>
                </c:pt>
                <c:pt idx="9">
                  <c:v>06-juin</c:v>
                </c:pt>
              </c:strCache>
            </c:strRef>
          </c:cat>
          <c:val>
            <c:numRef>
              <c:f>'Number  of collector (2)'!$E$19:$N$19</c:f>
              <c:numCache>
                <c:formatCode>General</c:formatCode>
                <c:ptCount val="10"/>
                <c:pt idx="4">
                  <c:v>0</c:v>
                </c:pt>
                <c:pt idx="5">
                  <c:v>0</c:v>
                </c:pt>
                <c:pt idx="6">
                  <c:v>0</c:v>
                </c:pt>
                <c:pt idx="7">
                  <c:v>0</c:v>
                </c:pt>
                <c:pt idx="8">
                  <c:v>0</c:v>
                </c:pt>
                <c:pt idx="9">
                  <c:v>0</c:v>
                </c:pt>
              </c:numCache>
            </c:numRef>
          </c:val>
          <c:smooth val="0"/>
          <c:extLst>
            <c:ext xmlns:c16="http://schemas.microsoft.com/office/drawing/2014/chart" uri="{C3380CC4-5D6E-409C-BE32-E72D297353CC}">
              <c16:uniqueId val="{00000003-A0C4-4E55-A50D-683E43A4AACA}"/>
            </c:ext>
          </c:extLst>
        </c:ser>
        <c:ser>
          <c:idx val="4"/>
          <c:order val="4"/>
          <c:tx>
            <c:strRef>
              <c:f>'Number  of collector (2)'!$D$20</c:f>
              <c:strCache>
                <c:ptCount val="1"/>
                <c:pt idx="0">
                  <c:v>MAIF</c:v>
                </c:pt>
              </c:strCache>
            </c:strRef>
          </c:tx>
          <c:spPr>
            <a:ln w="28575" cap="rnd">
              <a:solidFill>
                <a:schemeClr val="accent5"/>
              </a:solidFill>
              <a:round/>
            </a:ln>
            <a:effectLst/>
          </c:spPr>
          <c:marker>
            <c:symbol val="none"/>
          </c:marker>
          <c:cat>
            <c:strRef>
              <c:f>'Number  of collector (2)'!$E$15:$N$15</c:f>
              <c:strCache>
                <c:ptCount val="10"/>
                <c:pt idx="0">
                  <c:v>17-févr</c:v>
                </c:pt>
                <c:pt idx="1">
                  <c:v>05- Apr</c:v>
                </c:pt>
                <c:pt idx="2">
                  <c:v>26-Apr</c:v>
                </c:pt>
                <c:pt idx="3">
                  <c:v>19-mai</c:v>
                </c:pt>
                <c:pt idx="4">
                  <c:v>20-mai</c:v>
                </c:pt>
                <c:pt idx="5">
                  <c:v>25-mai</c:v>
                </c:pt>
                <c:pt idx="6">
                  <c:v>31-mai</c:v>
                </c:pt>
                <c:pt idx="7">
                  <c:v>01-juin</c:v>
                </c:pt>
                <c:pt idx="8">
                  <c:v>23-juin</c:v>
                </c:pt>
                <c:pt idx="9">
                  <c:v>06-juin</c:v>
                </c:pt>
              </c:strCache>
            </c:strRef>
          </c:cat>
          <c:val>
            <c:numRef>
              <c:f>'Number  of collector (2)'!$E$20:$N$20</c:f>
              <c:numCache>
                <c:formatCode>General</c:formatCode>
                <c:ptCount val="10"/>
                <c:pt idx="4">
                  <c:v>0</c:v>
                </c:pt>
                <c:pt idx="5">
                  <c:v>3.28</c:v>
                </c:pt>
                <c:pt idx="6">
                  <c:v>3.28</c:v>
                </c:pt>
                <c:pt idx="7">
                  <c:v>3.28</c:v>
                </c:pt>
                <c:pt idx="8">
                  <c:v>3.28</c:v>
                </c:pt>
                <c:pt idx="9">
                  <c:v>4.9799999999999995</c:v>
                </c:pt>
              </c:numCache>
            </c:numRef>
          </c:val>
          <c:smooth val="0"/>
          <c:extLst>
            <c:ext xmlns:c16="http://schemas.microsoft.com/office/drawing/2014/chart" uri="{C3380CC4-5D6E-409C-BE32-E72D297353CC}">
              <c16:uniqueId val="{00000004-A0C4-4E55-A50D-683E43A4AACA}"/>
            </c:ext>
          </c:extLst>
        </c:ser>
        <c:ser>
          <c:idx val="5"/>
          <c:order val="5"/>
          <c:tx>
            <c:strRef>
              <c:f>'Number  of collector (2)'!$D$21</c:f>
              <c:strCache>
                <c:ptCount val="1"/>
                <c:pt idx="0">
                  <c:v>Curves</c:v>
                </c:pt>
              </c:strCache>
            </c:strRef>
          </c:tx>
          <c:spPr>
            <a:ln w="28575" cap="rnd">
              <a:solidFill>
                <a:schemeClr val="accent6"/>
              </a:solidFill>
              <a:round/>
            </a:ln>
            <a:effectLst/>
          </c:spPr>
          <c:marker>
            <c:symbol val="none"/>
          </c:marker>
          <c:cat>
            <c:strRef>
              <c:f>'Number  of collector (2)'!$E$15:$N$15</c:f>
              <c:strCache>
                <c:ptCount val="10"/>
                <c:pt idx="0">
                  <c:v>17-févr</c:v>
                </c:pt>
                <c:pt idx="1">
                  <c:v>05- Apr</c:v>
                </c:pt>
                <c:pt idx="2">
                  <c:v>26-Apr</c:v>
                </c:pt>
                <c:pt idx="3">
                  <c:v>19-mai</c:v>
                </c:pt>
                <c:pt idx="4">
                  <c:v>20-mai</c:v>
                </c:pt>
                <c:pt idx="5">
                  <c:v>25-mai</c:v>
                </c:pt>
                <c:pt idx="6">
                  <c:v>31-mai</c:v>
                </c:pt>
                <c:pt idx="7">
                  <c:v>01-juin</c:v>
                </c:pt>
                <c:pt idx="8">
                  <c:v>23-juin</c:v>
                </c:pt>
                <c:pt idx="9">
                  <c:v>06-juin</c:v>
                </c:pt>
              </c:strCache>
            </c:strRef>
          </c:cat>
          <c:val>
            <c:numRef>
              <c:f>'Number  of collector (2)'!$E$21:$N$21</c:f>
              <c:numCache>
                <c:formatCode>General</c:formatCode>
                <c:ptCount val="10"/>
                <c:pt idx="9">
                  <c:v>5.0999999999999996</c:v>
                </c:pt>
              </c:numCache>
            </c:numRef>
          </c:val>
          <c:smooth val="0"/>
          <c:extLst>
            <c:ext xmlns:c16="http://schemas.microsoft.com/office/drawing/2014/chart" uri="{C3380CC4-5D6E-409C-BE32-E72D297353CC}">
              <c16:uniqueId val="{00000005-A0C4-4E55-A50D-683E43A4AACA}"/>
            </c:ext>
          </c:extLst>
        </c:ser>
        <c:ser>
          <c:idx val="6"/>
          <c:order val="6"/>
          <c:tx>
            <c:strRef>
              <c:f>'Number  of collector (2)'!$D$22</c:f>
              <c:strCache>
                <c:ptCount val="1"/>
                <c:pt idx="0">
                  <c:v>MJc Bazin</c:v>
                </c:pt>
              </c:strCache>
            </c:strRef>
          </c:tx>
          <c:spPr>
            <a:ln w="28575" cap="rnd">
              <a:solidFill>
                <a:schemeClr val="accent1">
                  <a:lumMod val="60000"/>
                </a:schemeClr>
              </a:solidFill>
              <a:round/>
            </a:ln>
            <a:effectLst/>
          </c:spPr>
          <c:marker>
            <c:symbol val="none"/>
          </c:marker>
          <c:cat>
            <c:strRef>
              <c:f>'Number  of collector (2)'!$E$15:$N$15</c:f>
              <c:strCache>
                <c:ptCount val="10"/>
                <c:pt idx="0">
                  <c:v>17-févr</c:v>
                </c:pt>
                <c:pt idx="1">
                  <c:v>05- Apr</c:v>
                </c:pt>
                <c:pt idx="2">
                  <c:v>26-Apr</c:v>
                </c:pt>
                <c:pt idx="3">
                  <c:v>19-mai</c:v>
                </c:pt>
                <c:pt idx="4">
                  <c:v>20-mai</c:v>
                </c:pt>
                <c:pt idx="5">
                  <c:v>25-mai</c:v>
                </c:pt>
                <c:pt idx="6">
                  <c:v>31-mai</c:v>
                </c:pt>
                <c:pt idx="7">
                  <c:v>01-juin</c:v>
                </c:pt>
                <c:pt idx="8">
                  <c:v>23-juin</c:v>
                </c:pt>
                <c:pt idx="9">
                  <c:v>06-juin</c:v>
                </c:pt>
              </c:strCache>
            </c:strRef>
          </c:cat>
          <c:val>
            <c:numRef>
              <c:f>'Number  of collector (2)'!$E$22:$N$22</c:f>
              <c:numCache>
                <c:formatCode>General</c:formatCode>
                <c:ptCount val="10"/>
                <c:pt idx="1">
                  <c:v>3.84</c:v>
                </c:pt>
                <c:pt idx="2">
                  <c:v>4.5</c:v>
                </c:pt>
                <c:pt idx="3">
                  <c:v>7.7</c:v>
                </c:pt>
                <c:pt idx="4">
                  <c:v>7.7</c:v>
                </c:pt>
                <c:pt idx="5">
                  <c:v>7.7</c:v>
                </c:pt>
                <c:pt idx="6">
                  <c:v>7.7</c:v>
                </c:pt>
                <c:pt idx="7">
                  <c:v>7.7</c:v>
                </c:pt>
                <c:pt idx="8">
                  <c:v>10.9</c:v>
                </c:pt>
                <c:pt idx="9">
                  <c:v>10.9</c:v>
                </c:pt>
              </c:numCache>
            </c:numRef>
          </c:val>
          <c:smooth val="0"/>
          <c:extLst>
            <c:ext xmlns:c16="http://schemas.microsoft.com/office/drawing/2014/chart" uri="{C3380CC4-5D6E-409C-BE32-E72D297353CC}">
              <c16:uniqueId val="{00000006-A0C4-4E55-A50D-683E43A4AACA}"/>
            </c:ext>
          </c:extLst>
        </c:ser>
        <c:ser>
          <c:idx val="7"/>
          <c:order val="7"/>
          <c:tx>
            <c:strRef>
              <c:f>'Number  of collector (2)'!$D$23</c:f>
              <c:strCache>
                <c:ptCount val="1"/>
                <c:pt idx="0">
                  <c:v>Octroi</c:v>
                </c:pt>
              </c:strCache>
            </c:strRef>
          </c:tx>
          <c:spPr>
            <a:ln w="28575" cap="rnd">
              <a:solidFill>
                <a:schemeClr val="accent2">
                  <a:lumMod val="60000"/>
                </a:schemeClr>
              </a:solidFill>
              <a:round/>
            </a:ln>
            <a:effectLst/>
          </c:spPr>
          <c:marker>
            <c:symbol val="none"/>
          </c:marker>
          <c:cat>
            <c:strRef>
              <c:f>'Number  of collector (2)'!$E$15:$N$15</c:f>
              <c:strCache>
                <c:ptCount val="10"/>
                <c:pt idx="0">
                  <c:v>17-févr</c:v>
                </c:pt>
                <c:pt idx="1">
                  <c:v>05- Apr</c:v>
                </c:pt>
                <c:pt idx="2">
                  <c:v>26-Apr</c:v>
                </c:pt>
                <c:pt idx="3">
                  <c:v>19-mai</c:v>
                </c:pt>
                <c:pt idx="4">
                  <c:v>20-mai</c:v>
                </c:pt>
                <c:pt idx="5">
                  <c:v>25-mai</c:v>
                </c:pt>
                <c:pt idx="6">
                  <c:v>31-mai</c:v>
                </c:pt>
                <c:pt idx="7">
                  <c:v>01-juin</c:v>
                </c:pt>
                <c:pt idx="8">
                  <c:v>23-juin</c:v>
                </c:pt>
                <c:pt idx="9">
                  <c:v>06-juin</c:v>
                </c:pt>
              </c:strCache>
            </c:strRef>
          </c:cat>
          <c:val>
            <c:numRef>
              <c:f>'Number  of collector (2)'!$E$23:$N$23</c:f>
              <c:numCache>
                <c:formatCode>General</c:formatCode>
                <c:ptCount val="10"/>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7-A0C4-4E55-A50D-683E43A4AACA}"/>
            </c:ext>
          </c:extLst>
        </c:ser>
        <c:dLbls>
          <c:showLegendKey val="0"/>
          <c:showVal val="0"/>
          <c:showCatName val="0"/>
          <c:showSerName val="0"/>
          <c:showPercent val="0"/>
          <c:showBubbleSize val="0"/>
        </c:dLbls>
        <c:smooth val="0"/>
        <c:axId val="828361359"/>
        <c:axId val="828362607"/>
      </c:lineChart>
      <c:catAx>
        <c:axId val="828361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28362607"/>
        <c:crosses val="autoZero"/>
        <c:auto val="1"/>
        <c:lblAlgn val="ctr"/>
        <c:lblOffset val="100"/>
        <c:noMultiLvlLbl val="0"/>
      </c:catAx>
      <c:valAx>
        <c:axId val="828362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Amount</a:t>
                </a:r>
                <a:r>
                  <a:rPr lang="fr-FR" baseline="0"/>
                  <a:t> of plastic</a:t>
                </a:r>
                <a:endParaRPr lang="fr-F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283613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604838</xdr:colOff>
      <xdr:row>2</xdr:row>
      <xdr:rowOff>161925</xdr:rowOff>
    </xdr:from>
    <xdr:to>
      <xdr:col>15</xdr:col>
      <xdr:colOff>219075</xdr:colOff>
      <xdr:row>13</xdr:row>
      <xdr:rowOff>80963</xdr:rowOff>
    </xdr:to>
    <xdr:sp macro="" textlink="">
      <xdr:nvSpPr>
        <xdr:cNvPr id="2" name="ZoneTexte 1">
          <a:extLst>
            <a:ext uri="{FF2B5EF4-FFF2-40B4-BE49-F238E27FC236}">
              <a16:creationId xmlns:a16="http://schemas.microsoft.com/office/drawing/2014/main" id="{00000000-0008-0000-0000-000002000000}"/>
            </a:ext>
          </a:extLst>
        </xdr:cNvPr>
        <xdr:cNvSpPr txBox="1"/>
      </xdr:nvSpPr>
      <xdr:spPr>
        <a:xfrm>
          <a:off x="6548438" y="561975"/>
          <a:ext cx="4643437" cy="21193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Le processus de netoyage pour l'instance es develope dans un machine ultrasonic, le quantite d'eau utilisé est 1L pour chaque 100-200g de materiaux. Le materiaux est netoyage à un temperature de  60°C  pendant 20min.  Le sechage du materiaux sera en fontion du materiaux même. Dans le cas de PET et HDPE enssemble le sechée c'est effectue a 100-120°C pendant 12 - 15h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28576</xdr:colOff>
      <xdr:row>24</xdr:row>
      <xdr:rowOff>83343</xdr:rowOff>
    </xdr:from>
    <xdr:to>
      <xdr:col>13</xdr:col>
      <xdr:colOff>219076</xdr:colOff>
      <xdr:row>38</xdr:row>
      <xdr:rowOff>26193</xdr:rowOff>
    </xdr:to>
    <xdr:graphicFrame macro="">
      <xdr:nvGraphicFramePr>
        <xdr:cNvPr id="2" name="Graphique 1">
          <a:extLst>
            <a:ext uri="{FF2B5EF4-FFF2-40B4-BE49-F238E27FC236}">
              <a16:creationId xmlns:a16="http://schemas.microsoft.com/office/drawing/2014/main" id="{D9ABAB55-9B03-4577-A69D-03B724FE1A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Cristian Andres Caceres Mendoza" id="{289C8382-AF4A-4A64-A20C-5F6CA46EFD82}" userId="Cristian Andres Caceres Mendoza"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D880013-B4ED-42D0-A751-50DD56C00D74}" name="Tableau2" displayName="Tableau2" ref="A2:J34" totalsRowShown="0" headerRowDxfId="36" dataDxfId="35">
  <autoFilter ref="A2:J34" xr:uid="{FD880013-B4ED-42D0-A751-50DD56C00D74}"/>
  <tableColumns count="10">
    <tableColumn id="1" xr3:uid="{59DD353C-8010-484E-B8D1-068DC1D59F8D}" name="Date" dataDxfId="1"/>
    <tableColumn id="2" xr3:uid="{5CA546E2-CFEC-489B-B4C6-23927460DF54}" name="Type" dataDxfId="0"/>
    <tableColumn id="10" xr3:uid="{FFE778B6-58B5-4B30-B7BB-9E23B3E64950}" name="Latitud" dataDxfId="34"/>
    <tableColumn id="9" xr3:uid="{FAA56F62-8E82-4A07-9C2D-C402A49299EF}" name="Longitud" dataDxfId="33"/>
    <tableColumn id="7" xr3:uid="{1630DEB6-EFC7-4372-87C2-65CDA97A1719}" name="Postal Code  " dataDxfId="32"/>
    <tableColumn id="3" xr3:uid="{2727BF81-CD31-4534-991F-731E379FFF1F}" name="Place" dataDxfId="31"/>
    <tableColumn id="4" xr3:uid="{E57084C7-C363-419E-BB08-CF1FE7B638E7}" name="Quantity" dataDxfId="30"/>
    <tableColumn id="8" xr3:uid="{EB8A7178-991A-48C2-9362-6EB92C88E9DB}" name="Total" dataDxfId="29"/>
    <tableColumn id="5" xr3:uid="{3144018A-7E5E-4DE0-9D00-4E4E9D6D2905}" name="Distance" dataDxfId="28"/>
    <tableColumn id="6" xr3:uid="{3CBB4DBF-A989-49A9-B2C0-C515AD04712A}" name="Transport" dataDxfId="2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7B2BA2-1EAE-4844-AB23-D9C084307FA4}" name="Tableau24" displayName="Tableau24" ref="A2:V13" totalsRowShown="0" headerRowBorderDxfId="25">
  <autoFilter ref="A2:V13" xr:uid="{8F685369-F32A-40E6-BDF6-22DDAC4372DF}"/>
  <tableColumns count="22">
    <tableColumn id="1" xr3:uid="{83F5A8DC-5B52-42C0-962A-5114F5CF1EFF}" name="Number" dataDxfId="24"/>
    <tableColumn id="2" xr3:uid="{1AB613AA-45F6-4417-9F83-930D560827FC}" name=" ID " dataDxfId="23"/>
    <tableColumn id="13" xr3:uid="{9472270D-4EA7-48A7-B729-87B8C21296C0}" name="Date " dataDxfId="22"/>
    <tableColumn id="3" xr3:uid="{3AE01227-1340-423C-BFFA-8EC7B095D507}" name="Place" dataDxfId="21"/>
    <tableColumn id="4" xr3:uid="{19606026-BE91-47D0-B4A0-3733EF48FFE5}" name="Status" dataDxfId="20"/>
    <tableColumn id="5" xr3:uid="{D011A9DA-49D9-4DA6-9171-807EF2C5A375}" name="04-02-2022" dataDxfId="19"/>
    <tableColumn id="6" xr3:uid="{074FEBCB-3B7B-46F5-A5CC-8174E635C3BA}" name="17-02-2022" dataDxfId="18"/>
    <tableColumn id="7" xr3:uid="{3A301AD2-80F9-4B0D-B474-515B70D33372}" name="05-04-2022" dataDxfId="17"/>
    <tableColumn id="8" xr3:uid="{1636F023-8E4D-4B69-A71B-6B0724161EEA}" name="26-04-2022" dataDxfId="16"/>
    <tableColumn id="9" xr3:uid="{258C2D1D-F600-48EF-9F34-A1887B6B4076}" name="19-05-2022" dataDxfId="15"/>
    <tableColumn id="11" xr3:uid="{860FAC8E-85CC-4C5C-A3A6-81340FB41D84}" name="20-05-2022" dataDxfId="14"/>
    <tableColumn id="10" xr3:uid="{A0F0BEA2-64BB-4887-A341-0F102DCE4541}" name="25-05-2022" dataDxfId="13"/>
    <tableColumn id="14" xr3:uid="{C1A67F8A-289F-4890-B28C-17BB9CECCC87}" name="31-05-2022" dataDxfId="12"/>
    <tableColumn id="18" xr3:uid="{C66B3D29-3016-46F3-9F58-E0E3C0C09E59}" name="01-06-2022" dataDxfId="11"/>
    <tableColumn id="17" xr3:uid="{E2FD01BE-A652-49EA-B3E6-0E6B41DBF3CF}" name="23-06-2022" dataDxfId="10"/>
    <tableColumn id="16" xr3:uid="{67C2D548-5047-4A95-943F-A9D09574BD24}" name="06/07/2022" dataDxfId="9"/>
    <tableColumn id="15" xr3:uid="{A2F38FE4-153F-438F-A33F-B453C4904E0D}" name="03-08-2022" dataDxfId="8"/>
    <tableColumn id="20" xr3:uid="{0154F200-A979-493E-8FF7-DB5013DD7D13}" name="07-09-2022" dataDxfId="7"/>
    <tableColumn id="19" xr3:uid="{F2526EF6-0E23-495C-B4D9-7594F223B1BC}" name="16-09-2022" dataDxfId="6"/>
    <tableColumn id="21" xr3:uid="{1BAD807E-1930-44AB-B264-893037F62730}" name="22-09-2022" dataDxfId="5"/>
    <tableColumn id="23" xr3:uid="{AB2256CA-D3F3-4F30-8141-9B7EBA309BF4}" name="07-10-2022" dataDxfId="4"/>
    <tableColumn id="12" xr3:uid="{31EA8005-9B6E-41A2-AF13-0D61A2591492}" name="Total" dataDxfId="3">
      <calculatedColumnFormula>SUM(Tableau24[[#This Row],[04-02-2022]:[07-10-2022]])</calculatedColumnFormula>
    </tableColumn>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B673E2-937D-41E1-9D54-6CD059003F02}" name="Tableau1" displayName="Tableau1" ref="A2:H11" totalsRowCount="1" headerRowDxfId="2">
  <autoFilter ref="A2:H10" xr:uid="{BBB673E2-937D-41E1-9D54-6CD059003F02}"/>
  <tableColumns count="8">
    <tableColumn id="1" xr3:uid="{CEC12E11-211C-4590-A7AC-21AC613CB37F}" name="Type "/>
    <tableColumn id="2" xr3:uid="{569DDF52-3F47-440F-B796-51A9CF92C8A0}" name="Date "/>
    <tableColumn id="3" xr3:uid="{EE897274-9C51-47B9-B512-634329CE8287}" name="Quantity (kg)"/>
    <tableColumn id="4" xr3:uid="{15C2605A-AA3D-4DCE-9AA7-EB436CA06BF6}" name="Source"/>
    <tableColumn id="5" xr3:uid="{F126ECA5-CFF8-3942-A34D-66379ACF0507}" name="HDPE" totalsRowFunction="sum"/>
    <tableColumn id="6" xr3:uid="{04A722CB-A282-D440-8C39-9E3742A90E67}" name="PLA" totalsRowFunction="sum"/>
    <tableColumn id="7" xr3:uid="{64632549-EA17-BF40-B116-4FC31C7125E5}" name="PP" totalsRowFunction="sum"/>
    <tableColumn id="8" xr3:uid="{F7BF5363-2093-470E-B014-AAE8BCC614DB}" name="Other" totalsRowFunction="sum"/>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3" dT="2022-04-01T08:18:48.87" personId="{289C8382-AF4A-4A64-A20C-5F6CA46EFD82}" id="{5E6BB57A-E4BB-4782-AC15-1F9298232131}">
    <text>Porque hay 8 medidas ? una razon especifica, alguna referencia de por que ?</text>
  </threadedComment>
  <threadedComment ref="Q13" dT="2022-04-01T08:20:04.89" personId="{289C8382-AF4A-4A64-A20C-5F6CA46EFD82}" id="{F578BAA6-4B83-4367-9F10-B7DC44C9F5AE}">
    <text>Que quiere decir este valor, cuales son los valores standars ? Son buenos malos, sirven para imprimir o no, etc ....</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25CB923-2D61-4D30-A3C9-CA05DBA50EC4}">
  <we:reference id="wa104381504" version="1.0.0.0" store="fr-FR" storeType="OMEX"/>
  <we:alternateReferences>
    <we:reference id="wa104381504" version="1.0.0.0" store="WA104381504"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893B1-6446-354E-83E7-6709DB4FC260}">
  <dimension ref="A1:H5"/>
  <sheetViews>
    <sheetView workbookViewId="0">
      <selection activeCell="C6" sqref="C6"/>
    </sheetView>
  </sheetViews>
  <sheetFormatPr baseColWidth="10" defaultColWidth="11" defaultRowHeight="16" x14ac:dyDescent="0.2"/>
  <cols>
    <col min="1" max="1" width="10.6640625" bestFit="1" customWidth="1"/>
    <col min="2" max="2" width="9.33203125" bestFit="1" customWidth="1"/>
    <col min="3" max="3" width="11.6640625" customWidth="1"/>
    <col min="4" max="4" width="14.33203125" customWidth="1"/>
    <col min="5" max="5" width="12.1640625" bestFit="1" customWidth="1"/>
    <col min="6" max="6" width="10.5" bestFit="1" customWidth="1"/>
    <col min="7" max="7" width="7.6640625" customWidth="1"/>
  </cols>
  <sheetData>
    <row r="1" spans="1:8" x14ac:dyDescent="0.2">
      <c r="A1" s="77" t="s">
        <v>0</v>
      </c>
      <c r="B1" s="77" t="s">
        <v>1</v>
      </c>
      <c r="C1" s="78" t="s">
        <v>2</v>
      </c>
      <c r="D1" s="78" t="s">
        <v>3</v>
      </c>
      <c r="E1" s="78" t="s">
        <v>4</v>
      </c>
      <c r="F1" s="77" t="s">
        <v>5</v>
      </c>
      <c r="G1" s="77" t="s">
        <v>6</v>
      </c>
      <c r="H1" s="77"/>
    </row>
    <row r="2" spans="1:8" ht="32.75" customHeight="1" x14ac:dyDescent="0.2">
      <c r="A2" s="77"/>
      <c r="B2" s="77"/>
      <c r="C2" s="78"/>
      <c r="D2" s="78"/>
      <c r="E2" s="78"/>
      <c r="F2" s="77"/>
      <c r="G2" s="18" t="s">
        <v>7</v>
      </c>
      <c r="H2" s="18" t="s">
        <v>8</v>
      </c>
    </row>
    <row r="3" spans="1:8" x14ac:dyDescent="0.2">
      <c r="A3" s="12">
        <v>44648</v>
      </c>
      <c r="B3" s="5" t="s">
        <v>9</v>
      </c>
      <c r="C3" s="5">
        <v>200</v>
      </c>
      <c r="D3" s="5">
        <v>1</v>
      </c>
      <c r="E3" s="5">
        <v>20</v>
      </c>
      <c r="F3" s="5" t="s">
        <v>10</v>
      </c>
      <c r="G3" s="5"/>
      <c r="H3" s="5"/>
    </row>
    <row r="4" spans="1:8" x14ac:dyDescent="0.2">
      <c r="A4" s="20">
        <v>44663</v>
      </c>
      <c r="B4" s="2" t="s">
        <v>9</v>
      </c>
      <c r="C4" s="5">
        <v>150</v>
      </c>
      <c r="D4" s="1">
        <v>1</v>
      </c>
      <c r="E4" s="1">
        <v>20</v>
      </c>
      <c r="F4" s="1" t="s">
        <v>10</v>
      </c>
      <c r="G4" s="1"/>
      <c r="H4" s="1"/>
    </row>
    <row r="5" spans="1:8" x14ac:dyDescent="0.2">
      <c r="A5" s="19">
        <v>44813</v>
      </c>
      <c r="B5" t="s">
        <v>11</v>
      </c>
      <c r="C5">
        <v>1100</v>
      </c>
      <c r="D5">
        <v>5</v>
      </c>
      <c r="E5">
        <v>15</v>
      </c>
      <c r="F5" t="s">
        <v>12</v>
      </c>
      <c r="G5">
        <v>0</v>
      </c>
      <c r="H5">
        <v>0</v>
      </c>
    </row>
  </sheetData>
  <mergeCells count="7">
    <mergeCell ref="G1:H1"/>
    <mergeCell ref="C1:C2"/>
    <mergeCell ref="A1:A2"/>
    <mergeCell ref="B1:B2"/>
    <mergeCell ref="D1:D2"/>
    <mergeCell ref="E1:E2"/>
    <mergeCell ref="F1:F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21488-C43F-FB4A-8674-EAABDE1CC0C6}">
  <dimension ref="A1:S25"/>
  <sheetViews>
    <sheetView zoomScaleNormal="100" workbookViewId="0">
      <selection activeCell="E25" sqref="E25"/>
    </sheetView>
  </sheetViews>
  <sheetFormatPr baseColWidth="10" defaultColWidth="11" defaultRowHeight="16" x14ac:dyDescent="0.2"/>
  <cols>
    <col min="1" max="1" width="13.1640625" customWidth="1"/>
    <col min="8" max="8" width="11.33203125" bestFit="1" customWidth="1"/>
    <col min="25" max="25" width="12.1640625" bestFit="1" customWidth="1"/>
  </cols>
  <sheetData>
    <row r="1" spans="1:18" x14ac:dyDescent="0.2">
      <c r="A1" s="43" t="s">
        <v>13</v>
      </c>
      <c r="B1" s="80" t="s">
        <v>14</v>
      </c>
      <c r="C1" s="80"/>
      <c r="D1" s="80"/>
      <c r="E1" s="80"/>
      <c r="F1" s="80"/>
      <c r="G1" s="80"/>
      <c r="H1" s="80"/>
      <c r="I1" s="80"/>
      <c r="J1" s="80"/>
      <c r="K1" s="80"/>
      <c r="L1" s="80"/>
      <c r="M1" s="80"/>
      <c r="N1" s="80"/>
      <c r="O1" s="80"/>
      <c r="P1" s="80"/>
      <c r="Q1" s="80"/>
    </row>
    <row r="2" spans="1:18" x14ac:dyDescent="0.2">
      <c r="A2" s="43" t="s">
        <v>15</v>
      </c>
      <c r="B2" s="44">
        <v>44805</v>
      </c>
      <c r="C2" s="44"/>
      <c r="D2" s="44"/>
      <c r="E2" s="44"/>
      <c r="F2" s="3"/>
      <c r="G2" s="3"/>
      <c r="H2" s="3"/>
      <c r="I2" s="3"/>
      <c r="J2" s="3"/>
      <c r="K2" s="3"/>
      <c r="L2" s="3"/>
      <c r="M2" s="3"/>
      <c r="N2" s="3"/>
      <c r="O2" s="3"/>
      <c r="P2" s="3"/>
      <c r="Q2" s="3"/>
    </row>
    <row r="3" spans="1:18" x14ac:dyDescent="0.2">
      <c r="A3" s="43" t="s">
        <v>16</v>
      </c>
      <c r="B3" t="s">
        <v>17</v>
      </c>
      <c r="F3" t="s">
        <v>18</v>
      </c>
    </row>
    <row r="4" spans="1:18" x14ac:dyDescent="0.2">
      <c r="A4" s="43"/>
      <c r="B4" t="s">
        <v>19</v>
      </c>
      <c r="F4" t="s">
        <v>20</v>
      </c>
      <c r="L4" s="3"/>
      <c r="M4" s="3"/>
      <c r="N4" s="3"/>
      <c r="O4" s="3"/>
      <c r="P4" s="3"/>
      <c r="Q4" s="3"/>
    </row>
    <row r="5" spans="1:18" x14ac:dyDescent="0.2">
      <c r="A5" s="43"/>
      <c r="B5" s="44"/>
      <c r="C5" s="44"/>
      <c r="D5" s="44"/>
      <c r="E5" s="44"/>
      <c r="F5" s="3"/>
      <c r="G5" s="3"/>
      <c r="H5" s="3"/>
      <c r="I5" s="3"/>
      <c r="J5" s="3"/>
      <c r="K5" s="3"/>
      <c r="L5" s="3"/>
      <c r="M5" s="3"/>
      <c r="N5" s="3"/>
      <c r="O5" s="3"/>
      <c r="P5" s="3"/>
      <c r="Q5" s="3"/>
    </row>
    <row r="6" spans="1:18" x14ac:dyDescent="0.2">
      <c r="A6" s="43"/>
      <c r="B6" s="44"/>
      <c r="C6" s="44"/>
      <c r="D6" s="44"/>
      <c r="E6" s="44"/>
      <c r="F6" s="3"/>
      <c r="G6" s="3"/>
      <c r="H6" s="3"/>
      <c r="I6" s="3"/>
      <c r="J6" s="3"/>
      <c r="K6" s="3"/>
      <c r="L6" s="3"/>
      <c r="M6" s="3"/>
      <c r="N6" s="3"/>
      <c r="O6" s="3"/>
      <c r="P6" s="3"/>
      <c r="Q6" s="3"/>
    </row>
    <row r="7" spans="1:18" x14ac:dyDescent="0.2">
      <c r="A7" s="43"/>
      <c r="B7" s="44"/>
      <c r="C7" s="44"/>
      <c r="D7" s="44"/>
      <c r="E7" s="44"/>
      <c r="F7" s="3"/>
      <c r="G7" s="3"/>
      <c r="H7" s="3"/>
      <c r="I7" s="3"/>
      <c r="J7" s="3"/>
      <c r="K7" s="3"/>
      <c r="L7" s="3"/>
      <c r="M7" s="3"/>
      <c r="N7" s="3"/>
      <c r="O7" s="3"/>
      <c r="P7" s="3"/>
      <c r="Q7" s="3"/>
    </row>
    <row r="8" spans="1:18" x14ac:dyDescent="0.2">
      <c r="A8" s="43"/>
      <c r="B8" s="44"/>
      <c r="C8" s="44"/>
      <c r="D8" s="44"/>
      <c r="E8" s="44"/>
      <c r="F8" s="3"/>
      <c r="G8" s="3"/>
      <c r="H8" s="3"/>
      <c r="I8" s="3"/>
      <c r="J8" s="3"/>
      <c r="K8" s="3"/>
      <c r="L8" s="3"/>
      <c r="M8" s="3"/>
      <c r="N8" s="3"/>
      <c r="O8" s="3"/>
      <c r="P8" s="3"/>
      <c r="Q8" s="3"/>
    </row>
    <row r="9" spans="1:18" x14ac:dyDescent="0.2">
      <c r="A9" s="43"/>
      <c r="B9" s="3"/>
      <c r="C9" s="3"/>
      <c r="D9" s="3"/>
      <c r="E9" s="3"/>
      <c r="F9" s="3"/>
      <c r="G9" s="3"/>
      <c r="H9" s="3"/>
      <c r="I9" s="3"/>
      <c r="J9" s="3"/>
      <c r="K9" s="3"/>
      <c r="L9" s="3"/>
      <c r="M9" s="3"/>
      <c r="N9" s="3"/>
      <c r="O9" s="3"/>
      <c r="P9" s="3"/>
      <c r="Q9" s="3"/>
    </row>
    <row r="10" spans="1:18" x14ac:dyDescent="0.2">
      <c r="A10" s="43" t="s">
        <v>21</v>
      </c>
      <c r="B10" s="42"/>
      <c r="C10" s="42"/>
      <c r="D10" s="42"/>
      <c r="E10" s="42"/>
      <c r="F10" s="42"/>
      <c r="G10" s="42"/>
      <c r="H10" s="42"/>
      <c r="I10" s="42"/>
      <c r="J10" s="42"/>
      <c r="K10" s="42"/>
      <c r="L10" s="42"/>
      <c r="M10" s="42"/>
      <c r="N10" s="42"/>
      <c r="O10" s="42"/>
      <c r="P10" s="42"/>
      <c r="Q10" s="42"/>
    </row>
    <row r="11" spans="1:18" ht="15.75" customHeight="1" x14ac:dyDescent="0.2">
      <c r="F11" s="45" t="s">
        <v>22</v>
      </c>
      <c r="G11" s="46" t="s">
        <v>23</v>
      </c>
      <c r="H11" s="45" t="s">
        <v>24</v>
      </c>
      <c r="I11" s="79" t="s">
        <v>25</v>
      </c>
      <c r="J11" s="79"/>
      <c r="K11" s="79"/>
      <c r="L11" s="79"/>
      <c r="M11" s="79"/>
      <c r="N11" s="79"/>
      <c r="O11" s="79"/>
      <c r="P11" s="79"/>
      <c r="Q11" s="46" t="s">
        <v>26</v>
      </c>
    </row>
    <row r="12" spans="1:18" x14ac:dyDescent="0.2">
      <c r="A12" s="47" t="s">
        <v>0</v>
      </c>
      <c r="B12" s="48" t="s">
        <v>27</v>
      </c>
      <c r="C12" s="48" t="s">
        <v>28</v>
      </c>
      <c r="D12" s="48" t="s">
        <v>29</v>
      </c>
      <c r="E12" s="48" t="s">
        <v>30</v>
      </c>
      <c r="F12" s="48" t="s">
        <v>31</v>
      </c>
      <c r="G12" s="49" t="s">
        <v>32</v>
      </c>
      <c r="H12" s="48" t="s">
        <v>33</v>
      </c>
      <c r="I12" s="11" t="s">
        <v>34</v>
      </c>
      <c r="J12" s="11" t="s">
        <v>35</v>
      </c>
      <c r="K12" s="11" t="s">
        <v>36</v>
      </c>
      <c r="L12" s="11" t="s">
        <v>37</v>
      </c>
      <c r="M12" s="11" t="s">
        <v>38</v>
      </c>
      <c r="N12" s="11" t="s">
        <v>39</v>
      </c>
      <c r="O12" s="11" t="s">
        <v>40</v>
      </c>
      <c r="P12" s="11" t="s">
        <v>41</v>
      </c>
      <c r="Q12" s="49" t="s">
        <v>42</v>
      </c>
      <c r="R12" s="53" t="s">
        <v>43</v>
      </c>
    </row>
    <row r="13" spans="1:18" x14ac:dyDescent="0.2">
      <c r="A13" s="50">
        <v>44638</v>
      </c>
      <c r="B13" s="51" t="s">
        <v>44</v>
      </c>
      <c r="C13" s="51" t="s">
        <v>28</v>
      </c>
      <c r="D13" s="51" t="s">
        <v>45</v>
      </c>
      <c r="E13" s="51"/>
      <c r="F13" s="51">
        <v>60</v>
      </c>
      <c r="G13" s="51">
        <v>2.16</v>
      </c>
      <c r="H13" s="51">
        <v>195</v>
      </c>
      <c r="I13" s="51">
        <v>0.32</v>
      </c>
      <c r="J13" s="51">
        <v>0.35</v>
      </c>
      <c r="K13" s="51">
        <v>0.36</v>
      </c>
      <c r="L13" s="51">
        <v>0.41</v>
      </c>
      <c r="M13" s="51">
        <v>0.33</v>
      </c>
      <c r="N13" s="51">
        <v>0.36</v>
      </c>
      <c r="O13" s="51">
        <v>0.34</v>
      </c>
      <c r="P13" s="51">
        <v>0.39</v>
      </c>
      <c r="Q13" s="52">
        <v>3.6</v>
      </c>
      <c r="R13" t="s">
        <v>46</v>
      </c>
    </row>
    <row r="14" spans="1:18" x14ac:dyDescent="0.2">
      <c r="A14" s="50">
        <v>44638</v>
      </c>
      <c r="B14" s="51" t="s">
        <v>44</v>
      </c>
      <c r="C14" s="51" t="s">
        <v>28</v>
      </c>
      <c r="D14" s="51" t="s">
        <v>45</v>
      </c>
      <c r="E14" s="51"/>
      <c r="F14" s="51">
        <v>60</v>
      </c>
      <c r="G14" s="51">
        <v>2.16</v>
      </c>
      <c r="H14" s="51">
        <v>200</v>
      </c>
      <c r="I14" s="51">
        <v>0.26</v>
      </c>
      <c r="J14" s="51">
        <v>0.15</v>
      </c>
      <c r="K14" s="51">
        <v>0.14000000000000001</v>
      </c>
      <c r="L14" s="51">
        <v>0.12</v>
      </c>
      <c r="M14" s="51">
        <v>0.11</v>
      </c>
      <c r="N14" s="51">
        <v>0.19</v>
      </c>
      <c r="O14" s="51">
        <v>0.24</v>
      </c>
      <c r="P14" s="51">
        <v>0.19</v>
      </c>
      <c r="Q14" s="52">
        <v>1.6</v>
      </c>
      <c r="R14" t="s">
        <v>46</v>
      </c>
    </row>
    <row r="15" spans="1:18" x14ac:dyDescent="0.2">
      <c r="A15" s="50">
        <v>44615</v>
      </c>
      <c r="B15" s="51" t="s">
        <v>47</v>
      </c>
      <c r="C15" s="51" t="s">
        <v>28</v>
      </c>
      <c r="D15" s="51" t="s">
        <v>45</v>
      </c>
      <c r="E15" s="51"/>
      <c r="F15" s="51">
        <v>30</v>
      </c>
      <c r="G15" s="51">
        <v>2.16</v>
      </c>
      <c r="H15" s="51">
        <v>250</v>
      </c>
      <c r="I15" s="51">
        <v>0.35</v>
      </c>
      <c r="J15" s="51">
        <v>0.44</v>
      </c>
      <c r="K15" s="51">
        <v>0.41</v>
      </c>
      <c r="L15" s="51">
        <v>0.48</v>
      </c>
      <c r="M15" s="51"/>
      <c r="N15" s="51"/>
      <c r="O15" s="51"/>
      <c r="P15" s="51"/>
      <c r="Q15" s="52">
        <v>8.4</v>
      </c>
      <c r="R15" t="s">
        <v>46</v>
      </c>
    </row>
    <row r="16" spans="1:18" x14ac:dyDescent="0.2">
      <c r="A16" s="50">
        <v>44624</v>
      </c>
      <c r="B16" s="51" t="s">
        <v>48</v>
      </c>
      <c r="C16" s="51" t="s">
        <v>28</v>
      </c>
      <c r="D16" s="51" t="s">
        <v>49</v>
      </c>
      <c r="E16" s="51"/>
      <c r="F16" s="51">
        <v>30</v>
      </c>
      <c r="G16" s="51">
        <v>2.16</v>
      </c>
      <c r="H16" s="51">
        <v>250</v>
      </c>
      <c r="I16" s="51">
        <v>0.13</v>
      </c>
      <c r="J16" s="51">
        <v>0.14000000000000001</v>
      </c>
      <c r="K16" s="51">
        <v>0.14000000000000001</v>
      </c>
      <c r="L16" s="51">
        <v>0.11</v>
      </c>
      <c r="M16" s="51">
        <v>0.23</v>
      </c>
      <c r="N16" s="51">
        <v>0.05</v>
      </c>
      <c r="O16" s="51">
        <v>7.0000000000000007E-2</v>
      </c>
      <c r="P16" s="51">
        <v>0.12</v>
      </c>
      <c r="Q16" s="52">
        <v>2.7</v>
      </c>
      <c r="R16" t="s">
        <v>46</v>
      </c>
    </row>
    <row r="17" spans="1:19" x14ac:dyDescent="0.2">
      <c r="A17" s="19">
        <v>44810</v>
      </c>
      <c r="B17" t="s">
        <v>11</v>
      </c>
      <c r="C17" s="54" t="s">
        <v>28</v>
      </c>
      <c r="D17" t="s">
        <v>49</v>
      </c>
      <c r="E17" t="s">
        <v>50</v>
      </c>
      <c r="F17">
        <v>30</v>
      </c>
      <c r="G17" s="54">
        <v>2.16</v>
      </c>
      <c r="H17" s="54">
        <v>230</v>
      </c>
      <c r="I17" s="54">
        <v>0.34</v>
      </c>
      <c r="J17" s="54">
        <v>0.35</v>
      </c>
      <c r="K17" s="54">
        <v>0.38</v>
      </c>
      <c r="L17" s="54">
        <v>0.36</v>
      </c>
      <c r="M17" s="54">
        <v>0.36</v>
      </c>
      <c r="N17" s="54">
        <v>0.37</v>
      </c>
      <c r="O17" s="54">
        <v>0.37</v>
      </c>
      <c r="P17" s="54">
        <v>0.36</v>
      </c>
      <c r="Q17">
        <f>AVERAGE(I17,J17,K17,L17,M17,N17,O17:P17,P17)*20</f>
        <v>7.2222222222222214</v>
      </c>
    </row>
    <row r="18" spans="1:19" x14ac:dyDescent="0.2">
      <c r="A18" s="19">
        <v>44810</v>
      </c>
      <c r="B18" s="55" t="s">
        <v>11</v>
      </c>
      <c r="C18" s="54" t="s">
        <v>28</v>
      </c>
      <c r="D18" s="56" t="s">
        <v>51</v>
      </c>
      <c r="E18" s="57" t="s">
        <v>52</v>
      </c>
      <c r="F18" s="55">
        <v>30</v>
      </c>
      <c r="G18" s="54">
        <v>2.16</v>
      </c>
      <c r="H18" s="54">
        <v>230</v>
      </c>
      <c r="I18" s="54">
        <v>0.36</v>
      </c>
      <c r="J18" s="54">
        <v>0.35</v>
      </c>
      <c r="K18" s="54">
        <v>0.37</v>
      </c>
      <c r="L18" s="54">
        <v>0.36</v>
      </c>
      <c r="M18" s="54">
        <v>0.34</v>
      </c>
      <c r="N18" s="54">
        <v>0.32</v>
      </c>
      <c r="O18" s="54">
        <v>0.32</v>
      </c>
      <c r="P18" s="54">
        <v>0.35</v>
      </c>
      <c r="Q18">
        <f t="shared" ref="Q18" si="0">AVERAGE(I18,J18,K18,L18,M18,N18,O18:P18,P18)*20</f>
        <v>6.9333333333333336</v>
      </c>
    </row>
    <row r="19" spans="1:19" x14ac:dyDescent="0.2">
      <c r="A19" s="19">
        <v>44810</v>
      </c>
      <c r="B19" s="55" t="s">
        <v>11</v>
      </c>
      <c r="C19" s="54" t="s">
        <v>28</v>
      </c>
      <c r="D19" s="56" t="s">
        <v>51</v>
      </c>
      <c r="E19" s="57" t="s">
        <v>53</v>
      </c>
      <c r="F19" s="55">
        <v>30</v>
      </c>
      <c r="G19" s="54">
        <v>2.16</v>
      </c>
      <c r="H19" s="54">
        <v>190</v>
      </c>
      <c r="I19" s="54">
        <v>0.44</v>
      </c>
      <c r="J19" s="54">
        <v>0.43</v>
      </c>
      <c r="K19" s="54">
        <v>0.43</v>
      </c>
      <c r="L19" s="54">
        <v>0.42</v>
      </c>
      <c r="M19" s="54">
        <v>0.4</v>
      </c>
      <c r="N19" s="54">
        <v>0.44</v>
      </c>
      <c r="Q19">
        <f>AVERAGE(I19,J19,K19,L19,M19,N19,O19:P19,P19)*40</f>
        <v>17.066666666666666</v>
      </c>
    </row>
    <row r="20" spans="1:19" x14ac:dyDescent="0.2">
      <c r="A20" s="19">
        <v>44810</v>
      </c>
      <c r="B20" s="55" t="s">
        <v>11</v>
      </c>
      <c r="C20" s="54" t="s">
        <v>28</v>
      </c>
      <c r="D20" s="56" t="s">
        <v>51</v>
      </c>
      <c r="E20" s="57" t="s">
        <v>54</v>
      </c>
      <c r="F20" s="55">
        <v>30</v>
      </c>
      <c r="G20" s="54">
        <v>2.16</v>
      </c>
      <c r="H20" s="54">
        <v>190</v>
      </c>
      <c r="I20" s="54">
        <v>0.37</v>
      </c>
      <c r="J20" s="54">
        <v>0.38</v>
      </c>
      <c r="K20" s="54">
        <v>0.38</v>
      </c>
      <c r="L20" s="54">
        <v>0.37</v>
      </c>
      <c r="M20" s="54">
        <v>0.36</v>
      </c>
      <c r="N20" s="54">
        <v>0.38</v>
      </c>
      <c r="O20" s="56">
        <v>0.37</v>
      </c>
      <c r="P20" s="57">
        <v>0.39</v>
      </c>
      <c r="Q20">
        <f t="shared" ref="Q20:Q25" si="1">AVERAGE(I20,J20,K20,L20,M20,N20,O20:P20,P20)*20</f>
        <v>7.5333333333333341</v>
      </c>
    </row>
    <row r="21" spans="1:19" x14ac:dyDescent="0.2">
      <c r="A21" s="19">
        <v>44810</v>
      </c>
      <c r="B21" s="55" t="s">
        <v>11</v>
      </c>
      <c r="C21" s="54" t="s">
        <v>28</v>
      </c>
      <c r="D21" s="56" t="s">
        <v>51</v>
      </c>
      <c r="E21" s="57" t="s">
        <v>55</v>
      </c>
      <c r="F21" s="55">
        <v>30</v>
      </c>
      <c r="G21" s="54">
        <v>2.16</v>
      </c>
      <c r="H21" s="54">
        <v>190</v>
      </c>
      <c r="I21" s="54">
        <v>0.11</v>
      </c>
      <c r="J21" s="54">
        <v>0.11</v>
      </c>
      <c r="K21" s="54">
        <v>0.11</v>
      </c>
      <c r="L21" s="54">
        <v>0.1</v>
      </c>
      <c r="M21" s="54">
        <v>0.11</v>
      </c>
      <c r="N21" s="54">
        <v>0.11</v>
      </c>
      <c r="O21" s="56">
        <v>0.11</v>
      </c>
      <c r="P21" s="57">
        <v>0.11</v>
      </c>
      <c r="Q21">
        <f t="shared" si="1"/>
        <v>2.1777777777777776</v>
      </c>
      <c r="S21" t="s">
        <v>56</v>
      </c>
    </row>
    <row r="22" spans="1:19" x14ac:dyDescent="0.2">
      <c r="A22" s="19">
        <v>44810</v>
      </c>
      <c r="B22" s="55" t="s">
        <v>11</v>
      </c>
      <c r="C22" s="54" t="s">
        <v>28</v>
      </c>
      <c r="D22" s="56" t="s">
        <v>51</v>
      </c>
      <c r="E22" s="57" t="s">
        <v>55</v>
      </c>
      <c r="F22" s="55">
        <v>30</v>
      </c>
      <c r="G22" s="54">
        <v>2.16</v>
      </c>
      <c r="H22" s="54">
        <v>230</v>
      </c>
      <c r="I22" s="54">
        <v>0.24</v>
      </c>
      <c r="J22" s="54">
        <v>0.24</v>
      </c>
      <c r="K22" s="54">
        <v>0.21</v>
      </c>
      <c r="L22" s="54">
        <v>0.21</v>
      </c>
      <c r="M22" s="54">
        <v>0.22</v>
      </c>
      <c r="N22" s="54">
        <v>0.21</v>
      </c>
      <c r="O22" s="56">
        <v>0.21</v>
      </c>
      <c r="P22" s="57">
        <v>0.21</v>
      </c>
      <c r="Q22">
        <f t="shared" si="1"/>
        <v>4.3555555555555543</v>
      </c>
    </row>
    <row r="23" spans="1:19" x14ac:dyDescent="0.2">
      <c r="A23" s="19">
        <v>44810</v>
      </c>
      <c r="B23" s="55" t="s">
        <v>11</v>
      </c>
      <c r="C23" s="54" t="s">
        <v>28</v>
      </c>
      <c r="D23" s="56" t="s">
        <v>51</v>
      </c>
      <c r="E23" s="57" t="s">
        <v>57</v>
      </c>
      <c r="F23" s="55">
        <v>30</v>
      </c>
      <c r="G23" s="54">
        <v>2.16</v>
      </c>
      <c r="H23" s="54">
        <v>230</v>
      </c>
      <c r="I23" s="54">
        <v>0.23</v>
      </c>
      <c r="J23" s="54">
        <v>0.24</v>
      </c>
      <c r="K23" s="54">
        <v>0.24</v>
      </c>
      <c r="L23" s="54">
        <v>0.23</v>
      </c>
      <c r="M23" s="54">
        <v>0.25</v>
      </c>
      <c r="N23" s="54">
        <v>0.23</v>
      </c>
      <c r="O23" s="56">
        <v>0.25</v>
      </c>
      <c r="P23" s="57">
        <v>0.23</v>
      </c>
      <c r="Q23">
        <f t="shared" si="1"/>
        <v>4.7333333333333334</v>
      </c>
    </row>
    <row r="24" spans="1:19" x14ac:dyDescent="0.2">
      <c r="A24" s="19">
        <v>44810</v>
      </c>
      <c r="B24" s="55" t="s">
        <v>58</v>
      </c>
      <c r="C24" s="54" t="s">
        <v>28</v>
      </c>
      <c r="D24" s="56" t="s">
        <v>51</v>
      </c>
      <c r="E24" s="57" t="s">
        <v>59</v>
      </c>
      <c r="F24" s="55">
        <v>30</v>
      </c>
      <c r="G24" s="54">
        <v>2.16</v>
      </c>
      <c r="H24" s="54">
        <v>190</v>
      </c>
      <c r="I24" s="54">
        <v>0.87</v>
      </c>
      <c r="J24" s="54">
        <v>0.89</v>
      </c>
      <c r="K24" s="54">
        <v>0.86</v>
      </c>
      <c r="L24" s="54">
        <v>0.87</v>
      </c>
      <c r="M24" s="54">
        <v>0.87</v>
      </c>
      <c r="N24" s="54">
        <v>0.88</v>
      </c>
      <c r="O24" s="56"/>
      <c r="P24" s="57"/>
      <c r="Q24">
        <f t="shared" si="1"/>
        <v>17.466666666666669</v>
      </c>
    </row>
    <row r="25" spans="1:19" x14ac:dyDescent="0.2">
      <c r="A25" s="19">
        <v>44810</v>
      </c>
      <c r="B25" s="55" t="s">
        <v>58</v>
      </c>
      <c r="C25" s="54" t="s">
        <v>28</v>
      </c>
      <c r="D25" s="56" t="s">
        <v>51</v>
      </c>
      <c r="E25" s="57" t="s">
        <v>53</v>
      </c>
      <c r="F25" s="55">
        <v>30</v>
      </c>
      <c r="G25" s="54">
        <v>2.16</v>
      </c>
      <c r="H25" s="54">
        <v>190</v>
      </c>
      <c r="I25" s="54">
        <v>0.8</v>
      </c>
      <c r="J25" s="54">
        <v>0.72</v>
      </c>
      <c r="K25" s="54">
        <v>0.73</v>
      </c>
      <c r="L25" s="54">
        <v>0.61</v>
      </c>
      <c r="M25" s="54">
        <v>0.8</v>
      </c>
      <c r="N25" s="54">
        <v>0.82</v>
      </c>
      <c r="O25" s="56">
        <v>0.83</v>
      </c>
      <c r="P25" s="57">
        <v>0.53</v>
      </c>
      <c r="Q25">
        <f t="shared" si="1"/>
        <v>14.155555555555557</v>
      </c>
    </row>
  </sheetData>
  <mergeCells count="2">
    <mergeCell ref="I11:P11"/>
    <mergeCell ref="B1:Q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C1F76-0E0B-49E8-BBD9-62C9A22E57F8}">
  <dimension ref="A1:G1"/>
  <sheetViews>
    <sheetView workbookViewId="0">
      <selection activeCell="A3" sqref="A3"/>
    </sheetView>
  </sheetViews>
  <sheetFormatPr baseColWidth="10" defaultColWidth="11" defaultRowHeight="16" x14ac:dyDescent="0.2"/>
  <sheetData>
    <row r="1" spans="1:7" x14ac:dyDescent="0.2">
      <c r="A1" s="1" t="s">
        <v>0</v>
      </c>
      <c r="B1" s="1" t="s">
        <v>1</v>
      </c>
      <c r="C1" s="1" t="s">
        <v>60</v>
      </c>
      <c r="D1" s="1" t="s">
        <v>61</v>
      </c>
      <c r="E1" s="1" t="s">
        <v>62</v>
      </c>
      <c r="F1" s="1" t="s">
        <v>63</v>
      </c>
      <c r="G1" s="1"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B9A6A-B577-45E7-BE9D-C35444B7BF6B}">
  <dimension ref="A1:H15"/>
  <sheetViews>
    <sheetView topLeftCell="A13" workbookViewId="0">
      <selection activeCell="A17" sqref="A17"/>
    </sheetView>
  </sheetViews>
  <sheetFormatPr baseColWidth="10" defaultColWidth="11" defaultRowHeight="16" x14ac:dyDescent="0.2"/>
  <cols>
    <col min="1" max="1" width="5.6640625" bestFit="1" customWidth="1"/>
    <col min="2" max="2" width="7.1640625" bestFit="1" customWidth="1"/>
    <col min="3" max="3" width="6.6640625" bestFit="1" customWidth="1"/>
    <col min="4" max="4" width="6.33203125" customWidth="1"/>
    <col min="5" max="5" width="4.1640625" bestFit="1" customWidth="1"/>
    <col min="6" max="6" width="7.5" customWidth="1"/>
    <col min="7" max="7" width="5.5" customWidth="1"/>
    <col min="8" max="8" width="38.6640625" customWidth="1"/>
  </cols>
  <sheetData>
    <row r="1" spans="1:8" x14ac:dyDescent="0.2">
      <c r="A1" t="s">
        <v>65</v>
      </c>
    </row>
    <row r="2" spans="1:8" ht="17" thickBot="1" x14ac:dyDescent="0.25">
      <c r="B2" s="77" t="s">
        <v>33</v>
      </c>
      <c r="C2" s="77"/>
      <c r="D2" s="77"/>
    </row>
    <row r="3" spans="1:8" ht="35" thickBot="1" x14ac:dyDescent="0.25">
      <c r="A3" s="29" t="s">
        <v>66</v>
      </c>
      <c r="B3" s="25" t="s">
        <v>67</v>
      </c>
      <c r="C3" s="25" t="s">
        <v>68</v>
      </c>
      <c r="D3" s="25" t="s">
        <v>69</v>
      </c>
      <c r="E3" s="27" t="s">
        <v>70</v>
      </c>
      <c r="F3" s="27" t="s">
        <v>71</v>
      </c>
      <c r="G3" s="27" t="s">
        <v>72</v>
      </c>
      <c r="H3" s="23" t="s">
        <v>73</v>
      </c>
    </row>
    <row r="4" spans="1:8" ht="35" thickBot="1" x14ac:dyDescent="0.25">
      <c r="A4" s="81">
        <v>1</v>
      </c>
      <c r="B4" s="81">
        <v>170</v>
      </c>
      <c r="C4" s="81">
        <v>190</v>
      </c>
      <c r="D4" s="81">
        <v>210</v>
      </c>
      <c r="E4" s="28">
        <v>10</v>
      </c>
      <c r="F4" s="28">
        <v>120</v>
      </c>
      <c r="G4" s="28" t="s">
        <v>74</v>
      </c>
      <c r="H4" s="25" t="s">
        <v>75</v>
      </c>
    </row>
    <row r="5" spans="1:8" ht="35" thickBot="1" x14ac:dyDescent="0.25">
      <c r="A5" s="82"/>
      <c r="B5" s="82"/>
      <c r="C5" s="82"/>
      <c r="D5" s="82"/>
      <c r="E5" s="28">
        <v>50</v>
      </c>
      <c r="F5" s="28">
        <v>1200</v>
      </c>
      <c r="G5" s="28" t="s">
        <v>74</v>
      </c>
      <c r="H5" s="25" t="s">
        <v>76</v>
      </c>
    </row>
    <row r="6" spans="1:8" ht="35" thickBot="1" x14ac:dyDescent="0.25">
      <c r="A6" s="83"/>
      <c r="B6" s="83"/>
      <c r="C6" s="83"/>
      <c r="D6" s="83"/>
      <c r="E6" s="28">
        <v>100</v>
      </c>
      <c r="F6" s="28">
        <v>1200</v>
      </c>
      <c r="G6" s="28" t="s">
        <v>74</v>
      </c>
      <c r="H6" s="25" t="s">
        <v>76</v>
      </c>
    </row>
    <row r="7" spans="1:8" ht="35" thickBot="1" x14ac:dyDescent="0.25">
      <c r="A7" s="81">
        <v>2</v>
      </c>
      <c r="B7" s="81">
        <v>180</v>
      </c>
      <c r="C7" s="81">
        <v>200</v>
      </c>
      <c r="D7" s="81">
        <v>220</v>
      </c>
      <c r="E7" s="28">
        <v>10</v>
      </c>
      <c r="F7" s="28">
        <v>120</v>
      </c>
      <c r="G7" s="28" t="s">
        <v>74</v>
      </c>
      <c r="H7" s="25" t="s">
        <v>77</v>
      </c>
    </row>
    <row r="8" spans="1:8" ht="35" thickBot="1" x14ac:dyDescent="0.25">
      <c r="A8" s="82"/>
      <c r="B8" s="82"/>
      <c r="C8" s="82"/>
      <c r="D8" s="82"/>
      <c r="E8" s="28">
        <v>50</v>
      </c>
      <c r="F8" s="28">
        <v>120</v>
      </c>
      <c r="G8" s="28" t="s">
        <v>74</v>
      </c>
      <c r="H8" s="25" t="s">
        <v>78</v>
      </c>
    </row>
    <row r="9" spans="1:8" ht="35" thickBot="1" x14ac:dyDescent="0.25">
      <c r="A9" s="82"/>
      <c r="B9" s="82"/>
      <c r="C9" s="82"/>
      <c r="D9" s="82"/>
      <c r="E9" s="28">
        <v>100</v>
      </c>
      <c r="F9" s="28">
        <v>125</v>
      </c>
      <c r="G9" s="28" t="s">
        <v>74</v>
      </c>
      <c r="H9" s="25" t="s">
        <v>78</v>
      </c>
    </row>
    <row r="10" spans="1:8" ht="18" thickBot="1" x14ac:dyDescent="0.25">
      <c r="A10" s="82"/>
      <c r="B10" s="82"/>
      <c r="C10" s="82"/>
      <c r="D10" s="82"/>
      <c r="E10" s="28">
        <v>50</v>
      </c>
      <c r="F10" s="28">
        <v>1200</v>
      </c>
      <c r="G10" s="28" t="s">
        <v>74</v>
      </c>
      <c r="H10" s="25" t="s">
        <v>79</v>
      </c>
    </row>
    <row r="11" spans="1:8" ht="18" thickBot="1" x14ac:dyDescent="0.25">
      <c r="A11" s="83"/>
      <c r="B11" s="83"/>
      <c r="C11" s="83"/>
      <c r="D11" s="83"/>
      <c r="E11" s="28">
        <v>100</v>
      </c>
      <c r="F11" s="28">
        <v>1200</v>
      </c>
      <c r="G11" s="28" t="s">
        <v>74</v>
      </c>
      <c r="H11" s="25" t="s">
        <v>80</v>
      </c>
    </row>
    <row r="12" spans="1:8" ht="18" thickBot="1" x14ac:dyDescent="0.25">
      <c r="A12" s="81">
        <v>3</v>
      </c>
      <c r="B12" s="81">
        <v>180</v>
      </c>
      <c r="C12" s="81">
        <v>220</v>
      </c>
      <c r="D12" s="81">
        <v>225</v>
      </c>
      <c r="E12" s="28">
        <v>10</v>
      </c>
      <c r="F12" s="28">
        <v>120</v>
      </c>
      <c r="G12" s="28" t="s">
        <v>74</v>
      </c>
      <c r="H12" s="25" t="s">
        <v>81</v>
      </c>
    </row>
    <row r="13" spans="1:8" ht="35" thickBot="1" x14ac:dyDescent="0.25">
      <c r="A13" s="82"/>
      <c r="B13" s="82"/>
      <c r="C13" s="82"/>
      <c r="D13" s="82"/>
      <c r="E13" s="28">
        <v>100</v>
      </c>
      <c r="F13" s="28">
        <v>1200</v>
      </c>
      <c r="G13" s="28" t="s">
        <v>82</v>
      </c>
      <c r="H13" s="25" t="s">
        <v>83</v>
      </c>
    </row>
    <row r="14" spans="1:8" ht="35" thickBot="1" x14ac:dyDescent="0.25">
      <c r="A14" s="82"/>
      <c r="B14" s="82"/>
      <c r="C14" s="82"/>
      <c r="D14" s="82"/>
      <c r="E14" s="28">
        <v>50</v>
      </c>
      <c r="F14" s="28">
        <v>1200</v>
      </c>
      <c r="G14" s="28" t="s">
        <v>74</v>
      </c>
      <c r="H14" s="25" t="s">
        <v>84</v>
      </c>
    </row>
    <row r="15" spans="1:8" ht="18" thickBot="1" x14ac:dyDescent="0.25">
      <c r="A15" s="83"/>
      <c r="B15" s="83"/>
      <c r="C15" s="83"/>
      <c r="D15" s="83"/>
      <c r="E15" s="28">
        <v>50</v>
      </c>
      <c r="F15" s="28">
        <v>120</v>
      </c>
      <c r="G15" s="28" t="s">
        <v>74</v>
      </c>
      <c r="H15" s="25" t="s">
        <v>85</v>
      </c>
    </row>
  </sheetData>
  <mergeCells count="13">
    <mergeCell ref="A12:A15"/>
    <mergeCell ref="B12:B15"/>
    <mergeCell ref="C12:C15"/>
    <mergeCell ref="D12:D15"/>
    <mergeCell ref="B2:D2"/>
    <mergeCell ref="A4:A6"/>
    <mergeCell ref="B4:B6"/>
    <mergeCell ref="C4:C6"/>
    <mergeCell ref="D4:D6"/>
    <mergeCell ref="A7:A11"/>
    <mergeCell ref="B7:B11"/>
    <mergeCell ref="C7:C11"/>
    <mergeCell ref="D7:D11"/>
  </mergeCells>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6DD9F-4CC8-4315-A502-DB676B88CEA7}">
  <dimension ref="A1:I24"/>
  <sheetViews>
    <sheetView topLeftCell="A2" workbookViewId="0">
      <selection activeCell="A2" sqref="A2"/>
    </sheetView>
  </sheetViews>
  <sheetFormatPr baseColWidth="10" defaultColWidth="11" defaultRowHeight="16" x14ac:dyDescent="0.2"/>
  <cols>
    <col min="1" max="1" width="5.6640625" style="9" customWidth="1"/>
    <col min="2" max="2" width="7.1640625" style="9" bestFit="1" customWidth="1"/>
    <col min="3" max="3" width="6.6640625" style="9" bestFit="1" customWidth="1"/>
    <col min="4" max="6" width="4.1640625" style="9" bestFit="1" customWidth="1"/>
    <col min="7" max="7" width="232.1640625" bestFit="1" customWidth="1"/>
    <col min="8" max="8" width="37.1640625" customWidth="1"/>
    <col min="9" max="9" width="6.1640625" bestFit="1" customWidth="1"/>
  </cols>
  <sheetData>
    <row r="1" spans="1:9" ht="17" thickBot="1" x14ac:dyDescent="0.25">
      <c r="A1" s="9" t="s">
        <v>86</v>
      </c>
    </row>
    <row r="2" spans="1:9" ht="17" thickBot="1" x14ac:dyDescent="0.25">
      <c r="B2" s="84" t="s">
        <v>33</v>
      </c>
      <c r="C2" s="85"/>
      <c r="D2" s="85"/>
      <c r="E2" s="86"/>
    </row>
    <row r="3" spans="1:9" ht="35" thickBot="1" x14ac:dyDescent="0.25">
      <c r="A3" s="29" t="s">
        <v>66</v>
      </c>
      <c r="B3" s="30" t="s">
        <v>67</v>
      </c>
      <c r="C3" s="30" t="s">
        <v>68</v>
      </c>
      <c r="D3" s="30" t="s">
        <v>69</v>
      </c>
      <c r="E3" s="30" t="s">
        <v>87</v>
      </c>
      <c r="F3" s="27" t="s">
        <v>72</v>
      </c>
      <c r="G3" s="23" t="s">
        <v>73</v>
      </c>
      <c r="H3" s="23" t="s">
        <v>88</v>
      </c>
      <c r="I3" s="23" t="s">
        <v>89</v>
      </c>
    </row>
    <row r="4" spans="1:9" ht="17" thickBot="1" x14ac:dyDescent="0.25">
      <c r="A4" s="26"/>
      <c r="B4" s="28">
        <v>180</v>
      </c>
      <c r="C4" s="28">
        <v>190</v>
      </c>
      <c r="D4" s="28">
        <v>225</v>
      </c>
      <c r="E4" s="28">
        <v>60</v>
      </c>
      <c r="F4" s="28" t="s">
        <v>82</v>
      </c>
      <c r="G4" s="24" t="s">
        <v>90</v>
      </c>
      <c r="H4" s="24"/>
      <c r="I4" s="24"/>
    </row>
    <row r="5" spans="1:9" ht="17" thickBot="1" x14ac:dyDescent="0.25">
      <c r="A5" s="26"/>
      <c r="B5" s="28">
        <v>200</v>
      </c>
      <c r="C5" s="28">
        <v>220</v>
      </c>
      <c r="D5" s="28">
        <v>250</v>
      </c>
      <c r="E5" s="28">
        <v>60</v>
      </c>
      <c r="F5" s="28" t="s">
        <v>82</v>
      </c>
      <c r="G5" s="24" t="s">
        <v>91</v>
      </c>
      <c r="H5" s="24"/>
      <c r="I5" s="24"/>
    </row>
    <row r="6" spans="1:9" ht="17" thickBot="1" x14ac:dyDescent="0.25">
      <c r="A6" s="26"/>
      <c r="B6" s="28">
        <v>180</v>
      </c>
      <c r="C6" s="28">
        <v>240</v>
      </c>
      <c r="D6" s="28">
        <v>250</v>
      </c>
      <c r="E6" s="28">
        <v>60</v>
      </c>
      <c r="F6" s="28" t="s">
        <v>82</v>
      </c>
      <c r="G6" s="24" t="s">
        <v>92</v>
      </c>
      <c r="H6" s="24"/>
      <c r="I6" s="24"/>
    </row>
    <row r="7" spans="1:9" ht="17" thickBot="1" x14ac:dyDescent="0.25">
      <c r="A7" s="26">
        <v>1</v>
      </c>
      <c r="B7" s="28">
        <v>200</v>
      </c>
      <c r="C7" s="28">
        <v>220</v>
      </c>
      <c r="D7" s="28">
        <v>250</v>
      </c>
      <c r="E7" s="28">
        <v>60</v>
      </c>
      <c r="F7" s="28" t="s">
        <v>74</v>
      </c>
      <c r="G7" s="24" t="s">
        <v>93</v>
      </c>
      <c r="H7" s="24" t="s">
        <v>94</v>
      </c>
      <c r="I7" s="24" t="s">
        <v>95</v>
      </c>
    </row>
    <row r="8" spans="1:9" ht="17" thickBot="1" x14ac:dyDescent="0.25">
      <c r="A8" s="26">
        <v>2</v>
      </c>
      <c r="B8" s="28">
        <v>200</v>
      </c>
      <c r="C8" s="28">
        <v>220</v>
      </c>
      <c r="D8" s="28">
        <v>250</v>
      </c>
      <c r="E8" s="28">
        <v>60</v>
      </c>
      <c r="F8" s="28" t="s">
        <v>74</v>
      </c>
      <c r="G8" s="24" t="s">
        <v>96</v>
      </c>
      <c r="H8" s="24" t="s">
        <v>94</v>
      </c>
      <c r="I8" s="24" t="s">
        <v>97</v>
      </c>
    </row>
    <row r="9" spans="1:9" ht="17" thickBot="1" x14ac:dyDescent="0.25">
      <c r="A9" s="26">
        <v>3</v>
      </c>
      <c r="B9" s="28">
        <v>200</v>
      </c>
      <c r="C9" s="28">
        <v>220</v>
      </c>
      <c r="D9" s="28">
        <v>250</v>
      </c>
      <c r="E9" s="28">
        <v>60</v>
      </c>
      <c r="F9" s="28" t="s">
        <v>74</v>
      </c>
      <c r="G9" s="24" t="s">
        <v>98</v>
      </c>
      <c r="H9" s="24" t="s">
        <v>94</v>
      </c>
      <c r="I9" s="24" t="s">
        <v>99</v>
      </c>
    </row>
    <row r="10" spans="1:9" ht="17" thickBot="1" x14ac:dyDescent="0.25">
      <c r="A10" s="26">
        <v>4</v>
      </c>
      <c r="B10" s="28">
        <v>200</v>
      </c>
      <c r="C10" s="28">
        <v>220</v>
      </c>
      <c r="D10" s="28">
        <v>240</v>
      </c>
      <c r="E10" s="28">
        <v>60</v>
      </c>
      <c r="F10" s="28" t="s">
        <v>74</v>
      </c>
      <c r="G10" s="24" t="s">
        <v>100</v>
      </c>
      <c r="H10" s="24" t="s">
        <v>94</v>
      </c>
      <c r="I10" s="24" t="s">
        <v>101</v>
      </c>
    </row>
    <row r="11" spans="1:9" ht="17" thickBot="1" x14ac:dyDescent="0.25">
      <c r="A11" s="26">
        <v>5</v>
      </c>
      <c r="B11" s="28">
        <v>200</v>
      </c>
      <c r="C11" s="28">
        <v>220</v>
      </c>
      <c r="D11" s="28">
        <v>240</v>
      </c>
      <c r="E11" s="28">
        <v>70</v>
      </c>
      <c r="F11" s="28" t="s">
        <v>74</v>
      </c>
      <c r="G11" s="24" t="s">
        <v>102</v>
      </c>
      <c r="H11" s="24" t="s">
        <v>94</v>
      </c>
      <c r="I11" s="24" t="s">
        <v>70</v>
      </c>
    </row>
    <row r="12" spans="1:9" ht="17" thickBot="1" x14ac:dyDescent="0.25">
      <c r="A12" s="26">
        <v>6</v>
      </c>
      <c r="B12" s="28">
        <v>200</v>
      </c>
      <c r="C12" s="28">
        <v>220</v>
      </c>
      <c r="D12" s="28">
        <v>240</v>
      </c>
      <c r="E12" s="28">
        <v>80</v>
      </c>
      <c r="F12" s="28" t="s">
        <v>74</v>
      </c>
      <c r="G12" s="24" t="s">
        <v>103</v>
      </c>
      <c r="H12" s="24" t="s">
        <v>94</v>
      </c>
      <c r="I12" s="24" t="s">
        <v>104</v>
      </c>
    </row>
    <row r="13" spans="1:9" ht="17" thickBot="1" x14ac:dyDescent="0.25">
      <c r="A13" s="26">
        <v>7</v>
      </c>
      <c r="B13" s="28">
        <v>200</v>
      </c>
      <c r="C13" s="28">
        <v>220</v>
      </c>
      <c r="D13" s="28">
        <v>240</v>
      </c>
      <c r="E13" s="28">
        <v>100</v>
      </c>
      <c r="F13" s="28" t="s">
        <v>74</v>
      </c>
      <c r="G13" s="24" t="s">
        <v>105</v>
      </c>
      <c r="H13" s="24" t="s">
        <v>94</v>
      </c>
      <c r="I13" s="24" t="s">
        <v>106</v>
      </c>
    </row>
    <row r="14" spans="1:9" ht="17" thickBot="1" x14ac:dyDescent="0.25">
      <c r="A14" s="26">
        <v>8</v>
      </c>
      <c r="B14" s="28">
        <v>200</v>
      </c>
      <c r="C14" s="28">
        <v>220</v>
      </c>
      <c r="D14" s="28">
        <v>240</v>
      </c>
      <c r="E14" s="28">
        <v>100</v>
      </c>
      <c r="F14" s="28" t="s">
        <v>74</v>
      </c>
      <c r="G14" s="24" t="s">
        <v>107</v>
      </c>
      <c r="H14" s="24" t="s">
        <v>94</v>
      </c>
      <c r="I14" s="24" t="s">
        <v>108</v>
      </c>
    </row>
    <row r="15" spans="1:9" ht="17" thickBot="1" x14ac:dyDescent="0.25">
      <c r="A15" s="26">
        <v>9</v>
      </c>
      <c r="B15" s="28">
        <v>200</v>
      </c>
      <c r="C15" s="28">
        <v>220</v>
      </c>
      <c r="D15" s="28">
        <v>240</v>
      </c>
      <c r="E15" s="28">
        <v>80</v>
      </c>
      <c r="F15" s="28" t="s">
        <v>74</v>
      </c>
      <c r="G15" s="24" t="s">
        <v>109</v>
      </c>
      <c r="H15" s="24" t="s">
        <v>94</v>
      </c>
      <c r="I15" s="24" t="s">
        <v>110</v>
      </c>
    </row>
    <row r="16" spans="1:9" ht="17" thickBot="1" x14ac:dyDescent="0.25">
      <c r="A16" s="26">
        <v>10</v>
      </c>
      <c r="B16" s="28">
        <v>200</v>
      </c>
      <c r="C16" s="28">
        <v>217</v>
      </c>
      <c r="D16" s="28">
        <v>240</v>
      </c>
      <c r="E16" s="28">
        <v>80</v>
      </c>
      <c r="F16" s="28" t="s">
        <v>74</v>
      </c>
      <c r="G16" s="24" t="s">
        <v>111</v>
      </c>
      <c r="H16" s="24" t="s">
        <v>94</v>
      </c>
      <c r="I16" s="24" t="s">
        <v>112</v>
      </c>
    </row>
    <row r="17" spans="1:9" ht="17" thickBot="1" x14ac:dyDescent="0.25">
      <c r="A17" s="26">
        <v>11</v>
      </c>
      <c r="B17" s="28">
        <v>200</v>
      </c>
      <c r="C17" s="28">
        <v>215</v>
      </c>
      <c r="D17" s="28">
        <v>240</v>
      </c>
      <c r="E17" s="28">
        <v>80</v>
      </c>
      <c r="F17" s="28" t="s">
        <v>74</v>
      </c>
      <c r="G17" s="24" t="s">
        <v>113</v>
      </c>
      <c r="H17" s="24" t="s">
        <v>114</v>
      </c>
      <c r="I17" s="24" t="s">
        <v>115</v>
      </c>
    </row>
    <row r="18" spans="1:9" ht="17" thickBot="1" x14ac:dyDescent="0.25">
      <c r="A18" s="26">
        <v>12</v>
      </c>
      <c r="B18" s="28">
        <v>200</v>
      </c>
      <c r="C18" s="28">
        <v>211</v>
      </c>
      <c r="D18" s="28">
        <v>240</v>
      </c>
      <c r="E18" s="28">
        <v>80</v>
      </c>
      <c r="F18" s="28" t="s">
        <v>74</v>
      </c>
      <c r="G18" s="24" t="s">
        <v>116</v>
      </c>
      <c r="H18" s="24" t="s">
        <v>114</v>
      </c>
      <c r="I18" s="24" t="s">
        <v>117</v>
      </c>
    </row>
    <row r="19" spans="1:9" ht="17" thickBot="1" x14ac:dyDescent="0.25">
      <c r="A19" s="26">
        <v>13</v>
      </c>
      <c r="B19" s="28">
        <v>200</v>
      </c>
      <c r="C19" s="28">
        <v>200</v>
      </c>
      <c r="D19" s="28">
        <v>240</v>
      </c>
      <c r="E19" s="28">
        <v>80</v>
      </c>
      <c r="F19" s="28" t="s">
        <v>74</v>
      </c>
      <c r="G19" s="24" t="s">
        <v>118</v>
      </c>
      <c r="H19" s="24" t="s">
        <v>114</v>
      </c>
      <c r="I19" s="24" t="s">
        <v>119</v>
      </c>
    </row>
    <row r="20" spans="1:9" ht="17" thickBot="1" x14ac:dyDescent="0.25">
      <c r="A20" s="26">
        <v>14</v>
      </c>
      <c r="B20" s="28">
        <v>200</v>
      </c>
      <c r="C20" s="28">
        <v>200</v>
      </c>
      <c r="D20" s="28">
        <v>230</v>
      </c>
      <c r="E20" s="28">
        <v>80</v>
      </c>
      <c r="F20" s="28" t="s">
        <v>74</v>
      </c>
      <c r="G20" s="24" t="s">
        <v>120</v>
      </c>
      <c r="H20" s="24" t="s">
        <v>114</v>
      </c>
      <c r="I20" s="24" t="s">
        <v>82</v>
      </c>
    </row>
    <row r="21" spans="1:9" ht="17" thickBot="1" x14ac:dyDescent="0.25">
      <c r="A21" s="26">
        <v>15</v>
      </c>
      <c r="B21" s="28">
        <v>200</v>
      </c>
      <c r="C21" s="28">
        <v>200</v>
      </c>
      <c r="D21" s="28">
        <v>240</v>
      </c>
      <c r="E21" s="28">
        <v>80</v>
      </c>
      <c r="F21" s="28" t="s">
        <v>74</v>
      </c>
      <c r="G21" s="24" t="s">
        <v>121</v>
      </c>
      <c r="H21" s="24" t="s">
        <v>114</v>
      </c>
      <c r="I21" s="24" t="s">
        <v>122</v>
      </c>
    </row>
    <row r="22" spans="1:9" ht="17" thickBot="1" x14ac:dyDescent="0.25">
      <c r="A22" s="26">
        <v>16</v>
      </c>
      <c r="B22" s="28">
        <v>180</v>
      </c>
      <c r="C22" s="28">
        <v>200</v>
      </c>
      <c r="D22" s="28">
        <v>240</v>
      </c>
      <c r="E22" s="28">
        <v>80</v>
      </c>
      <c r="F22" s="28" t="s">
        <v>74</v>
      </c>
      <c r="G22" s="24" t="s">
        <v>123</v>
      </c>
      <c r="H22" s="24"/>
      <c r="I22" s="24" t="s">
        <v>124</v>
      </c>
    </row>
    <row r="23" spans="1:9" ht="17" thickBot="1" x14ac:dyDescent="0.25">
      <c r="A23" s="26">
        <v>17</v>
      </c>
      <c r="B23" s="28">
        <v>180</v>
      </c>
      <c r="C23" s="28">
        <v>200</v>
      </c>
      <c r="D23" s="28">
        <v>240</v>
      </c>
      <c r="E23" s="28">
        <v>80</v>
      </c>
      <c r="F23" s="28" t="s">
        <v>74</v>
      </c>
      <c r="G23" s="24" t="s">
        <v>125</v>
      </c>
      <c r="H23" s="24"/>
      <c r="I23" s="24" t="s">
        <v>126</v>
      </c>
    </row>
    <row r="24" spans="1:9" ht="17" thickBot="1" x14ac:dyDescent="0.25">
      <c r="A24" s="26">
        <v>18</v>
      </c>
      <c r="B24" s="28">
        <v>185</v>
      </c>
      <c r="C24" s="28">
        <v>200</v>
      </c>
      <c r="D24" s="28">
        <v>240</v>
      </c>
      <c r="E24" s="28">
        <v>80</v>
      </c>
      <c r="F24" s="28" t="s">
        <v>74</v>
      </c>
      <c r="G24" s="24" t="s">
        <v>127</v>
      </c>
      <c r="H24" s="24"/>
      <c r="I24" s="24" t="s">
        <v>128</v>
      </c>
    </row>
  </sheetData>
  <mergeCells count="1">
    <mergeCell ref="B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0BBAA-564B-47FC-AAAD-7F457C756911}">
  <dimension ref="A1"/>
  <sheetViews>
    <sheetView topLeftCell="A4" workbookViewId="0">
      <selection activeCell="C25" sqref="C25"/>
    </sheetView>
  </sheetViews>
  <sheetFormatPr baseColWidth="10" defaultColWidth="11" defaultRowHeight="16" x14ac:dyDescent="0.2"/>
  <sheetData>
    <row r="1" spans="1:1" x14ac:dyDescent="0.2">
      <c r="A1" t="s">
        <v>129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99156-8870-4B96-8E33-DF40E84D6FC9}">
  <dimension ref="A1"/>
  <sheetViews>
    <sheetView workbookViewId="0">
      <selection activeCell="D3" sqref="D3"/>
    </sheetView>
  </sheetViews>
  <sheetFormatPr baseColWidth="10" defaultColWidth="11"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22EFB-39C1-489D-BBB7-9A4C549898F1}">
  <dimension ref="A1"/>
  <sheetViews>
    <sheetView workbookViewId="0"/>
  </sheetViews>
  <sheetFormatPr baseColWidth="10" defaultColWidth="11"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3E67B-526B-457A-88FA-8D00C956B027}">
  <dimension ref="A1:S34"/>
  <sheetViews>
    <sheetView tabSelected="1" zoomScale="134" zoomScaleNormal="100" workbookViewId="0">
      <selection activeCell="G3" sqref="G3"/>
    </sheetView>
  </sheetViews>
  <sheetFormatPr baseColWidth="10" defaultColWidth="11" defaultRowHeight="16" x14ac:dyDescent="0.2"/>
  <cols>
    <col min="6" max="6" width="13.33203125" customWidth="1"/>
    <col min="7" max="7" width="11.6640625" customWidth="1"/>
    <col min="8" max="8" width="13.83203125" customWidth="1"/>
    <col min="9" max="13" width="11.6640625" customWidth="1"/>
  </cols>
  <sheetData>
    <row r="1" spans="1:19" x14ac:dyDescent="0.2">
      <c r="G1" t="s">
        <v>198</v>
      </c>
      <c r="I1" t="s">
        <v>199</v>
      </c>
    </row>
    <row r="2" spans="1:19" x14ac:dyDescent="0.2">
      <c r="A2" s="3" t="s">
        <v>0</v>
      </c>
      <c r="B2" s="3" t="s">
        <v>1</v>
      </c>
      <c r="C2" s="3" t="s">
        <v>130</v>
      </c>
      <c r="D2" s="3" t="s">
        <v>131</v>
      </c>
      <c r="E2" s="3" t="s">
        <v>132</v>
      </c>
      <c r="F2" s="3" t="s">
        <v>133</v>
      </c>
      <c r="G2" s="3" t="s">
        <v>61</v>
      </c>
      <c r="H2" s="3" t="s">
        <v>135</v>
      </c>
      <c r="I2" s="3" t="s">
        <v>200</v>
      </c>
      <c r="J2" s="75" t="s">
        <v>137</v>
      </c>
      <c r="O2" s="74"/>
      <c r="P2" s="74"/>
      <c r="Q2" s="74"/>
      <c r="R2" s="74"/>
      <c r="S2" s="74"/>
    </row>
    <row r="3" spans="1:19" x14ac:dyDescent="0.2">
      <c r="A3" s="44">
        <v>44596</v>
      </c>
      <c r="B3" s="3" t="s">
        <v>138</v>
      </c>
      <c r="C3" s="3">
        <v>48.695095087235003</v>
      </c>
      <c r="D3" s="3">
        <v>6.1937105419597804</v>
      </c>
      <c r="E3" s="3">
        <v>54000</v>
      </c>
      <c r="F3" s="3" t="s">
        <v>139</v>
      </c>
      <c r="G3" s="3">
        <v>2</v>
      </c>
      <c r="H3" s="3">
        <v>2</v>
      </c>
      <c r="I3" s="3">
        <v>1.4</v>
      </c>
      <c r="J3" s="3" t="s">
        <v>140</v>
      </c>
    </row>
    <row r="4" spans="1:19" x14ac:dyDescent="0.2">
      <c r="A4" s="44">
        <v>44609</v>
      </c>
      <c r="B4" s="3" t="s">
        <v>138</v>
      </c>
      <c r="C4" s="3">
        <v>48.695095087235003</v>
      </c>
      <c r="D4" s="3">
        <v>6.1937105419597804</v>
      </c>
      <c r="E4" s="3">
        <v>54000</v>
      </c>
      <c r="F4" s="3" t="s">
        <v>141</v>
      </c>
      <c r="G4" s="3">
        <v>3</v>
      </c>
      <c r="H4" s="3">
        <f>Tableau2[[#This Row],[Quantity]]+H3</f>
        <v>5</v>
      </c>
      <c r="I4" s="3">
        <v>1.3</v>
      </c>
      <c r="J4" s="3" t="s">
        <v>140</v>
      </c>
    </row>
    <row r="5" spans="1:19" x14ac:dyDescent="0.2">
      <c r="A5" s="44">
        <v>44656</v>
      </c>
      <c r="B5" s="3" t="s">
        <v>138</v>
      </c>
      <c r="C5" s="3">
        <v>48.695095087235003</v>
      </c>
      <c r="D5" s="3">
        <v>6.1937105419597804</v>
      </c>
      <c r="E5" s="3">
        <v>54000</v>
      </c>
      <c r="F5" s="3" t="s">
        <v>141</v>
      </c>
      <c r="G5" s="3">
        <v>0.5</v>
      </c>
      <c r="H5" s="3">
        <f>Tableau2[[#This Row],[Quantity]]+H4</f>
        <v>5.5</v>
      </c>
      <c r="I5" s="3">
        <v>0.65</v>
      </c>
      <c r="J5" s="3" t="s">
        <v>140</v>
      </c>
    </row>
    <row r="6" spans="1:19" x14ac:dyDescent="0.2">
      <c r="A6" s="44">
        <v>44656</v>
      </c>
      <c r="B6" s="3" t="s">
        <v>142</v>
      </c>
      <c r="C6" s="3">
        <v>48.6974602004899</v>
      </c>
      <c r="D6" s="3">
        <v>6.1943261671022602</v>
      </c>
      <c r="E6" s="3">
        <v>54000</v>
      </c>
      <c r="F6" s="3" t="s">
        <v>143</v>
      </c>
      <c r="G6" s="3">
        <v>3.84</v>
      </c>
      <c r="H6" s="3">
        <f>Tableau2[[#This Row],[Quantity]]+H5</f>
        <v>9.34</v>
      </c>
      <c r="I6" s="3">
        <v>1.3</v>
      </c>
      <c r="J6" s="3" t="s">
        <v>140</v>
      </c>
      <c r="L6" t="s">
        <v>144</v>
      </c>
    </row>
    <row r="7" spans="1:19" x14ac:dyDescent="0.2">
      <c r="A7" s="44">
        <v>44677</v>
      </c>
      <c r="B7" s="3" t="s">
        <v>138</v>
      </c>
      <c r="C7" s="3"/>
      <c r="D7" s="3"/>
      <c r="E7" s="3">
        <v>54000</v>
      </c>
      <c r="F7" s="3" t="s">
        <v>139</v>
      </c>
      <c r="G7" s="3">
        <v>1.94</v>
      </c>
      <c r="H7" s="3">
        <f>Tableau2[[#This Row],[Quantity]]+H6</f>
        <v>11.28</v>
      </c>
      <c r="I7" s="3">
        <v>1.05</v>
      </c>
      <c r="J7" s="3" t="s">
        <v>140</v>
      </c>
    </row>
    <row r="8" spans="1:19" x14ac:dyDescent="0.2">
      <c r="A8" s="44">
        <v>44677</v>
      </c>
      <c r="B8" s="3" t="s">
        <v>142</v>
      </c>
      <c r="C8" s="3">
        <v>48.6974602004899</v>
      </c>
      <c r="D8" s="3">
        <v>6.1943261671022602</v>
      </c>
      <c r="E8" s="3">
        <v>54000</v>
      </c>
      <c r="F8" s="3" t="s">
        <v>143</v>
      </c>
      <c r="G8" s="3">
        <v>0.66</v>
      </c>
      <c r="H8" s="3">
        <f>Tableau2[[#This Row],[Quantity]]+H7</f>
        <v>11.94</v>
      </c>
      <c r="I8" s="3">
        <v>0.65</v>
      </c>
      <c r="J8" s="3" t="s">
        <v>140</v>
      </c>
    </row>
    <row r="9" spans="1:19" x14ac:dyDescent="0.2">
      <c r="A9" s="44">
        <v>44700</v>
      </c>
      <c r="B9" s="3" t="s">
        <v>142</v>
      </c>
      <c r="C9" s="3">
        <v>48.6974602004899</v>
      </c>
      <c r="D9" s="3">
        <v>6.1943261671022602</v>
      </c>
      <c r="E9" s="3">
        <v>54000</v>
      </c>
      <c r="F9" s="3" t="s">
        <v>143</v>
      </c>
      <c r="G9" s="3">
        <v>3.2</v>
      </c>
      <c r="H9" s="3">
        <f>Tableau2[[#This Row],[Quantity]]+H8</f>
        <v>15.14</v>
      </c>
      <c r="I9" s="3">
        <v>1.3</v>
      </c>
      <c r="J9" s="3" t="s">
        <v>140</v>
      </c>
    </row>
    <row r="10" spans="1:19" x14ac:dyDescent="0.2">
      <c r="A10" s="44">
        <v>44701</v>
      </c>
      <c r="B10" s="3" t="s">
        <v>147</v>
      </c>
      <c r="C10" s="3"/>
      <c r="D10" s="3"/>
      <c r="E10" s="3">
        <v>54000</v>
      </c>
      <c r="F10" s="3" t="s">
        <v>148</v>
      </c>
      <c r="G10" s="3">
        <v>3.12</v>
      </c>
      <c r="H10" s="3">
        <f>Tableau2[[#This Row],[Quantity]]+H9</f>
        <v>18.260000000000002</v>
      </c>
      <c r="I10" s="3">
        <v>0.45</v>
      </c>
      <c r="J10" s="3" t="s">
        <v>140</v>
      </c>
    </row>
    <row r="11" spans="1:19" x14ac:dyDescent="0.2">
      <c r="A11" s="44">
        <v>44706</v>
      </c>
      <c r="B11" s="3" t="s">
        <v>150</v>
      </c>
      <c r="C11" s="3"/>
      <c r="D11" s="3"/>
      <c r="E11" s="3">
        <v>54000</v>
      </c>
      <c r="F11" s="3" t="s">
        <v>151</v>
      </c>
      <c r="G11" s="3">
        <v>3.28</v>
      </c>
      <c r="H11" s="3">
        <f>Tableau2[[#This Row],[Quantity]]+H10</f>
        <v>21.540000000000003</v>
      </c>
      <c r="I11" s="3">
        <v>0.7</v>
      </c>
      <c r="J11" s="3" t="s">
        <v>140</v>
      </c>
    </row>
    <row r="12" spans="1:19" x14ac:dyDescent="0.2">
      <c r="A12" s="44">
        <v>44712</v>
      </c>
      <c r="B12" s="3" t="s">
        <v>147</v>
      </c>
      <c r="C12" s="3"/>
      <c r="D12" s="3"/>
      <c r="E12" s="3">
        <v>54000</v>
      </c>
      <c r="F12" s="3" t="s">
        <v>148</v>
      </c>
      <c r="G12" s="3">
        <v>2.9</v>
      </c>
      <c r="H12" s="3">
        <f>Tableau2[[#This Row],[Quantity]]+H11</f>
        <v>24.44</v>
      </c>
      <c r="I12" s="3">
        <v>0.45</v>
      </c>
      <c r="J12" s="3" t="s">
        <v>140</v>
      </c>
    </row>
    <row r="13" spans="1:19" x14ac:dyDescent="0.2">
      <c r="A13" s="44">
        <v>44713</v>
      </c>
      <c r="B13" s="3" t="s">
        <v>147</v>
      </c>
      <c r="C13" s="3"/>
      <c r="D13" s="3"/>
      <c r="E13" s="3">
        <v>54000</v>
      </c>
      <c r="F13" s="3" t="s">
        <v>148</v>
      </c>
      <c r="G13" s="3">
        <v>3.3</v>
      </c>
      <c r="H13" s="3">
        <f>Tableau2[[#This Row],[Quantity]]+H12</f>
        <v>27.740000000000002</v>
      </c>
      <c r="I13" s="3">
        <v>0.45</v>
      </c>
      <c r="J13" s="3" t="s">
        <v>140</v>
      </c>
    </row>
    <row r="14" spans="1:19" x14ac:dyDescent="0.2">
      <c r="A14" s="44">
        <v>44735</v>
      </c>
      <c r="B14" s="3" t="s">
        <v>147</v>
      </c>
      <c r="C14" s="3"/>
      <c r="D14" s="3"/>
      <c r="E14" s="3">
        <v>54000</v>
      </c>
      <c r="F14" s="3" t="s">
        <v>148</v>
      </c>
      <c r="G14" s="3">
        <v>15.22</v>
      </c>
      <c r="H14" s="3">
        <f>Tableau2[[#This Row],[Quantity]]+H13</f>
        <v>42.96</v>
      </c>
      <c r="I14" s="3">
        <v>0.45</v>
      </c>
      <c r="J14" s="3" t="s">
        <v>140</v>
      </c>
    </row>
    <row r="15" spans="1:19" x14ac:dyDescent="0.2">
      <c r="A15" s="44">
        <v>44735</v>
      </c>
      <c r="B15" s="3" t="s">
        <v>142</v>
      </c>
      <c r="C15" s="3">
        <v>48.6974602004899</v>
      </c>
      <c r="D15" s="3">
        <v>6.1943261671022602</v>
      </c>
      <c r="E15" s="3">
        <v>54000</v>
      </c>
      <c r="F15" s="3" t="s">
        <v>143</v>
      </c>
      <c r="G15" s="3">
        <v>3.2</v>
      </c>
      <c r="H15" s="3">
        <f>Tableau2[[#This Row],[Quantity]]+H14</f>
        <v>46.160000000000004</v>
      </c>
      <c r="I15" s="3">
        <v>1.3</v>
      </c>
      <c r="J15" s="3" t="s">
        <v>140</v>
      </c>
    </row>
    <row r="16" spans="1:19" x14ac:dyDescent="0.2">
      <c r="A16" s="44">
        <v>44748</v>
      </c>
      <c r="B16" s="3" t="s">
        <v>150</v>
      </c>
      <c r="C16" s="3"/>
      <c r="D16" s="3"/>
      <c r="E16" s="3">
        <v>54000</v>
      </c>
      <c r="F16" s="3" t="s">
        <v>151</v>
      </c>
      <c r="G16" s="3">
        <v>1.7</v>
      </c>
      <c r="H16" s="3">
        <f>Tableau2[[#This Row],[Quantity]]+H15</f>
        <v>47.860000000000007</v>
      </c>
      <c r="I16" s="3">
        <v>0.35</v>
      </c>
      <c r="J16" s="3" t="s">
        <v>140</v>
      </c>
    </row>
    <row r="17" spans="1:10" x14ac:dyDescent="0.2">
      <c r="A17" s="44">
        <v>44748</v>
      </c>
      <c r="B17" s="3" t="s">
        <v>138</v>
      </c>
      <c r="C17" s="3"/>
      <c r="D17" s="3"/>
      <c r="E17" s="3">
        <v>54000</v>
      </c>
      <c r="F17" s="3" t="s">
        <v>139</v>
      </c>
      <c r="G17" s="3">
        <v>0.85</v>
      </c>
      <c r="H17" s="3">
        <f>Tableau2[[#This Row],[Quantity]]+H16</f>
        <v>48.710000000000008</v>
      </c>
      <c r="I17" s="3">
        <v>0.35</v>
      </c>
      <c r="J17" s="3" t="s">
        <v>140</v>
      </c>
    </row>
    <row r="18" spans="1:10" x14ac:dyDescent="0.2">
      <c r="A18" s="44">
        <v>44748</v>
      </c>
      <c r="B18" s="3" t="s">
        <v>147</v>
      </c>
      <c r="C18" s="3"/>
      <c r="D18" s="3"/>
      <c r="E18" s="3">
        <v>54000</v>
      </c>
      <c r="F18" s="3" t="s">
        <v>155</v>
      </c>
      <c r="G18" s="3">
        <v>5.0999999999999996</v>
      </c>
      <c r="H18" s="3">
        <f>Tableau2[[#This Row],[Quantity]]+H17</f>
        <v>53.810000000000009</v>
      </c>
      <c r="I18" s="3">
        <v>1.5</v>
      </c>
      <c r="J18" s="3" t="s">
        <v>156</v>
      </c>
    </row>
    <row r="19" spans="1:10" x14ac:dyDescent="0.2">
      <c r="A19" s="44">
        <v>44776</v>
      </c>
      <c r="B19" s="3" t="s">
        <v>138</v>
      </c>
      <c r="C19" s="3">
        <v>48.695095087235003</v>
      </c>
      <c r="D19" s="3">
        <v>6.1937105419597804</v>
      </c>
      <c r="E19" s="3">
        <v>54000</v>
      </c>
      <c r="F19" s="3" t="s">
        <v>141</v>
      </c>
      <c r="G19" s="3">
        <v>3</v>
      </c>
      <c r="H19" s="3">
        <f>Tableau2[[#This Row],[Quantity]]+H18</f>
        <v>56.810000000000009</v>
      </c>
      <c r="I19" s="3">
        <v>0.65</v>
      </c>
      <c r="J19" s="3" t="s">
        <v>140</v>
      </c>
    </row>
    <row r="20" spans="1:10" x14ac:dyDescent="0.2">
      <c r="A20" s="44">
        <v>44776</v>
      </c>
      <c r="B20" s="3" t="s">
        <v>142</v>
      </c>
      <c r="C20" s="3">
        <v>48.6974602004899</v>
      </c>
      <c r="D20" s="3">
        <v>6.1943261671022602</v>
      </c>
      <c r="E20" s="3">
        <v>54000</v>
      </c>
      <c r="F20" s="3" t="s">
        <v>143</v>
      </c>
      <c r="G20" s="3">
        <v>1</v>
      </c>
      <c r="H20" s="3">
        <f>Tableau2[[#This Row],[Quantity]]+H19</f>
        <v>57.810000000000009</v>
      </c>
      <c r="I20" s="3">
        <v>1.3</v>
      </c>
      <c r="J20" s="3" t="s">
        <v>140</v>
      </c>
    </row>
    <row r="21" spans="1:10" x14ac:dyDescent="0.2">
      <c r="A21" s="44">
        <v>44811</v>
      </c>
      <c r="B21" s="3" t="s">
        <v>150</v>
      </c>
      <c r="C21" s="3"/>
      <c r="D21" s="3"/>
      <c r="E21" s="3">
        <v>54000</v>
      </c>
      <c r="F21" s="3" t="s">
        <v>159</v>
      </c>
      <c r="G21" s="3">
        <v>3.3</v>
      </c>
      <c r="H21" s="3">
        <f>Tableau2[[#This Row],[Quantity]]+H20</f>
        <v>61.110000000000007</v>
      </c>
      <c r="I21" s="3">
        <v>0.45</v>
      </c>
      <c r="J21" s="3" t="s">
        <v>140</v>
      </c>
    </row>
    <row r="22" spans="1:10" x14ac:dyDescent="0.2">
      <c r="A22" s="44">
        <v>44811</v>
      </c>
      <c r="B22" s="3" t="s">
        <v>150</v>
      </c>
      <c r="C22" s="3"/>
      <c r="D22" s="3"/>
      <c r="E22" s="3">
        <v>54000</v>
      </c>
      <c r="F22" s="3" t="s">
        <v>151</v>
      </c>
      <c r="G22" s="3">
        <v>0.6</v>
      </c>
      <c r="H22" s="3">
        <f>Tableau2[[#This Row],[Quantity]]+H21</f>
        <v>61.710000000000008</v>
      </c>
      <c r="I22" s="3">
        <v>0.4</v>
      </c>
      <c r="J22" s="3" t="s">
        <v>140</v>
      </c>
    </row>
    <row r="23" spans="1:10" x14ac:dyDescent="0.2">
      <c r="A23" s="44">
        <v>44811</v>
      </c>
      <c r="B23" s="3" t="s">
        <v>142</v>
      </c>
      <c r="C23" s="3">
        <v>48.6974602004899</v>
      </c>
      <c r="D23" s="3">
        <v>6.1943261671022602</v>
      </c>
      <c r="E23" s="3">
        <v>54000</v>
      </c>
      <c r="F23" s="3" t="s">
        <v>143</v>
      </c>
      <c r="G23" s="3">
        <v>2.6</v>
      </c>
      <c r="H23" s="3">
        <f>Tableau2[[#This Row],[Quantity]]+H22</f>
        <v>64.31</v>
      </c>
      <c r="I23" s="3">
        <v>1.2</v>
      </c>
      <c r="J23" s="3" t="s">
        <v>140</v>
      </c>
    </row>
    <row r="24" spans="1:10" x14ac:dyDescent="0.2">
      <c r="A24" s="44">
        <v>44820</v>
      </c>
      <c r="B24" s="3" t="s">
        <v>147</v>
      </c>
      <c r="C24" s="3"/>
      <c r="D24" s="3"/>
      <c r="E24" s="3">
        <v>54000</v>
      </c>
      <c r="F24" s="3" t="s">
        <v>148</v>
      </c>
      <c r="G24" s="3">
        <v>1.74</v>
      </c>
      <c r="H24" s="3">
        <f>Tableau2[[#This Row],[Quantity]]+H23</f>
        <v>66.05</v>
      </c>
      <c r="I24" s="3">
        <v>0.45</v>
      </c>
      <c r="J24" s="3" t="s">
        <v>140</v>
      </c>
    </row>
    <row r="25" spans="1:10" x14ac:dyDescent="0.2">
      <c r="A25" s="44">
        <v>44826</v>
      </c>
      <c r="B25" s="3" t="s">
        <v>147</v>
      </c>
      <c r="C25" s="3"/>
      <c r="D25" s="3"/>
      <c r="E25" s="3">
        <v>54000</v>
      </c>
      <c r="F25" s="3" t="s">
        <v>155</v>
      </c>
      <c r="G25" s="3">
        <v>3.92</v>
      </c>
      <c r="H25" s="3">
        <f>Tableau2[[#This Row],[Quantity]]+H24</f>
        <v>69.97</v>
      </c>
      <c r="I25" s="3">
        <v>1.5</v>
      </c>
      <c r="J25" s="3" t="s">
        <v>156</v>
      </c>
    </row>
    <row r="26" spans="1:10" x14ac:dyDescent="0.2">
      <c r="A26" s="44">
        <v>44841</v>
      </c>
      <c r="B26" s="3" t="s">
        <v>142</v>
      </c>
      <c r="C26" s="3"/>
      <c r="D26" s="3"/>
      <c r="E26" s="3"/>
      <c r="F26" s="3" t="s">
        <v>143</v>
      </c>
      <c r="G26" s="3">
        <v>2.2000000000000002</v>
      </c>
      <c r="H26" s="3">
        <f>Tableau2[[#This Row],[Quantity]]+H25</f>
        <v>72.17</v>
      </c>
      <c r="I26" s="3">
        <v>0.8</v>
      </c>
      <c r="J26" s="3" t="s">
        <v>156</v>
      </c>
    </row>
    <row r="27" spans="1:10" x14ac:dyDescent="0.2">
      <c r="A27" s="44">
        <v>44855</v>
      </c>
      <c r="B27" s="3" t="s">
        <v>147</v>
      </c>
      <c r="C27" s="3"/>
      <c r="D27" s="3"/>
      <c r="E27" s="3"/>
      <c r="F27" s="3" t="s">
        <v>148</v>
      </c>
      <c r="G27" s="3">
        <v>3</v>
      </c>
      <c r="H27" s="3">
        <f>Tableau2[[#This Row],[Quantity]]+H26</f>
        <v>75.17</v>
      </c>
      <c r="I27" s="3">
        <v>0.45</v>
      </c>
      <c r="J27" s="3" t="s">
        <v>140</v>
      </c>
    </row>
    <row r="28" spans="1:10" x14ac:dyDescent="0.2">
      <c r="A28" s="44">
        <v>44855</v>
      </c>
      <c r="B28" s="3" t="s">
        <v>150</v>
      </c>
      <c r="C28" s="3"/>
      <c r="D28" s="3"/>
      <c r="E28" s="3"/>
      <c r="F28" s="3" t="s">
        <v>159</v>
      </c>
      <c r="G28" s="3">
        <v>1.3</v>
      </c>
      <c r="H28" s="3">
        <f>Tableau2[[#This Row],[Quantity]]+H27</f>
        <v>76.47</v>
      </c>
      <c r="I28" s="3" t="s">
        <v>160</v>
      </c>
      <c r="J28" s="3" t="s">
        <v>156</v>
      </c>
    </row>
    <row r="29" spans="1:10" x14ac:dyDescent="0.2">
      <c r="A29" s="44">
        <v>44865</v>
      </c>
      <c r="B29" s="3" t="s">
        <v>161</v>
      </c>
      <c r="C29" s="3"/>
      <c r="D29" s="3"/>
      <c r="E29" s="3"/>
      <c r="F29" s="3" t="s">
        <v>155</v>
      </c>
      <c r="G29" s="3">
        <v>4</v>
      </c>
      <c r="H29" s="3">
        <f>Tableau2[[#This Row],[Quantity]]+H28</f>
        <v>80.47</v>
      </c>
      <c r="I29" s="3">
        <v>1.5</v>
      </c>
      <c r="J29" s="3" t="s">
        <v>156</v>
      </c>
    </row>
    <row r="30" spans="1:10" x14ac:dyDescent="0.2">
      <c r="A30" s="44">
        <v>44901</v>
      </c>
      <c r="B30" s="3" t="s">
        <v>142</v>
      </c>
      <c r="C30" s="3"/>
      <c r="D30" s="3"/>
      <c r="E30" s="3"/>
      <c r="F30" s="3" t="s">
        <v>143</v>
      </c>
      <c r="G30" s="3">
        <v>6.4</v>
      </c>
      <c r="H30" s="3">
        <f>Tableau2[[#This Row],[Quantity]]+H29</f>
        <v>86.87</v>
      </c>
      <c r="I30" s="3">
        <v>1.2</v>
      </c>
      <c r="J30" s="3" t="s">
        <v>140</v>
      </c>
    </row>
    <row r="31" spans="1:10" x14ac:dyDescent="0.2">
      <c r="A31" s="44">
        <v>44931</v>
      </c>
      <c r="B31" s="3" t="s">
        <v>150</v>
      </c>
      <c r="C31" s="3"/>
      <c r="D31" s="3"/>
      <c r="E31" s="3"/>
      <c r="F31" s="3" t="s">
        <v>159</v>
      </c>
      <c r="G31" s="3">
        <v>2.2999999999999998</v>
      </c>
      <c r="H31" s="3">
        <f>Tableau2[[#This Row],[Quantity]]+H30</f>
        <v>89.17</v>
      </c>
      <c r="I31" s="3">
        <f>0.45*2</f>
        <v>0.9</v>
      </c>
      <c r="J31" s="3" t="s">
        <v>140</v>
      </c>
    </row>
    <row r="32" spans="1:10" x14ac:dyDescent="0.2">
      <c r="A32" s="44">
        <v>44965</v>
      </c>
      <c r="B32" s="3" t="s">
        <v>142</v>
      </c>
      <c r="C32" s="3"/>
      <c r="D32" s="3"/>
      <c r="E32" s="3"/>
      <c r="F32" s="3" t="s">
        <v>143</v>
      </c>
      <c r="G32" s="3">
        <v>1.5</v>
      </c>
      <c r="H32" s="3">
        <f>Tableau2[[#This Row],[Quantity]]+H31</f>
        <v>90.67</v>
      </c>
      <c r="I32" s="3">
        <v>0.4</v>
      </c>
      <c r="J32" s="3" t="s">
        <v>140</v>
      </c>
    </row>
    <row r="33" spans="1:10" x14ac:dyDescent="0.2">
      <c r="A33" s="44">
        <v>44965</v>
      </c>
      <c r="B33" s="3" t="s">
        <v>147</v>
      </c>
      <c r="C33" s="3"/>
      <c r="D33" s="3"/>
      <c r="E33" s="3"/>
      <c r="F33" s="3" t="s">
        <v>155</v>
      </c>
      <c r="G33" s="3">
        <v>3.7</v>
      </c>
      <c r="H33" s="3">
        <f>Tableau2[[#This Row],[Quantity]]+H32</f>
        <v>94.37</v>
      </c>
      <c r="I33" s="3">
        <f>0.85+0.55</f>
        <v>1.4</v>
      </c>
      <c r="J33" s="3" t="s">
        <v>140</v>
      </c>
    </row>
    <row r="34" spans="1:10" x14ac:dyDescent="0.2">
      <c r="A34" s="44"/>
      <c r="B34" s="3"/>
      <c r="C34" s="3"/>
      <c r="D34" s="3"/>
      <c r="E34" s="3"/>
      <c r="F34" s="3"/>
      <c r="G34" s="3"/>
      <c r="H34" s="3"/>
      <c r="I34" s="3"/>
      <c r="J34" s="3"/>
    </row>
  </sheetData>
  <phoneticPr fontId="5" type="noConversion"/>
  <pageMargins left="0.7" right="0.7" top="0.75" bottom="0.75" header="0.3" footer="0.3"/>
  <pageSetup paperSize="9" orientation="portrait" horizontalDpi="4294967295" verticalDpi="4294967295"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4E2AD-924E-4A74-8687-98F426A713EC}">
  <dimension ref="A1:V34"/>
  <sheetViews>
    <sheetView topLeftCell="U19" zoomScaleNormal="100" workbookViewId="0">
      <selection activeCell="U19" sqref="U19"/>
    </sheetView>
  </sheetViews>
  <sheetFormatPr baseColWidth="10" defaultColWidth="11" defaultRowHeight="16" x14ac:dyDescent="0.2"/>
  <cols>
    <col min="6" max="11" width="11.6640625" customWidth="1"/>
  </cols>
  <sheetData>
    <row r="1" spans="1:22" x14ac:dyDescent="0.2">
      <c r="F1" s="87" t="s">
        <v>162</v>
      </c>
      <c r="G1" s="87"/>
      <c r="H1" s="87"/>
      <c r="I1" s="87"/>
      <c r="J1" s="87"/>
      <c r="K1" s="87"/>
      <c r="L1" s="87"/>
      <c r="M1" s="34"/>
      <c r="N1" s="34"/>
      <c r="O1" s="34"/>
      <c r="P1" s="34"/>
      <c r="Q1" s="34"/>
      <c r="R1" s="34"/>
      <c r="S1" s="34"/>
      <c r="T1" s="34"/>
      <c r="U1" s="34"/>
    </row>
    <row r="2" spans="1:22" x14ac:dyDescent="0.2">
      <c r="A2" s="2" t="s">
        <v>163</v>
      </c>
      <c r="B2" s="2" t="s">
        <v>164</v>
      </c>
      <c r="C2" s="2" t="s">
        <v>165</v>
      </c>
      <c r="D2" s="2" t="s">
        <v>133</v>
      </c>
      <c r="E2" s="2" t="s">
        <v>166</v>
      </c>
      <c r="F2" s="4" t="s">
        <v>167</v>
      </c>
      <c r="G2" s="4" t="s">
        <v>168</v>
      </c>
      <c r="H2" s="13" t="s">
        <v>169</v>
      </c>
      <c r="I2" s="20" t="s">
        <v>170</v>
      </c>
      <c r="J2" s="20" t="s">
        <v>145</v>
      </c>
      <c r="K2" s="20" t="s">
        <v>146</v>
      </c>
      <c r="L2" s="20" t="s">
        <v>149</v>
      </c>
      <c r="M2" s="35" t="s">
        <v>152</v>
      </c>
      <c r="N2" s="35" t="s">
        <v>153</v>
      </c>
      <c r="O2" s="35" t="s">
        <v>154</v>
      </c>
      <c r="P2" s="35" t="s">
        <v>171</v>
      </c>
      <c r="Q2" s="35" t="s">
        <v>157</v>
      </c>
      <c r="R2" s="35" t="s">
        <v>158</v>
      </c>
      <c r="S2" s="35" t="s">
        <v>172</v>
      </c>
      <c r="T2" s="35" t="s">
        <v>173</v>
      </c>
      <c r="U2" s="35" t="s">
        <v>174</v>
      </c>
      <c r="V2" s="33" t="s">
        <v>135</v>
      </c>
    </row>
    <row r="3" spans="1:22" x14ac:dyDescent="0.2">
      <c r="A3" s="2">
        <v>1</v>
      </c>
      <c r="B3" s="2" t="s">
        <v>175</v>
      </c>
      <c r="C3" s="2"/>
      <c r="D3" s="2" t="s">
        <v>141</v>
      </c>
      <c r="E3" s="2" t="s">
        <v>176</v>
      </c>
      <c r="F3" s="5"/>
      <c r="G3" s="5">
        <v>3</v>
      </c>
      <c r="H3" s="5">
        <v>0.5</v>
      </c>
      <c r="I3" s="2"/>
      <c r="J3" s="2"/>
      <c r="K3" s="2"/>
      <c r="L3" s="2"/>
      <c r="M3" s="16"/>
      <c r="N3" s="16"/>
      <c r="O3" s="16"/>
      <c r="P3" s="16"/>
      <c r="Q3" s="16">
        <v>3</v>
      </c>
      <c r="R3" s="16"/>
      <c r="S3" s="16"/>
      <c r="T3" s="16"/>
      <c r="U3" s="16"/>
      <c r="V3" s="16">
        <f>SUM(Tableau24[[#This Row],[04-02-2022]:[07-10-2022]])</f>
        <v>6.5</v>
      </c>
    </row>
    <row r="4" spans="1:22" x14ac:dyDescent="0.2">
      <c r="A4" s="2">
        <v>2</v>
      </c>
      <c r="B4" s="2" t="s">
        <v>177</v>
      </c>
      <c r="C4" s="31">
        <v>44582</v>
      </c>
      <c r="D4" s="15" t="s">
        <v>139</v>
      </c>
      <c r="E4" s="15" t="s">
        <v>176</v>
      </c>
      <c r="F4" s="17">
        <v>2</v>
      </c>
      <c r="G4" s="17"/>
      <c r="H4" s="17"/>
      <c r="I4" s="15">
        <v>1.94</v>
      </c>
      <c r="J4" s="2"/>
      <c r="K4" s="2"/>
      <c r="L4" s="2"/>
      <c r="M4" s="2"/>
      <c r="N4" s="16"/>
      <c r="O4" s="16"/>
      <c r="P4" s="16">
        <v>0.85</v>
      </c>
      <c r="Q4" s="16"/>
      <c r="R4" s="16"/>
      <c r="S4" s="16"/>
      <c r="T4" s="16"/>
      <c r="U4" s="16"/>
      <c r="V4" s="16">
        <f>SUM(Tableau24[[#This Row],[04-02-2022]:[07-10-2022]])</f>
        <v>4.79</v>
      </c>
    </row>
    <row r="5" spans="1:22" x14ac:dyDescent="0.2">
      <c r="A5" s="2">
        <v>2.1</v>
      </c>
      <c r="B5" s="2" t="s">
        <v>178</v>
      </c>
      <c r="C5" s="20">
        <v>44701</v>
      </c>
      <c r="D5" s="2" t="s">
        <v>148</v>
      </c>
      <c r="E5" s="2" t="s">
        <v>179</v>
      </c>
      <c r="F5" s="5"/>
      <c r="G5" s="5"/>
      <c r="H5" s="5"/>
      <c r="I5" s="2"/>
      <c r="J5" s="2"/>
      <c r="K5" s="2">
        <v>3.12</v>
      </c>
      <c r="L5" s="2"/>
      <c r="M5" s="2">
        <v>2.9</v>
      </c>
      <c r="N5" s="16">
        <v>3.3</v>
      </c>
      <c r="O5" s="16">
        <f>6.02+9.2</f>
        <v>15.219999999999999</v>
      </c>
      <c r="P5" s="16"/>
      <c r="Q5" s="16"/>
      <c r="R5" s="16"/>
      <c r="S5" s="16"/>
      <c r="T5" s="16"/>
      <c r="U5" s="16"/>
      <c r="V5" s="16">
        <f>SUM(Tableau24[[#This Row],[04-02-2022]:[07-10-2022]])</f>
        <v>24.54</v>
      </c>
    </row>
    <row r="6" spans="1:22" x14ac:dyDescent="0.2">
      <c r="A6" s="2">
        <v>3</v>
      </c>
      <c r="B6" s="2" t="s">
        <v>180</v>
      </c>
      <c r="C6" s="19">
        <v>44663</v>
      </c>
      <c r="D6" t="s">
        <v>159</v>
      </c>
      <c r="E6" s="2" t="s">
        <v>176</v>
      </c>
      <c r="F6" s="21"/>
      <c r="G6" s="22"/>
      <c r="I6" s="16"/>
      <c r="J6" s="2"/>
      <c r="K6" s="2"/>
      <c r="L6" s="2"/>
      <c r="M6" s="2"/>
      <c r="N6" s="16"/>
      <c r="O6" s="16"/>
      <c r="P6" s="16"/>
      <c r="Q6" s="16"/>
      <c r="R6" s="16">
        <v>3.3</v>
      </c>
      <c r="S6" s="16"/>
      <c r="T6" s="16"/>
      <c r="U6" s="16"/>
      <c r="V6" s="16">
        <f>SUM(Tableau24[[#This Row],[04-02-2022]:[07-10-2022]])</f>
        <v>3.3</v>
      </c>
    </row>
    <row r="7" spans="1:22" x14ac:dyDescent="0.2">
      <c r="A7" s="2">
        <v>4</v>
      </c>
      <c r="B7" s="2" t="s">
        <v>181</v>
      </c>
      <c r="C7" s="20">
        <v>44697</v>
      </c>
      <c r="D7" s="2" t="s">
        <v>151</v>
      </c>
      <c r="E7" s="16" t="s">
        <v>179</v>
      </c>
      <c r="F7" s="16"/>
      <c r="G7" s="16"/>
      <c r="H7" s="5"/>
      <c r="I7" s="2"/>
      <c r="J7" s="2"/>
      <c r="K7" s="2"/>
      <c r="L7" s="2">
        <v>3.28</v>
      </c>
      <c r="M7" s="2"/>
      <c r="N7" s="16"/>
      <c r="O7" s="16"/>
      <c r="P7" s="16">
        <v>1.7</v>
      </c>
      <c r="Q7" s="16"/>
      <c r="R7" s="16">
        <v>0.6</v>
      </c>
      <c r="S7" s="16"/>
      <c r="T7" s="16"/>
      <c r="U7" s="16"/>
      <c r="V7" s="16">
        <f>SUM(Tableau24[[#This Row],[04-02-2022]:[07-10-2022]])</f>
        <v>5.5799999999999992</v>
      </c>
    </row>
    <row r="8" spans="1:22" x14ac:dyDescent="0.2">
      <c r="A8" s="2">
        <v>6</v>
      </c>
      <c r="B8" s="2" t="s">
        <v>182</v>
      </c>
      <c r="C8" s="20">
        <v>44656</v>
      </c>
      <c r="D8" s="2" t="s">
        <v>155</v>
      </c>
      <c r="E8" s="2" t="s">
        <v>179</v>
      </c>
      <c r="F8" s="2"/>
      <c r="G8" s="2"/>
      <c r="H8" s="5"/>
      <c r="I8" s="2"/>
      <c r="J8" s="2"/>
      <c r="K8" s="2"/>
      <c r="L8" s="2"/>
      <c r="M8" s="2"/>
      <c r="N8" s="16"/>
      <c r="O8" s="16"/>
      <c r="P8" s="16">
        <v>5.0999999999999996</v>
      </c>
      <c r="Q8" s="16"/>
      <c r="R8" s="16"/>
      <c r="S8" s="16"/>
      <c r="T8" s="16">
        <v>3.92</v>
      </c>
      <c r="U8" s="16"/>
      <c r="V8" s="16">
        <f>SUM(Tableau24[[#This Row],[04-02-2022]:[07-10-2022]])</f>
        <v>9.02</v>
      </c>
    </row>
    <row r="9" spans="1:22" x14ac:dyDescent="0.2">
      <c r="A9" s="2">
        <v>7</v>
      </c>
      <c r="B9" s="2" t="s">
        <v>183</v>
      </c>
      <c r="C9" s="20">
        <v>44637</v>
      </c>
      <c r="D9" s="2" t="s">
        <v>184</v>
      </c>
      <c r="E9" s="2" t="s">
        <v>179</v>
      </c>
      <c r="F9" s="2"/>
      <c r="G9" s="2"/>
      <c r="H9" s="5">
        <v>3.84</v>
      </c>
      <c r="I9" s="2">
        <v>0.66</v>
      </c>
      <c r="J9" s="2">
        <v>3.2</v>
      </c>
      <c r="K9" s="2"/>
      <c r="L9" s="2"/>
      <c r="M9" s="2"/>
      <c r="N9" s="16"/>
      <c r="O9" s="16">
        <v>3.2</v>
      </c>
      <c r="P9" s="16"/>
      <c r="Q9" s="16">
        <v>1</v>
      </c>
      <c r="R9" s="16">
        <v>2.6</v>
      </c>
      <c r="S9" s="16">
        <v>1.74</v>
      </c>
      <c r="T9" s="16"/>
      <c r="U9" s="16">
        <v>2.2000000000000002</v>
      </c>
      <c r="V9" s="16">
        <f>SUM(Tableau24[[#This Row],[04-02-2022]:[07-10-2022]])</f>
        <v>18.439999999999998</v>
      </c>
    </row>
    <row r="10" spans="1:22" x14ac:dyDescent="0.2">
      <c r="A10" s="2">
        <v>8</v>
      </c>
      <c r="B10" s="2" t="s">
        <v>185</v>
      </c>
      <c r="C10" s="2"/>
      <c r="D10" s="2" t="s">
        <v>186</v>
      </c>
      <c r="E10" s="2"/>
      <c r="F10" s="2"/>
      <c r="G10" s="2"/>
      <c r="H10" s="5"/>
      <c r="I10" s="2"/>
      <c r="J10" s="2"/>
      <c r="K10" s="2"/>
      <c r="L10" s="2"/>
      <c r="M10" s="2"/>
      <c r="N10" s="16"/>
      <c r="O10" s="16"/>
      <c r="P10" s="16"/>
      <c r="Q10" s="16"/>
      <c r="R10" s="16"/>
      <c r="S10" s="16"/>
      <c r="T10" s="16"/>
      <c r="U10" s="16"/>
      <c r="V10" s="16">
        <f>SUM(Tableau24[[#This Row],[04-02-2022]:[07-10-2022]])</f>
        <v>0</v>
      </c>
    </row>
    <row r="11" spans="1:22" x14ac:dyDescent="0.2">
      <c r="A11" s="2">
        <v>9</v>
      </c>
      <c r="B11" s="2"/>
      <c r="C11" s="2"/>
      <c r="D11" s="2"/>
      <c r="E11" s="2"/>
      <c r="F11" s="2"/>
      <c r="G11" s="2"/>
      <c r="H11" s="5"/>
      <c r="I11" s="2"/>
      <c r="J11" s="2"/>
      <c r="K11" s="2"/>
      <c r="L11" s="2"/>
      <c r="M11" s="2"/>
      <c r="N11" s="16"/>
      <c r="O11" s="16"/>
      <c r="P11" s="16"/>
      <c r="Q11" s="16"/>
      <c r="R11" s="16"/>
      <c r="S11" s="16"/>
      <c r="T11" s="16"/>
      <c r="U11" s="16"/>
      <c r="V11" s="16">
        <f>SUM(Tableau24[[#This Row],[04-02-2022]:[07-10-2022]])</f>
        <v>0</v>
      </c>
    </row>
    <row r="12" spans="1:22" x14ac:dyDescent="0.2">
      <c r="A12" s="2">
        <v>10</v>
      </c>
      <c r="B12" s="2"/>
      <c r="C12" s="2"/>
      <c r="D12" s="2"/>
      <c r="E12" s="2"/>
      <c r="F12" s="2"/>
      <c r="G12" s="2"/>
      <c r="H12" s="5"/>
      <c r="I12" s="2"/>
      <c r="J12" s="2"/>
      <c r="K12" s="2"/>
      <c r="L12" s="2"/>
      <c r="M12" s="2"/>
      <c r="N12" s="16"/>
      <c r="O12" s="37"/>
      <c r="P12" s="16"/>
      <c r="Q12" s="16"/>
      <c r="R12" s="16"/>
      <c r="S12" s="16"/>
      <c r="T12" s="16"/>
      <c r="U12" s="16"/>
      <c r="V12" s="16">
        <f>SUM(Tableau24[[#This Row],[04-02-2022]:[07-10-2022]])</f>
        <v>0</v>
      </c>
    </row>
    <row r="13" spans="1:22" ht="17" thickBot="1" x14ac:dyDescent="0.25">
      <c r="A13" t="s">
        <v>135</v>
      </c>
      <c r="B13">
        <f>COUNTA(B3:B12)</f>
        <v>8</v>
      </c>
      <c r="E13" s="7" t="s">
        <v>135</v>
      </c>
      <c r="F13" s="6">
        <f t="shared" ref="F13:U13" si="0">SUM(F3:F12)</f>
        <v>2</v>
      </c>
      <c r="G13" s="6">
        <f t="shared" si="0"/>
        <v>3</v>
      </c>
      <c r="H13" s="14">
        <f t="shared" si="0"/>
        <v>4.34</v>
      </c>
      <c r="I13" s="6">
        <f t="shared" si="0"/>
        <v>2.6</v>
      </c>
      <c r="J13" s="6">
        <f t="shared" si="0"/>
        <v>3.2</v>
      </c>
      <c r="K13" s="6">
        <f t="shared" si="0"/>
        <v>3.12</v>
      </c>
      <c r="L13" s="6">
        <f t="shared" si="0"/>
        <v>3.28</v>
      </c>
      <c r="M13" s="36">
        <f t="shared" si="0"/>
        <v>2.9</v>
      </c>
      <c r="N13" s="3">
        <f t="shared" si="0"/>
        <v>3.3</v>
      </c>
      <c r="O13" s="3">
        <f t="shared" si="0"/>
        <v>18.419999999999998</v>
      </c>
      <c r="P13" s="3">
        <f t="shared" si="0"/>
        <v>7.6499999999999995</v>
      </c>
      <c r="Q13" s="3">
        <f t="shared" si="0"/>
        <v>4</v>
      </c>
      <c r="R13" s="3">
        <f t="shared" si="0"/>
        <v>6.5</v>
      </c>
      <c r="S13" s="3">
        <f t="shared" si="0"/>
        <v>1.74</v>
      </c>
      <c r="T13" s="3">
        <f t="shared" si="0"/>
        <v>3.92</v>
      </c>
      <c r="U13" s="3">
        <f t="shared" si="0"/>
        <v>2.2000000000000002</v>
      </c>
      <c r="V13" s="16">
        <f>SUM(Tableau24[[#This Row],[04-02-2022]:[07-10-2022]])</f>
        <v>72.17</v>
      </c>
    </row>
    <row r="14" spans="1:22" ht="17" thickBot="1" x14ac:dyDescent="0.25"/>
    <row r="15" spans="1:22" x14ac:dyDescent="0.2">
      <c r="D15" s="58"/>
      <c r="E15" s="59">
        <v>44609</v>
      </c>
      <c r="F15" s="60" t="s">
        <v>187</v>
      </c>
      <c r="G15" s="60" t="s">
        <v>188</v>
      </c>
      <c r="H15" s="59">
        <v>44700</v>
      </c>
      <c r="I15" s="59">
        <v>44701</v>
      </c>
      <c r="J15" s="59">
        <v>44706</v>
      </c>
      <c r="K15" s="59">
        <v>44712</v>
      </c>
      <c r="L15" s="59">
        <v>44713</v>
      </c>
      <c r="M15" s="59">
        <v>44735</v>
      </c>
      <c r="N15" s="59">
        <v>44718</v>
      </c>
      <c r="O15" s="59">
        <v>44776</v>
      </c>
      <c r="P15" s="61">
        <v>44811</v>
      </c>
    </row>
    <row r="16" spans="1:22" x14ac:dyDescent="0.2">
      <c r="D16" s="62" t="s">
        <v>141</v>
      </c>
      <c r="E16">
        <f>+G3</f>
        <v>3</v>
      </c>
      <c r="F16">
        <f t="shared" ref="F16:O23" si="1">E16+H3</f>
        <v>3.5</v>
      </c>
      <c r="G16">
        <f t="shared" si="1"/>
        <v>3.5</v>
      </c>
      <c r="H16">
        <f t="shared" si="1"/>
        <v>3.5</v>
      </c>
      <c r="I16">
        <f t="shared" si="1"/>
        <v>3.5</v>
      </c>
      <c r="J16">
        <f t="shared" si="1"/>
        <v>3.5</v>
      </c>
      <c r="K16">
        <f t="shared" si="1"/>
        <v>3.5</v>
      </c>
      <c r="L16">
        <f t="shared" si="1"/>
        <v>3.5</v>
      </c>
      <c r="M16">
        <f t="shared" si="1"/>
        <v>3.5</v>
      </c>
      <c r="N16">
        <f t="shared" si="1"/>
        <v>3.5</v>
      </c>
      <c r="O16">
        <f t="shared" si="1"/>
        <v>6.5</v>
      </c>
      <c r="P16" s="63">
        <f t="shared" ref="P16:P23" si="2">O16+R3</f>
        <v>6.5</v>
      </c>
    </row>
    <row r="17" spans="4:16" x14ac:dyDescent="0.2">
      <c r="D17" s="62" t="s">
        <v>139</v>
      </c>
      <c r="E17">
        <f>+F4</f>
        <v>2</v>
      </c>
      <c r="F17">
        <f t="shared" si="1"/>
        <v>2</v>
      </c>
      <c r="G17">
        <f t="shared" si="1"/>
        <v>3.94</v>
      </c>
      <c r="H17">
        <f t="shared" si="1"/>
        <v>3.94</v>
      </c>
      <c r="I17">
        <f t="shared" si="1"/>
        <v>3.94</v>
      </c>
      <c r="J17">
        <f t="shared" si="1"/>
        <v>3.94</v>
      </c>
      <c r="K17">
        <f t="shared" si="1"/>
        <v>3.94</v>
      </c>
      <c r="L17">
        <f t="shared" si="1"/>
        <v>3.94</v>
      </c>
      <c r="M17">
        <f t="shared" si="1"/>
        <v>3.94</v>
      </c>
      <c r="N17">
        <f t="shared" si="1"/>
        <v>4.79</v>
      </c>
      <c r="O17">
        <f t="shared" si="1"/>
        <v>4.79</v>
      </c>
      <c r="P17" s="63">
        <f t="shared" si="2"/>
        <v>4.79</v>
      </c>
    </row>
    <row r="18" spans="4:16" x14ac:dyDescent="0.2">
      <c r="D18" s="62" t="s">
        <v>148</v>
      </c>
      <c r="I18">
        <f t="shared" si="1"/>
        <v>3.12</v>
      </c>
      <c r="J18">
        <f t="shared" si="1"/>
        <v>3.12</v>
      </c>
      <c r="K18">
        <f t="shared" si="1"/>
        <v>6.02</v>
      </c>
      <c r="L18">
        <f t="shared" si="1"/>
        <v>9.32</v>
      </c>
      <c r="M18">
        <f t="shared" si="1"/>
        <v>24.54</v>
      </c>
      <c r="N18">
        <f t="shared" si="1"/>
        <v>24.54</v>
      </c>
      <c r="O18">
        <f t="shared" si="1"/>
        <v>24.54</v>
      </c>
      <c r="P18" s="63">
        <f t="shared" si="2"/>
        <v>24.54</v>
      </c>
    </row>
    <row r="19" spans="4:16" x14ac:dyDescent="0.2">
      <c r="D19" s="62" t="s">
        <v>159</v>
      </c>
      <c r="I19">
        <f t="shared" si="1"/>
        <v>0</v>
      </c>
      <c r="J19">
        <f t="shared" si="1"/>
        <v>0</v>
      </c>
      <c r="K19">
        <f t="shared" si="1"/>
        <v>0</v>
      </c>
      <c r="L19">
        <f t="shared" si="1"/>
        <v>0</v>
      </c>
      <c r="M19">
        <f t="shared" si="1"/>
        <v>0</v>
      </c>
      <c r="N19">
        <f t="shared" si="1"/>
        <v>0</v>
      </c>
      <c r="O19">
        <f t="shared" si="1"/>
        <v>0</v>
      </c>
      <c r="P19" s="63">
        <f t="shared" si="2"/>
        <v>3.3</v>
      </c>
    </row>
    <row r="20" spans="4:16" x14ac:dyDescent="0.2">
      <c r="D20" s="62" t="s">
        <v>151</v>
      </c>
      <c r="I20">
        <f t="shared" si="1"/>
        <v>0</v>
      </c>
      <c r="J20">
        <f t="shared" si="1"/>
        <v>3.28</v>
      </c>
      <c r="K20">
        <f t="shared" si="1"/>
        <v>3.28</v>
      </c>
      <c r="L20">
        <f t="shared" si="1"/>
        <v>3.28</v>
      </c>
      <c r="M20">
        <f t="shared" si="1"/>
        <v>3.28</v>
      </c>
      <c r="N20">
        <f t="shared" si="1"/>
        <v>4.9799999999999995</v>
      </c>
      <c r="O20">
        <f t="shared" si="1"/>
        <v>4.9799999999999995</v>
      </c>
      <c r="P20" s="63">
        <f t="shared" si="2"/>
        <v>5.5799999999999992</v>
      </c>
    </row>
    <row r="21" spans="4:16" x14ac:dyDescent="0.2">
      <c r="D21" s="62" t="s">
        <v>155</v>
      </c>
      <c r="N21">
        <f t="shared" si="1"/>
        <v>5.0999999999999996</v>
      </c>
      <c r="O21">
        <f t="shared" si="1"/>
        <v>5.0999999999999996</v>
      </c>
      <c r="P21" s="63">
        <f t="shared" si="2"/>
        <v>5.0999999999999996</v>
      </c>
    </row>
    <row r="22" spans="4:16" x14ac:dyDescent="0.2">
      <c r="D22" s="62" t="s">
        <v>184</v>
      </c>
      <c r="F22">
        <f t="shared" si="1"/>
        <v>3.84</v>
      </c>
      <c r="G22">
        <f t="shared" si="1"/>
        <v>4.5</v>
      </c>
      <c r="H22">
        <f t="shared" si="1"/>
        <v>7.7</v>
      </c>
      <c r="I22">
        <f t="shared" si="1"/>
        <v>7.7</v>
      </c>
      <c r="J22">
        <f t="shared" si="1"/>
        <v>7.7</v>
      </c>
      <c r="K22">
        <f t="shared" si="1"/>
        <v>7.7</v>
      </c>
      <c r="L22">
        <f t="shared" si="1"/>
        <v>7.7</v>
      </c>
      <c r="M22">
        <f t="shared" si="1"/>
        <v>10.9</v>
      </c>
      <c r="N22">
        <f t="shared" si="1"/>
        <v>10.9</v>
      </c>
      <c r="O22">
        <f t="shared" si="1"/>
        <v>11.9</v>
      </c>
      <c r="P22" s="63">
        <f t="shared" si="2"/>
        <v>14.5</v>
      </c>
    </row>
    <row r="23" spans="4:16" ht="17" thickBot="1" x14ac:dyDescent="0.25">
      <c r="D23" s="64" t="s">
        <v>186</v>
      </c>
      <c r="E23" s="65"/>
      <c r="F23" s="65">
        <f t="shared" si="1"/>
        <v>0</v>
      </c>
      <c r="G23" s="65">
        <f t="shared" si="1"/>
        <v>0</v>
      </c>
      <c r="H23" s="65">
        <f t="shared" si="1"/>
        <v>0</v>
      </c>
      <c r="I23" s="65">
        <f t="shared" si="1"/>
        <v>0</v>
      </c>
      <c r="J23" s="65">
        <f t="shared" si="1"/>
        <v>0</v>
      </c>
      <c r="K23" s="65">
        <f t="shared" si="1"/>
        <v>0</v>
      </c>
      <c r="L23" s="65">
        <f t="shared" si="1"/>
        <v>0</v>
      </c>
      <c r="M23" s="65">
        <f t="shared" si="1"/>
        <v>0</v>
      </c>
      <c r="N23" s="65">
        <f t="shared" si="1"/>
        <v>0</v>
      </c>
      <c r="O23" s="65">
        <f t="shared" si="1"/>
        <v>0</v>
      </c>
      <c r="P23" s="66">
        <f t="shared" si="2"/>
        <v>0</v>
      </c>
    </row>
    <row r="25" spans="4:16" ht="17" thickBot="1" x14ac:dyDescent="0.25"/>
    <row r="26" spans="4:16" x14ac:dyDescent="0.2">
      <c r="D26" s="58"/>
      <c r="E26" s="67" t="s">
        <v>189</v>
      </c>
      <c r="F26" s="3"/>
      <c r="G26" s="3"/>
    </row>
    <row r="27" spans="4:16" x14ac:dyDescent="0.2">
      <c r="D27" s="62" t="s">
        <v>141</v>
      </c>
      <c r="E27" s="68">
        <f t="shared" ref="E27:E34" si="3">COUNT(F3:R3)</f>
        <v>3</v>
      </c>
      <c r="G27" s="3"/>
    </row>
    <row r="28" spans="4:16" x14ac:dyDescent="0.2">
      <c r="D28" s="62" t="s">
        <v>139</v>
      </c>
      <c r="E28" s="68">
        <f t="shared" si="3"/>
        <v>3</v>
      </c>
      <c r="G28" s="3"/>
    </row>
    <row r="29" spans="4:16" x14ac:dyDescent="0.2">
      <c r="D29" s="62" t="s">
        <v>148</v>
      </c>
      <c r="E29" s="68">
        <f t="shared" si="3"/>
        <v>4</v>
      </c>
      <c r="G29" s="3"/>
    </row>
    <row r="30" spans="4:16" x14ac:dyDescent="0.2">
      <c r="D30" s="62" t="s">
        <v>159</v>
      </c>
      <c r="E30" s="68">
        <f t="shared" si="3"/>
        <v>1</v>
      </c>
      <c r="G30" s="3"/>
    </row>
    <row r="31" spans="4:16" x14ac:dyDescent="0.2">
      <c r="D31" s="62" t="s">
        <v>151</v>
      </c>
      <c r="E31" s="68">
        <f t="shared" si="3"/>
        <v>3</v>
      </c>
      <c r="G31" s="3"/>
    </row>
    <row r="32" spans="4:16" x14ac:dyDescent="0.2">
      <c r="D32" s="62" t="s">
        <v>155</v>
      </c>
      <c r="E32" s="68">
        <f t="shared" si="3"/>
        <v>1</v>
      </c>
      <c r="G32" s="3"/>
    </row>
    <row r="33" spans="4:7" x14ac:dyDescent="0.2">
      <c r="D33" s="62" t="s">
        <v>184</v>
      </c>
      <c r="E33" s="68">
        <f t="shared" si="3"/>
        <v>6</v>
      </c>
      <c r="G33" s="3"/>
    </row>
    <row r="34" spans="4:7" ht="17" thickBot="1" x14ac:dyDescent="0.25">
      <c r="D34" s="64" t="s">
        <v>186</v>
      </c>
      <c r="E34" s="69">
        <f t="shared" si="3"/>
        <v>0</v>
      </c>
      <c r="G34" s="3"/>
    </row>
  </sheetData>
  <mergeCells count="1">
    <mergeCell ref="F1:L1"/>
  </mergeCells>
  <phoneticPr fontId="5" type="noConversion"/>
  <conditionalFormatting sqref="E3:E12">
    <cfRule type="cellIs" dxfId="26" priority="1" operator="equal">
      <formula>"Online"</formula>
    </cfRule>
  </conditionalFormatting>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E88E5-BE91-4952-85CC-D174DF220293}">
  <dimension ref="A2:O11"/>
  <sheetViews>
    <sheetView topLeftCell="D1" zoomScale="102" zoomScaleNormal="85" workbookViewId="0">
      <selection activeCell="G11" sqref="G11"/>
    </sheetView>
  </sheetViews>
  <sheetFormatPr baseColWidth="10" defaultColWidth="11" defaultRowHeight="16" x14ac:dyDescent="0.2"/>
  <cols>
    <col min="2" max="2" width="11.1640625" customWidth="1"/>
    <col min="3" max="3" width="15.6640625" bestFit="1" customWidth="1"/>
    <col min="4" max="4" width="31.33203125" customWidth="1"/>
    <col min="10" max="10" width="16.6640625" bestFit="1" customWidth="1"/>
  </cols>
  <sheetData>
    <row r="2" spans="1:15" x14ac:dyDescent="0.2">
      <c r="A2" s="3" t="s">
        <v>190</v>
      </c>
      <c r="B2" s="3" t="s">
        <v>165</v>
      </c>
      <c r="C2" s="3" t="s">
        <v>134</v>
      </c>
      <c r="D2" s="3" t="s">
        <v>60</v>
      </c>
      <c r="E2" s="3" t="s">
        <v>11</v>
      </c>
      <c r="F2" s="3" t="s">
        <v>191</v>
      </c>
      <c r="G2" s="3" t="s">
        <v>58</v>
      </c>
      <c r="H2" s="3" t="s">
        <v>192</v>
      </c>
      <c r="L2" t="s">
        <v>11</v>
      </c>
      <c r="M2" s="76">
        <f>Tableau1[[#Totals],[HDPE]]/K3</f>
        <v>0.58381502890173409</v>
      </c>
      <c r="O2" s="3"/>
    </row>
    <row r="3" spans="1:15" x14ac:dyDescent="0.2">
      <c r="A3" s="9" t="s">
        <v>193</v>
      </c>
      <c r="B3" s="8">
        <v>44596</v>
      </c>
      <c r="C3" s="9">
        <v>2</v>
      </c>
      <c r="D3" s="9" t="s">
        <v>194</v>
      </c>
      <c r="J3" t="s">
        <v>195</v>
      </c>
      <c r="K3">
        <f>SUMIF(Tableau1[HDPE],"&gt;0",Tableau1[Quantity (kg)])</f>
        <v>6.92</v>
      </c>
      <c r="L3" t="s">
        <v>191</v>
      </c>
      <c r="N3" s="3"/>
    </row>
    <row r="4" spans="1:15" x14ac:dyDescent="0.2">
      <c r="A4" s="9" t="s">
        <v>193</v>
      </c>
      <c r="B4" s="8">
        <v>44609</v>
      </c>
      <c r="C4" s="9">
        <v>3</v>
      </c>
      <c r="D4" s="9" t="s">
        <v>194</v>
      </c>
      <c r="L4" t="s">
        <v>58</v>
      </c>
      <c r="M4" s="76">
        <f>+Tableau1[[#Totals],[PP]]/K3</f>
        <v>0.14595375722543352</v>
      </c>
      <c r="N4" s="3"/>
    </row>
    <row r="5" spans="1:15" x14ac:dyDescent="0.2">
      <c r="A5" s="3" t="s">
        <v>193</v>
      </c>
      <c r="B5" s="19">
        <v>44656</v>
      </c>
      <c r="C5" s="3">
        <v>4.34</v>
      </c>
      <c r="D5" s="3" t="s">
        <v>194</v>
      </c>
      <c r="L5" t="s">
        <v>192</v>
      </c>
      <c r="M5" s="76">
        <f>+Tableau1[[#Totals],[Other]]/K3</f>
        <v>0.45881502890173409</v>
      </c>
      <c r="N5" s="3"/>
    </row>
    <row r="6" spans="1:15" x14ac:dyDescent="0.2">
      <c r="A6" s="3"/>
      <c r="B6" s="19">
        <v>44804</v>
      </c>
      <c r="C6">
        <v>3</v>
      </c>
      <c r="D6" s="3" t="s">
        <v>141</v>
      </c>
      <c r="E6">
        <v>1.84</v>
      </c>
      <c r="G6">
        <v>0.2</v>
      </c>
      <c r="H6">
        <v>0.97499999999999998</v>
      </c>
      <c r="N6" s="3"/>
    </row>
    <row r="7" spans="1:15" x14ac:dyDescent="0.2">
      <c r="A7" s="3"/>
      <c r="B7" s="19">
        <v>44804</v>
      </c>
      <c r="C7">
        <v>1</v>
      </c>
      <c r="D7" s="3" t="s">
        <v>143</v>
      </c>
    </row>
    <row r="8" spans="1:15" x14ac:dyDescent="0.2">
      <c r="B8" s="19">
        <v>44820</v>
      </c>
      <c r="C8">
        <v>1.74</v>
      </c>
      <c r="D8" s="3" t="s">
        <v>148</v>
      </c>
    </row>
    <row r="9" spans="1:15" x14ac:dyDescent="0.2">
      <c r="B9" s="19">
        <v>44826</v>
      </c>
      <c r="C9">
        <v>3.92</v>
      </c>
      <c r="D9" s="3" t="s">
        <v>155</v>
      </c>
      <c r="E9">
        <v>1.5</v>
      </c>
      <c r="G9">
        <v>0.66</v>
      </c>
      <c r="H9">
        <v>1.76</v>
      </c>
    </row>
    <row r="10" spans="1:15" x14ac:dyDescent="0.2">
      <c r="B10" s="19"/>
      <c r="D10" s="3" t="s">
        <v>159</v>
      </c>
      <c r="E10">
        <v>0.7</v>
      </c>
      <c r="G10">
        <v>0.15</v>
      </c>
      <c r="H10">
        <v>0.44</v>
      </c>
    </row>
    <row r="11" spans="1:15" x14ac:dyDescent="0.2">
      <c r="E11">
        <f>SUBTOTAL(109,Tableau1[HDPE])</f>
        <v>4.04</v>
      </c>
      <c r="F11">
        <f>SUBTOTAL(109,Tableau1[PLA])</f>
        <v>0</v>
      </c>
      <c r="G11">
        <f>SUBTOTAL(109,Tableau1[PP])</f>
        <v>1.01</v>
      </c>
      <c r="H11">
        <f>SUBTOTAL(109,Tableau1[Other])</f>
        <v>3.1749999999999998</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7B796-9DFA-4E79-BA6D-C27AACA07432}">
  <dimension ref="A2:D16"/>
  <sheetViews>
    <sheetView workbookViewId="0">
      <selection activeCell="B3" sqref="B3"/>
    </sheetView>
  </sheetViews>
  <sheetFormatPr baseColWidth="10" defaultColWidth="11" defaultRowHeight="16" x14ac:dyDescent="0.2"/>
  <cols>
    <col min="1" max="1" width="10.6640625" bestFit="1" customWidth="1"/>
    <col min="2" max="2" width="12" bestFit="1" customWidth="1"/>
    <col min="3" max="3" width="15.1640625" bestFit="1" customWidth="1"/>
    <col min="4" max="4" width="12.1640625" bestFit="1" customWidth="1"/>
  </cols>
  <sheetData>
    <row r="2" spans="1:4" x14ac:dyDescent="0.2">
      <c r="A2" s="1" t="s">
        <v>165</v>
      </c>
      <c r="B2" s="1" t="s">
        <v>136</v>
      </c>
      <c r="C2" s="2" t="s">
        <v>196</v>
      </c>
      <c r="D2" s="1" t="s">
        <v>197</v>
      </c>
    </row>
    <row r="3" spans="1:4" x14ac:dyDescent="0.2">
      <c r="A3" s="10">
        <v>44596</v>
      </c>
      <c r="B3" s="1">
        <v>1.2</v>
      </c>
      <c r="C3" s="1" t="s">
        <v>140</v>
      </c>
      <c r="D3" s="5">
        <v>2</v>
      </c>
    </row>
    <row r="4" spans="1:4" x14ac:dyDescent="0.2">
      <c r="A4" s="10">
        <v>44609</v>
      </c>
      <c r="B4" s="1">
        <v>1.2</v>
      </c>
      <c r="C4" s="1" t="s">
        <v>140</v>
      </c>
      <c r="D4" s="5">
        <v>3</v>
      </c>
    </row>
    <row r="5" spans="1:4" x14ac:dyDescent="0.2">
      <c r="A5" s="31">
        <v>44656</v>
      </c>
      <c r="B5" s="32">
        <v>1.4</v>
      </c>
      <c r="C5" s="1" t="s">
        <v>140</v>
      </c>
      <c r="D5" s="17">
        <v>4.34</v>
      </c>
    </row>
    <row r="6" spans="1:4" x14ac:dyDescent="0.2">
      <c r="A6" s="38">
        <v>44677</v>
      </c>
      <c r="B6" s="40">
        <v>1.4</v>
      </c>
      <c r="C6" s="1" t="s">
        <v>140</v>
      </c>
      <c r="D6" s="40">
        <v>2.6</v>
      </c>
    </row>
    <row r="7" spans="1:4" x14ac:dyDescent="0.2">
      <c r="A7" s="39">
        <v>44700</v>
      </c>
      <c r="B7" s="41">
        <v>1.4</v>
      </c>
      <c r="C7" s="1" t="s">
        <v>140</v>
      </c>
      <c r="D7" s="73">
        <v>3.2</v>
      </c>
    </row>
    <row r="8" spans="1:4" x14ac:dyDescent="0.2">
      <c r="A8" s="39">
        <v>44701</v>
      </c>
      <c r="B8" s="41">
        <v>0.4</v>
      </c>
      <c r="C8" s="1" t="s">
        <v>140</v>
      </c>
      <c r="D8" s="73">
        <v>3.12</v>
      </c>
    </row>
    <row r="9" spans="1:4" x14ac:dyDescent="0.2">
      <c r="A9" s="39">
        <v>44706</v>
      </c>
      <c r="B9" s="41">
        <v>0.6</v>
      </c>
      <c r="C9" s="1" t="s">
        <v>140</v>
      </c>
      <c r="D9" s="73">
        <v>3.28</v>
      </c>
    </row>
    <row r="10" spans="1:4" x14ac:dyDescent="0.2">
      <c r="A10" s="39">
        <v>44712</v>
      </c>
      <c r="B10" s="41">
        <v>0.6</v>
      </c>
      <c r="C10" s="1" t="s">
        <v>140</v>
      </c>
      <c r="D10" s="73">
        <v>2.9</v>
      </c>
    </row>
    <row r="11" spans="1:4" x14ac:dyDescent="0.2">
      <c r="A11" s="39">
        <v>44713</v>
      </c>
      <c r="B11" s="41">
        <v>0.6</v>
      </c>
      <c r="C11" s="1" t="s">
        <v>140</v>
      </c>
      <c r="D11" s="73">
        <v>3.3</v>
      </c>
    </row>
    <row r="12" spans="1:4" x14ac:dyDescent="0.2">
      <c r="A12" s="39">
        <v>44735</v>
      </c>
      <c r="B12" s="41">
        <v>1.5</v>
      </c>
      <c r="C12" s="1" t="s">
        <v>140</v>
      </c>
      <c r="D12" s="73">
        <v>18.399999999999999</v>
      </c>
    </row>
    <row r="13" spans="1:4" x14ac:dyDescent="0.2">
      <c r="A13" s="70">
        <v>44748</v>
      </c>
      <c r="B13" s="71">
        <v>2.5</v>
      </c>
      <c r="C13" s="71" t="s">
        <v>156</v>
      </c>
      <c r="D13" s="40">
        <v>7.65</v>
      </c>
    </row>
    <row r="14" spans="1:4" x14ac:dyDescent="0.2">
      <c r="A14" s="72">
        <v>44776</v>
      </c>
      <c r="B14" s="1">
        <v>1.6</v>
      </c>
      <c r="C14" s="1" t="s">
        <v>140</v>
      </c>
      <c r="D14" s="5">
        <v>4</v>
      </c>
    </row>
    <row r="15" spans="1:4" x14ac:dyDescent="0.2">
      <c r="A15" s="72">
        <v>44811</v>
      </c>
      <c r="B15" s="1">
        <f>0.45+0.35+1.2</f>
        <v>2</v>
      </c>
      <c r="C15" s="1" t="s">
        <v>140</v>
      </c>
      <c r="D15" s="5">
        <v>6.5</v>
      </c>
    </row>
    <row r="16" spans="1:4" x14ac:dyDescent="0.2">
      <c r="B16" s="2">
        <f>SUM(B3:B14)</f>
        <v>14.399999999999999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2C641D63AAEB479C875906D47D0865" ma:contentTypeVersion="16" ma:contentTypeDescription="Crée un document." ma:contentTypeScope="" ma:versionID="43940dd8a087c7d8fc2c043482a0a79e">
  <xsd:schema xmlns:xsd="http://www.w3.org/2001/XMLSchema" xmlns:xs="http://www.w3.org/2001/XMLSchema" xmlns:p="http://schemas.microsoft.com/office/2006/metadata/properties" xmlns:ns2="7cd0a2e4-f300-47b4-9e62-47e720d2debb" xmlns:ns3="f2a4cf12-9b78-416c-99ba-8a93f354c4ba" targetNamespace="http://schemas.microsoft.com/office/2006/metadata/properties" ma:root="true" ma:fieldsID="3bf85fe94c10d7af2f489725da23172b" ns2:_="" ns3:_="">
    <xsd:import namespace="7cd0a2e4-f300-47b4-9e62-47e720d2debb"/>
    <xsd:import namespace="f2a4cf12-9b78-416c-99ba-8a93f354c4b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d0a2e4-f300-47b4-9e62-47e720d2de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alises d’images" ma:readOnly="false" ma:fieldId="{5cf76f15-5ced-4ddc-b409-7134ff3c332f}" ma:taxonomyMulti="true" ma:sspId="1d417cb3-2750-492f-8db0-46aaf8d22b5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2a4cf12-9b78-416c-99ba-8a93f354c4ba"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3" nillable="true" ma:displayName="Taxonomy Catch All Column" ma:hidden="true" ma:list="{2c627aaf-c8c3-48dc-a55b-5971600d1003}" ma:internalName="TaxCatchAll" ma:showField="CatchAllData" ma:web="f2a4cf12-9b78-416c-99ba-8a93f354c4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f2a4cf12-9b78-416c-99ba-8a93f354c4ba" xsi:nil="true"/>
    <lcf76f155ced4ddcb4097134ff3c332f xmlns="7cd0a2e4-f300-47b4-9e62-47e720d2deb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1B3FF0-0C70-45B5-B6AC-81242B278C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d0a2e4-f300-47b4-9e62-47e720d2debb"/>
    <ds:schemaRef ds:uri="f2a4cf12-9b78-416c-99ba-8a93f354c4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35221DC-C472-49CF-A160-67F3EF2D8BB1}">
  <ds:schemaRefs>
    <ds:schemaRef ds:uri="http://schemas.microsoft.com/office/2006/metadata/properties"/>
    <ds:schemaRef ds:uri="http://schemas.microsoft.com/office/infopath/2007/PartnerControls"/>
    <ds:schemaRef ds:uri="f2a4cf12-9b78-416c-99ba-8a93f354c4ba"/>
    <ds:schemaRef ds:uri="7cd0a2e4-f300-47b4-9e62-47e720d2debb"/>
  </ds:schemaRefs>
</ds:datastoreItem>
</file>

<file path=customXml/itemProps3.xml><?xml version="1.0" encoding="utf-8"?>
<ds:datastoreItem xmlns:ds="http://schemas.openxmlformats.org/officeDocument/2006/customXml" ds:itemID="{7134DED8-F108-465D-AF1B-133B123D07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12</vt:i4>
      </vt:variant>
    </vt:vector>
  </HeadingPairs>
  <TitlesOfParts>
    <vt:vector size="12" baseType="lpstr">
      <vt:lpstr>Waste cleaning</vt:lpstr>
      <vt:lpstr>Waste qualification</vt:lpstr>
      <vt:lpstr>Feedstock qualification</vt:lpstr>
      <vt:lpstr>Printability</vt:lpstr>
      <vt:lpstr>Printability Test 2</vt:lpstr>
      <vt:lpstr>Print Quality</vt:lpstr>
      <vt:lpstr>% Recycled Material</vt:lpstr>
      <vt:lpstr>Mass Flow Printing time</vt:lpstr>
      <vt:lpstr>Number  of collector</vt:lpstr>
      <vt:lpstr>Number  of collector (2)</vt:lpstr>
      <vt:lpstr>Plastic Collected</vt:lpstr>
      <vt:lpstr>Transport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Fabio Alberto Cruz Sanchez</dc:creator>
  <cp:keywords/>
  <dc:description/>
  <cp:lastModifiedBy>Fabio Alberto Cruz Sanchez</cp:lastModifiedBy>
  <cp:revision/>
  <dcterms:created xsi:type="dcterms:W3CDTF">2022-02-10T14:21:37Z</dcterms:created>
  <dcterms:modified xsi:type="dcterms:W3CDTF">2023-02-20T14:37:38Z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0x010100EE2C641D63AAEB479C875906D47D0865</vt:lpwstr>
  </property>
  <property fmtid="{D5CDD505-2E9C-101B-9397-08002B2CF9AE}" pid="3" name="MediaServiceImageTags">
    <vt:lpwstr/>
  </property>
</Properties>
</file>