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925" windowHeight="10695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5621"/>
</workbook>
</file>

<file path=xl/calcChain.xml><?xml version="1.0" encoding="utf-8"?>
<calcChain xmlns="http://schemas.openxmlformats.org/spreadsheetml/2006/main">
  <c r="F32" i="10" l="1"/>
  <c r="L32" i="10" s="1"/>
  <c r="F31" i="10"/>
  <c r="L31" i="10" s="1"/>
  <c r="F30" i="10"/>
  <c r="L30" i="10" s="1"/>
  <c r="F29" i="10"/>
  <c r="L29" i="10" s="1"/>
  <c r="F28" i="10"/>
  <c r="L28" i="10" s="1"/>
  <c r="F27" i="10"/>
  <c r="L27" i="10" s="1"/>
  <c r="F26" i="10"/>
  <c r="L26" i="10" s="1"/>
  <c r="F25" i="10"/>
  <c r="L25" i="10" s="1"/>
  <c r="K24" i="10"/>
  <c r="I24" i="10"/>
  <c r="G24" i="10"/>
  <c r="F24" i="10"/>
  <c r="L24" i="10" s="1"/>
  <c r="K21" i="10"/>
  <c r="I21" i="10"/>
  <c r="G21" i="10"/>
  <c r="F21" i="10"/>
  <c r="L21" i="10" s="1"/>
  <c r="K20" i="10"/>
  <c r="I20" i="10"/>
  <c r="G20" i="10"/>
  <c r="F20" i="10"/>
  <c r="L20" i="10" s="1"/>
  <c r="K19" i="10"/>
  <c r="I19" i="10"/>
  <c r="G19" i="10"/>
  <c r="F19" i="10"/>
  <c r="L19" i="10" s="1"/>
  <c r="K18" i="10"/>
  <c r="I18" i="10"/>
  <c r="G18" i="10"/>
  <c r="F18" i="10"/>
  <c r="L18" i="10" s="1"/>
  <c r="K17" i="10"/>
  <c r="I17" i="10"/>
  <c r="G17" i="10"/>
  <c r="F17" i="10"/>
  <c r="L17" i="10" s="1"/>
  <c r="K16" i="10"/>
  <c r="I16" i="10"/>
  <c r="G16" i="10"/>
  <c r="F16" i="10"/>
  <c r="L16" i="10" s="1"/>
  <c r="F15" i="10"/>
  <c r="L15" i="10" s="1"/>
  <c r="F14" i="10"/>
  <c r="L14" i="10" s="1"/>
  <c r="F13" i="10"/>
  <c r="L13" i="10" s="1"/>
  <c r="F12" i="10"/>
  <c r="L12" i="10" s="1"/>
  <c r="K11" i="10"/>
  <c r="I11" i="10"/>
  <c r="G11" i="10"/>
  <c r="F11" i="10"/>
  <c r="L11" i="10" s="1"/>
  <c r="K10" i="10"/>
  <c r="I10" i="10"/>
  <c r="G10" i="10"/>
  <c r="F10" i="10"/>
  <c r="L10" i="10" s="1"/>
  <c r="K9" i="10"/>
  <c r="I9" i="10"/>
  <c r="G9" i="10"/>
  <c r="F9" i="10"/>
  <c r="L9" i="10" s="1"/>
  <c r="K8" i="10"/>
  <c r="I8" i="10"/>
  <c r="G8" i="10"/>
  <c r="F8" i="10"/>
  <c r="L8" i="10" s="1"/>
  <c r="L7" i="10"/>
  <c r="I7" i="10"/>
  <c r="G7" i="10"/>
  <c r="F7" i="10"/>
  <c r="K6" i="10"/>
  <c r="I6" i="10"/>
  <c r="G6" i="10"/>
  <c r="F6" i="10"/>
  <c r="L6" i="10" s="1"/>
  <c r="K5" i="10"/>
  <c r="I5" i="10"/>
  <c r="G5" i="10"/>
  <c r="F5" i="10"/>
  <c r="L5" i="10" s="1"/>
  <c r="K4" i="10"/>
  <c r="I4" i="10"/>
  <c r="G4" i="10"/>
  <c r="F4" i="10"/>
  <c r="L4" i="10" s="1"/>
  <c r="M3" i="10"/>
  <c r="C10" i="9"/>
  <c r="C12" i="9" s="1"/>
  <c r="C14" i="9" s="1"/>
  <c r="D14" i="8"/>
  <c r="C10" i="7"/>
  <c r="B10" i="7"/>
  <c r="E9" i="7"/>
  <c r="E7" i="7"/>
  <c r="E6" i="7"/>
  <c r="E5" i="7"/>
  <c r="M21" i="10" l="1"/>
  <c r="M20" i="10"/>
  <c r="M19" i="10"/>
  <c r="M18" i="10"/>
  <c r="M17" i="10"/>
  <c r="M16" i="10"/>
  <c r="M11" i="10"/>
  <c r="M4" i="10"/>
  <c r="H4" i="10"/>
  <c r="J4" i="10"/>
  <c r="H5" i="10"/>
  <c r="J5" i="10"/>
  <c r="H6" i="10"/>
  <c r="J6" i="10"/>
  <c r="M7" i="10"/>
  <c r="K7" i="10"/>
  <c r="H7" i="10"/>
  <c r="J7" i="10"/>
  <c r="M9" i="10"/>
  <c r="M5" i="10"/>
  <c r="M6" i="10"/>
  <c r="M8" i="10"/>
  <c r="M10" i="10"/>
  <c r="H8" i="10"/>
  <c r="J8" i="10"/>
  <c r="H9" i="10"/>
  <c r="J9" i="10"/>
  <c r="H10" i="10"/>
  <c r="J10" i="10"/>
  <c r="H11" i="10"/>
  <c r="J11" i="10"/>
  <c r="G12" i="10"/>
  <c r="I12" i="10"/>
  <c r="K12" i="10"/>
  <c r="M12" i="10"/>
  <c r="G13" i="10"/>
  <c r="I13" i="10"/>
  <c r="K13" i="10"/>
  <c r="M13" i="10"/>
  <c r="G14" i="10"/>
  <c r="I14" i="10"/>
  <c r="K14" i="10"/>
  <c r="M14" i="10"/>
  <c r="G15" i="10"/>
  <c r="I15" i="10"/>
  <c r="K15" i="10"/>
  <c r="M15" i="10"/>
  <c r="H16" i="10"/>
  <c r="J16" i="10"/>
  <c r="H17" i="10"/>
  <c r="J17" i="10"/>
  <c r="H18" i="10"/>
  <c r="J18" i="10"/>
  <c r="H19" i="10"/>
  <c r="J19" i="10"/>
  <c r="H20" i="10"/>
  <c r="J20" i="10"/>
  <c r="H21" i="10"/>
  <c r="J21" i="10"/>
  <c r="H24" i="10"/>
  <c r="J24" i="10"/>
  <c r="M24" i="10" s="1"/>
  <c r="G25" i="10"/>
  <c r="I25" i="10"/>
  <c r="K25" i="10"/>
  <c r="G26" i="10"/>
  <c r="I26" i="10"/>
  <c r="K26" i="10"/>
  <c r="G27" i="10"/>
  <c r="I27" i="10"/>
  <c r="K27" i="10"/>
  <c r="G28" i="10"/>
  <c r="I28" i="10"/>
  <c r="K28" i="10"/>
  <c r="G29" i="10"/>
  <c r="I29" i="10"/>
  <c r="K29" i="10"/>
  <c r="G30" i="10"/>
  <c r="I30" i="10"/>
  <c r="K30" i="10"/>
  <c r="G31" i="10"/>
  <c r="I31" i="10"/>
  <c r="K31" i="10"/>
  <c r="G32" i="10"/>
  <c r="I32" i="10"/>
  <c r="K32" i="10"/>
  <c r="H12" i="10"/>
  <c r="J12" i="10"/>
  <c r="H13" i="10"/>
  <c r="J13" i="10"/>
  <c r="H14" i="10"/>
  <c r="J14" i="10"/>
  <c r="H15" i="10"/>
  <c r="J15" i="10"/>
  <c r="H25" i="10"/>
  <c r="J25" i="10"/>
  <c r="H26" i="10"/>
  <c r="J26" i="10"/>
  <c r="H27" i="10"/>
  <c r="J27" i="10"/>
  <c r="H28" i="10"/>
  <c r="J28" i="10"/>
  <c r="H29" i="10"/>
  <c r="J29" i="10"/>
  <c r="H30" i="10"/>
  <c r="J30" i="10"/>
  <c r="H31" i="10"/>
  <c r="J31" i="10"/>
  <c r="H32" i="10"/>
  <c r="J32" i="10"/>
  <c r="M32" i="10" l="1"/>
  <c r="M30" i="10"/>
  <c r="M26" i="10"/>
  <c r="N15" i="10"/>
  <c r="M31" i="10"/>
  <c r="M29" i="10"/>
  <c r="M27" i="10"/>
  <c r="M25" i="10"/>
  <c r="N24" i="10" s="1"/>
  <c r="N7" i="10"/>
  <c r="N11" i="10"/>
  <c r="M28" i="10"/>
  <c r="B33" i="10" l="1"/>
  <c r="D8" i="7" s="1"/>
  <c r="D10" i="7" l="1"/>
  <c r="E8" i="7"/>
  <c r="E10" i="7" s="1"/>
</calcChain>
</file>

<file path=xl/sharedStrings.xml><?xml version="1.0" encoding="utf-8"?>
<sst xmlns="http://schemas.openxmlformats.org/spreadsheetml/2006/main" count="129" uniqueCount="103">
  <si>
    <t>制造6 浙江茁恩制造有限公司纳税申报汇总表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</si>
  <si>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</si>
  <si>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</si>
  <si>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</si>
  <si>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</si>
  <si>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</si>
  <si>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</si>
  <si>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</si>
  <si>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</si>
  <si>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</si>
  <si>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金额单位：元至角分</t>
  </si>
  <si>
    <t>纳税人识别号</t>
  </si>
  <si>
    <t>所属行业</t>
  </si>
  <si>
    <t>制造业</t>
  </si>
  <si>
    <t>纳税人名称</t>
  </si>
  <si>
    <t>浙江茁恩制造有限公司</t>
  </si>
  <si>
    <t>法定代表人姓名</t>
  </si>
  <si>
    <t>韩敏君</t>
  </si>
  <si>
    <t>开户银行     及账号</t>
  </si>
  <si>
    <t>浙江富信银行股份有限公司</t>
  </si>
  <si>
    <t>登记注册类型</t>
  </si>
  <si>
    <t>浙江温州</t>
  </si>
  <si>
    <t>110000073584552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</si>
  <si>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</si>
  <si>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</si>
  <si>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</si>
  <si>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</si>
  <si>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</si>
  <si>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</si>
  <si>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</si>
  <si>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</si>
  <si>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</si>
  <si>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——</t>
  </si>
  <si>
    <t>应纳税额（5=2-3-4）</t>
  </si>
  <si>
    <t>本期留底税额</t>
  </si>
  <si>
    <t>企业所得税年度纳税申报表简表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</si>
  <si>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</si>
  <si>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</si>
  <si>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</si>
  <si>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</si>
  <si>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</si>
  <si>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</si>
  <si>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</si>
  <si>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</si>
  <si>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</si>
  <si>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</si>
  <si>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</si>
  <si>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</si>
  <si>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</si>
  <si>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</si>
  <si>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</si>
  <si>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</si>
  <si>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</si>
  <si>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</si>
  <si>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</si>
  <si>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</si>
  <si>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</si>
  <si>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</si>
  <si>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</si>
  <si>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</si>
  <si>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</si>
  <si>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制造6 浙江茁恩制造有限公司第四期五险一金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</si>
  <si>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</si>
  <si>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</si>
  <si>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</si>
  <si>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</si>
  <si>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</si>
  <si>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</si>
  <si>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</si>
  <si>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</si>
  <si>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</si>
  <si>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</si>
  <si>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</si>
  <si>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</si>
  <si>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</si>
  <si>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</si>
  <si>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</si>
  <si>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</si>
  <si>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</si>
  <si>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</si>
  <si>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</si>
  <si>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</si>
  <si>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</si>
  <si>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</si>
  <si>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</si>
  <si>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</si>
  <si>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</si>
  <si>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</si>
  <si>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</si>
  <si>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</si>
  <si>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</si>
  <si>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</si>
  <si>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</si>
  <si>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</si>
  <si>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</si>
  <si>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</si>
  <si>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</si>
  <si>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</si>
  <si>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</si>
  <si>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</si>
  <si>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所属时间:自 2022年 5月 1日至 2022年 5月 31日</t>
    <phoneticPr fontId="17" type="noConversion"/>
  </si>
  <si>
    <t>填表日期： 2022年  5月 31日</t>
    <phoneticPr fontId="17" type="noConversion"/>
  </si>
  <si>
    <t>税款所属时间：第 五 期   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</si>
</sst>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%"/>
    <numFmt numFmtId="177" formatCode="#,##0.00_);[Red]\(#,##0.00\)"/>
    <numFmt numFmtId="178" formatCode="0.0_ "/>
    <numFmt numFmtId="179" formatCode="#,##0.00_ "/>
    <numFmt numFmtId="180" formatCode="0.00_ "/>
    <numFmt numFmtId="181" formatCode="0.00_);[Red]\(0.00\)"/>
  </numFmts>
  <fonts count="19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7" fontId="3" fillId="2" borderId="2" xfId="1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178" fontId="2" fillId="2" borderId="3" xfId="1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80" fontId="2" fillId="2" borderId="2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17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179" fontId="6" fillId="0" borderId="0" xfId="0" applyNumberFormat="1" applyFont="1" applyAlignment="1">
      <alignment horizontal="center"/>
    </xf>
    <xf numFmtId="0" fontId="6" fillId="0" borderId="2" xfId="0" applyFont="1" applyFill="1" applyBorder="1"/>
    <xf numFmtId="10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0" fontId="11" fillId="0" borderId="0" xfId="0" applyFont="1"/>
    <xf numFmtId="0" fontId="10" fillId="0" borderId="0" xfId="0" applyFont="1" applyFill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79" fontId="10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179" fontId="14" fillId="0" borderId="5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79" fontId="14" fillId="0" borderId="2" xfId="0" applyNumberFormat="1" applyFont="1" applyBorder="1" applyAlignment="1">
      <alignment horizontal="center"/>
    </xf>
    <xf numFmtId="0" fontId="0" fillId="0" borderId="0" xfId="0" applyFont="1" applyFill="1"/>
    <xf numFmtId="0" fontId="2" fillId="6" borderId="2" xfId="1" applyFont="1" applyFill="1" applyBorder="1" applyAlignment="1">
      <alignment horizontal="center" vertical="center"/>
    </xf>
    <xf numFmtId="179" fontId="3" fillId="0" borderId="2" xfId="1" applyNumberFormat="1" applyFont="1" applyFill="1" applyBorder="1" applyAlignment="1">
      <alignment horizontal="right" vertical="center"/>
    </xf>
    <xf numFmtId="179" fontId="2" fillId="0" borderId="2" xfId="1" applyNumberFormat="1" applyFont="1" applyFill="1" applyBorder="1" applyAlignment="1">
      <alignment horizontal="right" vertical="center"/>
    </xf>
    <xf numFmtId="0" fontId="10" fillId="0" borderId="2" xfId="0" quotePrefix="1" applyFont="1" applyFill="1" applyBorder="1" applyAlignment="1">
      <alignment horizontal="center" vertical="center" wrapText="1"/>
    </xf>
    <xf numFmtId="179" fontId="18" fillId="0" borderId="5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79" fontId="3" fillId="4" borderId="7" xfId="1" applyNumberFormat="1" applyFont="1" applyFill="1" applyBorder="1" applyAlignment="1">
      <alignment horizontal="center" vertical="center"/>
    </xf>
    <xf numFmtId="179" fontId="3" fillId="4" borderId="8" xfId="1" applyNumberFormat="1" applyFont="1" applyFill="1" applyBorder="1" applyAlignment="1">
      <alignment horizontal="center" vertical="center"/>
    </xf>
    <xf numFmtId="179" fontId="3" fillId="4" borderId="9" xfId="1" applyNumberFormat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181" fontId="0" fillId="0" borderId="4" xfId="0" applyNumberFormat="1" applyBorder="1" applyAlignment="1">
      <alignment horizontal="center" vertical="center"/>
    </xf>
    <xf numFmtId="181" fontId="0" fillId="0" borderId="4" xfId="0" applyNumberFormat="1" applyBorder="1" applyAlignment="1">
      <alignment vertical="center"/>
    </xf>
    <xf numFmtId="181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40" zoomScaleNormal="140" workbookViewId="0">
      <selection sqref="A1:E2"/>
    </sheetView>
  </sheetViews>
  <sheetFormatPr defaultColWidth="14.5" defaultRowHeight="21" customHeight="1"/>
  <cols>
    <col min="1" max="1" width="9.625" style="50" customWidth="1"/>
    <col min="2" max="2" width="17.375" style="50" customWidth="1"/>
    <col min="3" max="4" width="21.5" style="50" customWidth="1"/>
    <col min="5" max="5" width="18.75" style="50" customWidth="1"/>
    <col min="6" max="16384" width="14.5" style="50"/>
  </cols>
  <sheetData>
    <row r="1" spans="1:5" ht="13.5">
      <c r="A1" s="56" t="s">
        <v>0</v>
      </c>
      <c r="B1" s="57"/>
      <c r="C1" s="57"/>
      <c r="D1" s="57"/>
      <c r="E1" s="57"/>
    </row>
    <row r="2" spans="1:5" ht="13.5">
      <c r="A2" s="58"/>
      <c r="B2" s="59"/>
      <c r="C2" s="59"/>
      <c r="D2" s="59"/>
      <c r="E2" s="59"/>
    </row>
    <row r="3" spans="1:5" ht="13.5">
      <c r="A3" s="61" t="s">
        <v>1</v>
      </c>
      <c r="B3" s="61" t="s">
        <v>2</v>
      </c>
      <c r="C3" s="61" t="s">
        <v>3</v>
      </c>
      <c r="D3" s="61" t="s">
        <v>4</v>
      </c>
      <c r="E3" s="63" t="s">
        <v>5</v>
      </c>
    </row>
    <row r="4" spans="1:5" ht="13.5">
      <c r="A4" s="62"/>
      <c r="B4" s="62"/>
      <c r="C4" s="62"/>
      <c r="D4" s="62"/>
      <c r="E4" s="64"/>
    </row>
    <row r="5" spans="1:5" ht="21" customHeight="1">
      <c r="A5" s="51">
        <v>1</v>
      </c>
      <c r="B5" s="52">
        <v>0</v>
      </c>
      <c r="C5" s="52">
        <v>0</v>
      </c>
      <c r="D5" s="52">
        <v>443685</v>
      </c>
      <c r="E5" s="52">
        <f>B5+C5+D5</f>
        <v>443685</v>
      </c>
    </row>
    <row r="6" spans="1:5" ht="21" customHeight="1">
      <c r="A6" s="51">
        <v>2</v>
      </c>
      <c r="B6" s="52">
        <v>0</v>
      </c>
      <c r="C6" s="52">
        <v>528013.69999999995</v>
      </c>
      <c r="D6" s="52">
        <v>461395</v>
      </c>
      <c r="E6" s="52">
        <f>B6+C6+D6</f>
        <v>989408.7</v>
      </c>
    </row>
    <row r="7" spans="1:5" ht="21" customHeight="1">
      <c r="A7" s="51">
        <v>3</v>
      </c>
      <c r="B7" s="52">
        <v>0</v>
      </c>
      <c r="C7" s="52">
        <v>440368.87</v>
      </c>
      <c r="D7" s="52">
        <v>588445</v>
      </c>
      <c r="E7" s="52">
        <f>B7+C7+D7</f>
        <v>1028813.87</v>
      </c>
    </row>
    <row r="8" spans="1:5" ht="21" customHeight="1">
      <c r="A8" s="51">
        <v>4</v>
      </c>
      <c r="B8" s="52">
        <v>1211982.73</v>
      </c>
      <c r="C8" s="52">
        <v>3525779.43</v>
      </c>
      <c r="D8" s="52">
        <f>五险一金申报表!B33</f>
        <v>588445</v>
      </c>
      <c r="E8" s="52">
        <f>B8+C8+D8</f>
        <v>5326207.16</v>
      </c>
    </row>
    <row r="9" spans="1:5" ht="21" customHeight="1">
      <c r="A9" s="51">
        <v>5</v>
      </c>
      <c r="B9" s="52">
        <v>6911816.2300000004</v>
      </c>
      <c r="C9" s="52">
        <v>9011436.4000000004</v>
      </c>
      <c r="D9" s="52">
        <v>588445</v>
      </c>
      <c r="E9" s="52">
        <f>B9+C9+D9</f>
        <v>16511697.630000001</v>
      </c>
    </row>
    <row r="10" spans="1:5" ht="21" customHeight="1">
      <c r="A10" s="51" t="s">
        <v>5</v>
      </c>
      <c r="B10" s="53">
        <f>B5+B6+B7+B8+B9</f>
        <v>8123798.9600000009</v>
      </c>
      <c r="C10" s="53">
        <f>C5+C6+C7+C8+C9</f>
        <v>13505598.4</v>
      </c>
      <c r="D10" s="53">
        <f>D5+D6+D7+D8+D9</f>
        <v>2670415</v>
      </c>
      <c r="E10" s="53">
        <f>E5+E6+E7+E8+E9</f>
        <v>24299812.359999999</v>
      </c>
    </row>
    <row r="11" spans="1:5" ht="44.1" customHeight="1">
      <c r="A11" s="60" t="s">
        <v>6</v>
      </c>
      <c r="B11" s="60"/>
      <c r="C11" s="60"/>
      <c r="D11" s="60"/>
      <c r="E11" s="60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7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D14" sqref="D14"/>
    </sheetView>
  </sheetViews>
  <sheetFormatPr defaultColWidth="8.875" defaultRowHeight="13.5"/>
  <cols>
    <col min="1" max="1" width="18" customWidth="1"/>
    <col min="2" max="2" width="33.75" customWidth="1"/>
    <col min="3" max="3" width="16.75" customWidth="1"/>
    <col min="4" max="4" width="16.25" customWidth="1"/>
    <col min="5" max="5" width="16.125" customWidth="1"/>
    <col min="6" max="6" width="14.5" customWidth="1"/>
  </cols>
  <sheetData>
    <row r="1" spans="1:5" ht="27" customHeight="1">
      <c r="A1" s="65" t="s">
        <v>7</v>
      </c>
      <c r="B1" s="65"/>
      <c r="C1" s="65"/>
      <c r="D1" s="65"/>
      <c r="E1" s="65"/>
    </row>
    <row r="2" spans="1:5" ht="23.1" customHeight="1">
      <c r="A2" s="66" t="s">
        <v>8</v>
      </c>
      <c r="B2" s="66"/>
      <c r="C2" s="66"/>
      <c r="D2" s="66"/>
      <c r="E2" s="66"/>
    </row>
    <row r="3" spans="1:5" ht="32.1" customHeight="1">
      <c r="A3" s="67" t="s">
        <v>9</v>
      </c>
      <c r="B3" s="67"/>
      <c r="C3" s="67"/>
      <c r="D3" s="67"/>
      <c r="E3" s="67"/>
    </row>
    <row r="4" spans="1:5" ht="28.5">
      <c r="A4" s="68" t="s">
        <v>100</v>
      </c>
      <c r="B4" s="68"/>
      <c r="C4" s="69" t="s">
        <v>101</v>
      </c>
      <c r="D4" s="69"/>
      <c r="E4" s="41" t="s">
        <v>10</v>
      </c>
    </row>
    <row r="5" spans="1:5" ht="18.95" customHeight="1">
      <c r="A5" s="35" t="s">
        <v>11</v>
      </c>
      <c r="B5" s="35"/>
      <c r="C5" s="35" t="s">
        <v>12</v>
      </c>
      <c r="D5" s="70" t="s">
        <v>13</v>
      </c>
      <c r="E5" s="70"/>
    </row>
    <row r="6" spans="1:5" ht="18.95" customHeight="1">
      <c r="A6" s="35" t="s">
        <v>14</v>
      </c>
      <c r="B6" s="42" t="s">
        <v>15</v>
      </c>
      <c r="C6" s="35" t="s">
        <v>16</v>
      </c>
      <c r="D6" s="70" t="s">
        <v>17</v>
      </c>
      <c r="E6" s="70"/>
    </row>
    <row r="7" spans="1:5" ht="18.95" customHeight="1">
      <c r="A7" s="77" t="s">
        <v>18</v>
      </c>
      <c r="B7" s="42" t="s">
        <v>19</v>
      </c>
      <c r="C7" s="35" t="s">
        <v>20</v>
      </c>
      <c r="D7" s="71" t="s">
        <v>21</v>
      </c>
      <c r="E7" s="72"/>
    </row>
    <row r="8" spans="1:5" ht="18.95" customHeight="1">
      <c r="A8" s="77"/>
      <c r="B8" s="54" t="s">
        <v>22</v>
      </c>
      <c r="C8" s="35" t="s">
        <v>23</v>
      </c>
      <c r="D8" s="71" t="s">
        <v>21</v>
      </c>
      <c r="E8" s="72"/>
    </row>
    <row r="9" spans="1:5" ht="14.25">
      <c r="A9" s="73" t="s">
        <v>24</v>
      </c>
      <c r="B9" s="74"/>
      <c r="C9" s="43" t="s">
        <v>25</v>
      </c>
      <c r="D9" s="43" t="s">
        <v>26</v>
      </c>
      <c r="E9" s="43" t="s">
        <v>27</v>
      </c>
    </row>
    <row r="10" spans="1:5" ht="18.95" customHeight="1">
      <c r="A10" s="78" t="s">
        <v>28</v>
      </c>
      <c r="B10" s="79"/>
      <c r="C10" s="44">
        <v>1</v>
      </c>
      <c r="D10" s="45">
        <v>43401379.310000002</v>
      </c>
      <c r="E10" s="45">
        <v>63078103.450000003</v>
      </c>
    </row>
    <row r="11" spans="1:5" ht="18.95" customHeight="1">
      <c r="A11" s="80" t="s">
        <v>29</v>
      </c>
      <c r="B11" s="81"/>
      <c r="C11" s="46">
        <v>2</v>
      </c>
      <c r="D11" s="45">
        <v>6944220.6900000004</v>
      </c>
      <c r="E11" s="47">
        <v>10092496.550000001</v>
      </c>
    </row>
    <row r="12" spans="1:5" ht="18.95" customHeight="1">
      <c r="A12" s="82" t="s">
        <v>30</v>
      </c>
      <c r="B12" s="83"/>
      <c r="C12" s="48">
        <v>3</v>
      </c>
      <c r="D12" s="45">
        <v>32404.46</v>
      </c>
      <c r="E12" s="49">
        <v>3431224.52</v>
      </c>
    </row>
    <row r="13" spans="1:5" ht="18.95" customHeight="1">
      <c r="A13" s="82" t="s">
        <v>31</v>
      </c>
      <c r="B13" s="83"/>
      <c r="C13" s="48">
        <v>4</v>
      </c>
      <c r="D13" s="45">
        <v>0</v>
      </c>
      <c r="E13" s="49" t="s">
        <v>32</v>
      </c>
    </row>
    <row r="14" spans="1:5" ht="18.95" customHeight="1">
      <c r="A14" s="75" t="s">
        <v>33</v>
      </c>
      <c r="B14" s="76"/>
      <c r="C14" s="48">
        <v>5</v>
      </c>
      <c r="D14" s="55">
        <f>D11-D12-D13</f>
        <v>6911816.2300000004</v>
      </c>
      <c r="E14" s="49" t="s">
        <v>32</v>
      </c>
    </row>
    <row r="15" spans="1:5" ht="18.95" customHeight="1">
      <c r="A15" s="75" t="s">
        <v>34</v>
      </c>
      <c r="B15" s="76"/>
      <c r="C15" s="48">
        <v>6</v>
      </c>
      <c r="D15" s="49">
        <v>0</v>
      </c>
      <c r="E15" s="49" t="s">
        <v>32</v>
      </c>
    </row>
    <row r="16" spans="1:5" ht="20.25">
      <c r="A16" s="27"/>
      <c r="B16" s="27"/>
      <c r="C16" s="27"/>
      <c r="D16" s="27"/>
      <c r="E16" s="27"/>
    </row>
  </sheetData>
  <mergeCells count="17">
    <mergeCell ref="A15:B15"/>
    <mergeCell ref="A7:A8"/>
    <mergeCell ref="A10:B10"/>
    <mergeCell ref="A11:B11"/>
    <mergeCell ref="A12:B12"/>
    <mergeCell ref="A13:B13"/>
    <mergeCell ref="A14:B14"/>
    <mergeCell ref="D5:E5"/>
    <mergeCell ref="D6:E6"/>
    <mergeCell ref="D7:E7"/>
    <mergeCell ref="D8:E8"/>
    <mergeCell ref="A9:B9"/>
    <mergeCell ref="A1:E1"/>
    <mergeCell ref="A2:E2"/>
    <mergeCell ref="A3:E3"/>
    <mergeCell ref="A4:B4"/>
    <mergeCell ref="C4:D4"/>
  </mergeCells>
  <phoneticPr fontId="17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4" sqref="C14"/>
    </sheetView>
  </sheetViews>
  <sheetFormatPr defaultColWidth="8.875" defaultRowHeight="13.5"/>
  <cols>
    <col min="1" max="1" width="7.375" customWidth="1"/>
    <col min="2" max="2" width="33.125" customWidth="1"/>
    <col min="3" max="3" width="17.125" customWidth="1"/>
    <col min="4" max="4" width="9" customWidth="1"/>
    <col min="5" max="5" width="59.5" customWidth="1"/>
  </cols>
  <sheetData>
    <row r="1" spans="1:6" ht="14.25">
      <c r="A1" s="84" t="s">
        <v>35</v>
      </c>
      <c r="B1" s="84"/>
      <c r="C1" s="84"/>
      <c r="D1" s="84"/>
    </row>
    <row r="2" spans="1:6" ht="20.25">
      <c r="A2" s="22"/>
      <c r="B2" s="22"/>
      <c r="C2" s="22"/>
      <c r="D2" s="22"/>
    </row>
    <row r="3" spans="1:6" ht="18.75">
      <c r="A3" s="85" t="s">
        <v>102</v>
      </c>
      <c r="B3" s="85"/>
      <c r="C3" s="85"/>
      <c r="D3" s="85"/>
      <c r="E3" s="23"/>
    </row>
    <row r="4" spans="1:6" ht="20.25">
      <c r="A4" s="24" t="s">
        <v>36</v>
      </c>
      <c r="B4" s="25" t="s">
        <v>37</v>
      </c>
      <c r="C4" s="25" t="s">
        <v>38</v>
      </c>
      <c r="D4" s="25" t="s">
        <v>39</v>
      </c>
      <c r="E4" s="26" t="s">
        <v>40</v>
      </c>
      <c r="F4" s="27"/>
    </row>
    <row r="5" spans="1:6" ht="20.25">
      <c r="A5" s="28">
        <v>1</v>
      </c>
      <c r="B5" s="29" t="s">
        <v>41</v>
      </c>
      <c r="C5" s="30">
        <v>36045745.609999999</v>
      </c>
      <c r="D5" s="31"/>
      <c r="E5" s="32" t="s">
        <v>42</v>
      </c>
      <c r="F5" s="27"/>
    </row>
    <row r="6" spans="1:6" ht="20.25">
      <c r="A6" s="28">
        <v>2</v>
      </c>
      <c r="B6" s="29" t="s">
        <v>43</v>
      </c>
      <c r="C6" s="30"/>
      <c r="D6" s="31"/>
      <c r="E6" s="32" t="s">
        <v>44</v>
      </c>
      <c r="F6" s="27"/>
    </row>
    <row r="7" spans="1:6" ht="20.25">
      <c r="A7" s="28">
        <v>3</v>
      </c>
      <c r="B7" s="33" t="s">
        <v>45</v>
      </c>
      <c r="C7" s="30"/>
      <c r="D7" s="31"/>
      <c r="E7" s="32"/>
      <c r="F7" s="27"/>
    </row>
    <row r="8" spans="1:6" ht="20.25">
      <c r="A8" s="28">
        <v>4</v>
      </c>
      <c r="B8" s="33" t="s">
        <v>46</v>
      </c>
      <c r="C8" s="30"/>
      <c r="D8" s="31"/>
      <c r="E8" s="32" t="s">
        <v>47</v>
      </c>
      <c r="F8" s="27"/>
    </row>
    <row r="9" spans="1:6" ht="20.25">
      <c r="A9" s="28">
        <v>5</v>
      </c>
      <c r="B9" s="34" t="s">
        <v>48</v>
      </c>
      <c r="C9" s="30"/>
      <c r="D9" s="31"/>
      <c r="E9" s="32" t="s">
        <v>49</v>
      </c>
      <c r="F9" s="27"/>
    </row>
    <row r="10" spans="1:6" ht="20.25">
      <c r="A10" s="28">
        <v>6</v>
      </c>
      <c r="B10" s="35" t="s">
        <v>50</v>
      </c>
      <c r="C10" s="36">
        <f>C5+C6-C7-C8-C9</f>
        <v>36045745.609999999</v>
      </c>
      <c r="D10" s="31"/>
      <c r="E10" s="32" t="s">
        <v>51</v>
      </c>
      <c r="F10" s="27"/>
    </row>
    <row r="11" spans="1:6" ht="20.25">
      <c r="A11" s="28">
        <v>7</v>
      </c>
      <c r="B11" s="37" t="s">
        <v>52</v>
      </c>
      <c r="C11" s="38">
        <v>0.25</v>
      </c>
      <c r="D11" s="31"/>
      <c r="E11" s="32" t="s">
        <v>53</v>
      </c>
      <c r="F11" s="27"/>
    </row>
    <row r="12" spans="1:6" ht="20.25">
      <c r="A12" s="28">
        <v>8</v>
      </c>
      <c r="B12" s="37" t="s">
        <v>54</v>
      </c>
      <c r="C12" s="30">
        <f>C10*C11</f>
        <v>9011436.4024999999</v>
      </c>
      <c r="D12" s="31"/>
      <c r="E12" s="32" t="s">
        <v>55</v>
      </c>
      <c r="F12" s="27"/>
    </row>
    <row r="13" spans="1:6" ht="20.25">
      <c r="A13" s="28">
        <v>9</v>
      </c>
      <c r="B13" s="34" t="s">
        <v>56</v>
      </c>
      <c r="C13" s="30"/>
      <c r="D13" s="31"/>
      <c r="E13" s="32" t="s">
        <v>57</v>
      </c>
      <c r="F13" s="27"/>
    </row>
    <row r="14" spans="1:6" ht="20.25">
      <c r="A14" s="28">
        <v>10</v>
      </c>
      <c r="B14" s="39" t="s">
        <v>58</v>
      </c>
      <c r="C14" s="30">
        <f>C12-C13</f>
        <v>9011436.4024999999</v>
      </c>
      <c r="D14" s="31"/>
      <c r="E14" s="32" t="s">
        <v>59</v>
      </c>
      <c r="F14" s="27"/>
    </row>
    <row r="15" spans="1:6" ht="14.25">
      <c r="A15" s="40" t="s">
        <v>60</v>
      </c>
      <c r="B15" s="32"/>
      <c r="C15" s="32"/>
      <c r="D15" s="32"/>
      <c r="E15" s="32"/>
    </row>
    <row r="16" spans="1:6" ht="18.75">
      <c r="A16" s="23"/>
      <c r="B16" s="23"/>
      <c r="C16" s="23"/>
      <c r="D16" s="23"/>
      <c r="E16" s="23"/>
    </row>
    <row r="17" spans="2:5" ht="18.75">
      <c r="B17" s="23"/>
      <c r="C17" s="23"/>
      <c r="D17" s="23"/>
      <c r="E17" s="23"/>
    </row>
  </sheetData>
  <mergeCells count="2">
    <mergeCell ref="A1:D1"/>
    <mergeCell ref="A3:D3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0" zoomScale="130" zoomScaleNormal="130" workbookViewId="0">
      <selection activeCell="B33" sqref="B33:N33"/>
    </sheetView>
  </sheetViews>
  <sheetFormatPr defaultColWidth="9" defaultRowHeight="15.75" customHeight="1"/>
  <cols>
    <col min="1" max="1" width="5.5" style="1" customWidth="1"/>
    <col min="2" max="2" width="13.375" style="1" customWidth="1"/>
    <col min="3" max="3" width="14.125" style="1" customWidth="1"/>
    <col min="4" max="4" width="10" style="1" customWidth="1"/>
    <col min="5" max="5" width="9" style="1"/>
    <col min="6" max="6" width="11.625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5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pans="1:16" ht="34.5" customHeight="1">
      <c r="A1" s="86" t="s">
        <v>61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6" ht="15.75" customHeight="1">
      <c r="A2" s="91" t="s">
        <v>62</v>
      </c>
      <c r="B2" s="91" t="s">
        <v>63</v>
      </c>
      <c r="C2" s="91" t="s">
        <v>64</v>
      </c>
      <c r="D2" s="91" t="s">
        <v>65</v>
      </c>
      <c r="E2" s="91" t="s">
        <v>66</v>
      </c>
      <c r="F2" s="2" t="s">
        <v>67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5</v>
      </c>
      <c r="N2" s="101" t="s">
        <v>74</v>
      </c>
    </row>
    <row r="3" spans="1:16" ht="15.75" customHeight="1">
      <c r="A3" s="91"/>
      <c r="B3" s="91"/>
      <c r="C3" s="91"/>
      <c r="D3" s="91"/>
      <c r="E3" s="91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9">
        <f>F3+G3+H3+I3+J3+K3+L3</f>
        <v>1.3850000000000002</v>
      </c>
      <c r="N3" s="102"/>
    </row>
    <row r="4" spans="1:16" ht="15" customHeight="1">
      <c r="A4" s="92">
        <v>1</v>
      </c>
      <c r="B4" s="92" t="s">
        <v>75</v>
      </c>
      <c r="C4" s="2" t="s">
        <v>76</v>
      </c>
      <c r="D4" s="5">
        <v>40000</v>
      </c>
      <c r="E4" s="6"/>
      <c r="F4" s="7">
        <f t="shared" ref="F4:F21" si="0">D4*E4</f>
        <v>0</v>
      </c>
      <c r="G4" s="7">
        <f>F4*G3</f>
        <v>0</v>
      </c>
      <c r="H4" s="7">
        <f>F4*H3</f>
        <v>0</v>
      </c>
      <c r="I4" s="7">
        <f t="shared" ref="I4:I21" si="1">F4*2%</f>
        <v>0</v>
      </c>
      <c r="J4" s="7">
        <f t="shared" ref="J4:J21" si="2">F4*0.4%</f>
        <v>0</v>
      </c>
      <c r="K4" s="7">
        <f t="shared" ref="K4:K21" si="3">F4*0.6%</f>
        <v>0</v>
      </c>
      <c r="L4" s="7">
        <f>F4*L3</f>
        <v>0</v>
      </c>
      <c r="M4" s="20">
        <f>F4*M3</f>
        <v>0</v>
      </c>
      <c r="N4" s="100"/>
    </row>
    <row r="5" spans="1:16" ht="15" customHeight="1">
      <c r="A5" s="91"/>
      <c r="B5" s="92"/>
      <c r="C5" s="2" t="s">
        <v>77</v>
      </c>
      <c r="D5" s="5">
        <v>30000</v>
      </c>
      <c r="E5" s="6"/>
      <c r="F5" s="7">
        <f t="shared" si="0"/>
        <v>0</v>
      </c>
      <c r="G5" s="7">
        <f>F5*G3</f>
        <v>0</v>
      </c>
      <c r="H5" s="7">
        <f>F5*H3</f>
        <v>0</v>
      </c>
      <c r="I5" s="7">
        <f t="shared" si="1"/>
        <v>0</v>
      </c>
      <c r="J5" s="7">
        <f t="shared" si="2"/>
        <v>0</v>
      </c>
      <c r="K5" s="7">
        <f t="shared" si="3"/>
        <v>0</v>
      </c>
      <c r="L5" s="7">
        <f>F5*L3</f>
        <v>0</v>
      </c>
      <c r="M5" s="20">
        <f>F5*M3</f>
        <v>0</v>
      </c>
      <c r="N5" s="98"/>
    </row>
    <row r="6" spans="1:16" ht="18.95" customHeight="1">
      <c r="A6" s="91"/>
      <c r="B6" s="91"/>
      <c r="C6" s="2" t="s">
        <v>78</v>
      </c>
      <c r="D6" s="5">
        <v>30000</v>
      </c>
      <c r="E6" s="6"/>
      <c r="F6" s="7">
        <f t="shared" si="0"/>
        <v>0</v>
      </c>
      <c r="G6" s="7">
        <f>F6*G3</f>
        <v>0</v>
      </c>
      <c r="H6" s="7">
        <f>F6*H3</f>
        <v>0</v>
      </c>
      <c r="I6" s="7">
        <f t="shared" si="1"/>
        <v>0</v>
      </c>
      <c r="J6" s="7">
        <f t="shared" si="2"/>
        <v>0</v>
      </c>
      <c r="K6" s="7">
        <f t="shared" si="3"/>
        <v>0</v>
      </c>
      <c r="L6" s="7">
        <f>F6*L3</f>
        <v>0</v>
      </c>
      <c r="M6" s="20">
        <f>F6*M3</f>
        <v>0</v>
      </c>
      <c r="N6" s="103"/>
      <c r="P6" s="21"/>
    </row>
    <row r="7" spans="1:16" ht="15.75" customHeight="1">
      <c r="A7" s="91">
        <v>2</v>
      </c>
      <c r="B7" s="92" t="s">
        <v>79</v>
      </c>
      <c r="C7" s="2" t="s">
        <v>76</v>
      </c>
      <c r="D7" s="5">
        <v>40000</v>
      </c>
      <c r="E7" s="6"/>
      <c r="F7" s="7">
        <f t="shared" si="0"/>
        <v>0</v>
      </c>
      <c r="G7" s="7">
        <f>F7*G3</f>
        <v>0</v>
      </c>
      <c r="H7" s="7">
        <f>F7*H3</f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>
        <f>F7*L3</f>
        <v>0</v>
      </c>
      <c r="M7" s="20">
        <f>F7*M3</f>
        <v>0</v>
      </c>
      <c r="N7" s="100">
        <f>SUM(M7:M10)</f>
        <v>0</v>
      </c>
    </row>
    <row r="8" spans="1:16" ht="15.75" customHeight="1">
      <c r="A8" s="91"/>
      <c r="B8" s="91"/>
      <c r="C8" s="2" t="s">
        <v>77</v>
      </c>
      <c r="D8" s="5">
        <v>30000</v>
      </c>
      <c r="E8" s="6"/>
      <c r="F8" s="7">
        <f t="shared" si="0"/>
        <v>0</v>
      </c>
      <c r="G8" s="7">
        <f>F8*G3</f>
        <v>0</v>
      </c>
      <c r="H8" s="7">
        <f>F8*H3</f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>F8*L3</f>
        <v>0</v>
      </c>
      <c r="M8" s="20">
        <f>F8*M3</f>
        <v>0</v>
      </c>
      <c r="N8" s="98"/>
    </row>
    <row r="9" spans="1:16" ht="15.75" customHeight="1">
      <c r="A9" s="91"/>
      <c r="B9" s="91"/>
      <c r="C9" s="2" t="s">
        <v>78</v>
      </c>
      <c r="D9" s="5">
        <v>30000</v>
      </c>
      <c r="E9" s="6"/>
      <c r="F9" s="7">
        <f t="shared" si="0"/>
        <v>0</v>
      </c>
      <c r="G9" s="7">
        <f>F9*G3</f>
        <v>0</v>
      </c>
      <c r="H9" s="7">
        <f>F9*H3</f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>F9*L3</f>
        <v>0</v>
      </c>
      <c r="M9" s="20">
        <f>F9*M3</f>
        <v>0</v>
      </c>
      <c r="N9" s="98"/>
    </row>
    <row r="10" spans="1:16" ht="15.75" customHeight="1">
      <c r="A10" s="91"/>
      <c r="B10" s="91"/>
      <c r="C10" s="2" t="s">
        <v>80</v>
      </c>
      <c r="D10" s="5">
        <v>30000</v>
      </c>
      <c r="E10" s="6"/>
      <c r="F10" s="7">
        <f t="shared" si="0"/>
        <v>0</v>
      </c>
      <c r="G10" s="7">
        <f>F10*G3</f>
        <v>0</v>
      </c>
      <c r="H10" s="7">
        <f>F10*H3</f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>
        <f>F10*L3</f>
        <v>0</v>
      </c>
      <c r="M10" s="20">
        <f>F10*M3</f>
        <v>0</v>
      </c>
      <c r="N10" s="103"/>
    </row>
    <row r="11" spans="1:16" ht="15.75" customHeight="1">
      <c r="A11" s="91">
        <v>3</v>
      </c>
      <c r="B11" s="92" t="s">
        <v>81</v>
      </c>
      <c r="C11" s="2" t="s">
        <v>76</v>
      </c>
      <c r="D11" s="5">
        <v>40000</v>
      </c>
      <c r="E11" s="6"/>
      <c r="F11" s="7">
        <f t="shared" si="0"/>
        <v>0</v>
      </c>
      <c r="G11" s="7">
        <f>F11*G3</f>
        <v>0</v>
      </c>
      <c r="H11" s="7">
        <f>F11*H3</f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>F11*L3</f>
        <v>0</v>
      </c>
      <c r="M11" s="20">
        <f>F11*M3</f>
        <v>0</v>
      </c>
      <c r="N11" s="100">
        <f>SUM(M11:M14)</f>
        <v>0</v>
      </c>
    </row>
    <row r="12" spans="1:16" ht="15.75" customHeight="1">
      <c r="A12" s="91"/>
      <c r="B12" s="91"/>
      <c r="C12" s="2" t="s">
        <v>77</v>
      </c>
      <c r="D12" s="5">
        <v>30000</v>
      </c>
      <c r="E12" s="6"/>
      <c r="F12" s="7">
        <f t="shared" si="0"/>
        <v>0</v>
      </c>
      <c r="G12" s="7">
        <f>F12*G3</f>
        <v>0</v>
      </c>
      <c r="H12" s="7">
        <f>F12*H3</f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>F12*L3</f>
        <v>0</v>
      </c>
      <c r="M12" s="20">
        <f>F12*M3</f>
        <v>0</v>
      </c>
      <c r="N12" s="98"/>
    </row>
    <row r="13" spans="1:16" ht="15.75" customHeight="1">
      <c r="A13" s="91"/>
      <c r="B13" s="91"/>
      <c r="C13" s="2" t="s">
        <v>78</v>
      </c>
      <c r="D13" s="5">
        <v>30000</v>
      </c>
      <c r="E13" s="6"/>
      <c r="F13" s="7">
        <f t="shared" si="0"/>
        <v>0</v>
      </c>
      <c r="G13" s="7">
        <f>F13*G3</f>
        <v>0</v>
      </c>
      <c r="H13" s="7">
        <f>F13*H3</f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>F13*L3</f>
        <v>0</v>
      </c>
      <c r="M13" s="20">
        <f>F13*M3</f>
        <v>0</v>
      </c>
      <c r="N13" s="98"/>
    </row>
    <row r="14" spans="1:16" ht="15.75" customHeight="1">
      <c r="A14" s="91"/>
      <c r="B14" s="91"/>
      <c r="C14" s="2" t="s">
        <v>80</v>
      </c>
      <c r="D14" s="5">
        <v>30000</v>
      </c>
      <c r="E14" s="6"/>
      <c r="F14" s="7">
        <f t="shared" si="0"/>
        <v>0</v>
      </c>
      <c r="G14" s="7">
        <f>F14*G3</f>
        <v>0</v>
      </c>
      <c r="H14" s="7">
        <f>F14*H3</f>
        <v>0</v>
      </c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>F14*L3</f>
        <v>0</v>
      </c>
      <c r="M14" s="20">
        <f>F14*M3</f>
        <v>0</v>
      </c>
      <c r="N14" s="103"/>
    </row>
    <row r="15" spans="1:16" ht="15.75" customHeight="1">
      <c r="A15" s="93">
        <v>4</v>
      </c>
      <c r="B15" s="96" t="s">
        <v>82</v>
      </c>
      <c r="C15" s="2" t="s">
        <v>76</v>
      </c>
      <c r="D15" s="5">
        <v>40000</v>
      </c>
      <c r="E15" s="6">
        <v>1</v>
      </c>
      <c r="F15" s="7">
        <f t="shared" si="0"/>
        <v>40000</v>
      </c>
      <c r="G15" s="7">
        <f>F15*G3</f>
        <v>5600.0000000000009</v>
      </c>
      <c r="H15" s="7">
        <f>F15*H3</f>
        <v>3800</v>
      </c>
      <c r="I15" s="7">
        <f t="shared" si="1"/>
        <v>800</v>
      </c>
      <c r="J15" s="7">
        <f t="shared" si="2"/>
        <v>160</v>
      </c>
      <c r="K15" s="7">
        <f t="shared" si="3"/>
        <v>240</v>
      </c>
      <c r="L15" s="7">
        <f>F15*L3</f>
        <v>4800</v>
      </c>
      <c r="M15" s="20">
        <f>F15*M3</f>
        <v>55400.000000000007</v>
      </c>
      <c r="N15" s="100">
        <f>M16+M15+M17+M18+M19+M20+M21</f>
        <v>304700.00000000006</v>
      </c>
    </row>
    <row r="16" spans="1:16" ht="15.75" customHeight="1">
      <c r="A16" s="94"/>
      <c r="B16" s="94"/>
      <c r="C16" s="2" t="s">
        <v>78</v>
      </c>
      <c r="D16" s="5">
        <v>30000</v>
      </c>
      <c r="E16" s="6">
        <v>1</v>
      </c>
      <c r="F16" s="7">
        <f t="shared" si="0"/>
        <v>30000</v>
      </c>
      <c r="G16" s="7">
        <f>F16*G3</f>
        <v>4200</v>
      </c>
      <c r="H16" s="7">
        <f>F16*H3</f>
        <v>2850</v>
      </c>
      <c r="I16" s="7">
        <f t="shared" si="1"/>
        <v>600</v>
      </c>
      <c r="J16" s="7">
        <f t="shared" si="2"/>
        <v>120</v>
      </c>
      <c r="K16" s="7">
        <f t="shared" si="3"/>
        <v>180</v>
      </c>
      <c r="L16" s="7">
        <f>F16*L3</f>
        <v>3600</v>
      </c>
      <c r="M16" s="20">
        <f>F16*M3</f>
        <v>41550.000000000007</v>
      </c>
      <c r="N16" s="98"/>
    </row>
    <row r="17" spans="1:14" ht="15.75" customHeight="1">
      <c r="A17" s="94"/>
      <c r="B17" s="94"/>
      <c r="C17" s="8" t="s">
        <v>83</v>
      </c>
      <c r="D17" s="5">
        <v>30000</v>
      </c>
      <c r="E17" s="6">
        <v>1</v>
      </c>
      <c r="F17" s="7">
        <f t="shared" si="0"/>
        <v>30000</v>
      </c>
      <c r="G17" s="7">
        <f>F17*G3</f>
        <v>4200</v>
      </c>
      <c r="H17" s="7">
        <f>F17*H3</f>
        <v>2850</v>
      </c>
      <c r="I17" s="7">
        <f t="shared" si="1"/>
        <v>600</v>
      </c>
      <c r="J17" s="7">
        <f t="shared" si="2"/>
        <v>120</v>
      </c>
      <c r="K17" s="7">
        <f t="shared" si="3"/>
        <v>180</v>
      </c>
      <c r="L17" s="7">
        <f>F17*L3</f>
        <v>3600</v>
      </c>
      <c r="M17" s="20">
        <f>F17*M3</f>
        <v>41550.000000000007</v>
      </c>
      <c r="N17" s="98"/>
    </row>
    <row r="18" spans="1:14" ht="15.75" customHeight="1">
      <c r="A18" s="94"/>
      <c r="B18" s="94"/>
      <c r="C18" s="2" t="s">
        <v>80</v>
      </c>
      <c r="D18" s="5">
        <v>30000</v>
      </c>
      <c r="E18" s="6">
        <v>1</v>
      </c>
      <c r="F18" s="7">
        <f t="shared" si="0"/>
        <v>30000</v>
      </c>
      <c r="G18" s="7">
        <f>F18*G3</f>
        <v>4200</v>
      </c>
      <c r="H18" s="7">
        <f>F18*H3</f>
        <v>2850</v>
      </c>
      <c r="I18" s="7">
        <f t="shared" si="1"/>
        <v>600</v>
      </c>
      <c r="J18" s="7">
        <f t="shared" si="2"/>
        <v>120</v>
      </c>
      <c r="K18" s="7">
        <f t="shared" si="3"/>
        <v>180</v>
      </c>
      <c r="L18" s="7">
        <f>F18*L3</f>
        <v>3600</v>
      </c>
      <c r="M18" s="20">
        <f>F18*M3</f>
        <v>41550.000000000007</v>
      </c>
      <c r="N18" s="98"/>
    </row>
    <row r="19" spans="1:14" ht="15.75" customHeight="1">
      <c r="A19" s="94"/>
      <c r="B19" s="94"/>
      <c r="C19" s="2" t="s">
        <v>84</v>
      </c>
      <c r="D19" s="5">
        <v>30000</v>
      </c>
      <c r="E19" s="6">
        <v>1</v>
      </c>
      <c r="F19" s="7">
        <f t="shared" si="0"/>
        <v>30000</v>
      </c>
      <c r="G19" s="7">
        <f>F19*G3</f>
        <v>4200</v>
      </c>
      <c r="H19" s="7">
        <f>F19*H3</f>
        <v>2850</v>
      </c>
      <c r="I19" s="7">
        <f t="shared" si="1"/>
        <v>600</v>
      </c>
      <c r="J19" s="7">
        <f t="shared" si="2"/>
        <v>120</v>
      </c>
      <c r="K19" s="7">
        <f t="shared" si="3"/>
        <v>180</v>
      </c>
      <c r="L19" s="7">
        <f>F19*L3</f>
        <v>3600</v>
      </c>
      <c r="M19" s="20">
        <f>F19*M3</f>
        <v>41550.000000000007</v>
      </c>
      <c r="N19" s="98"/>
    </row>
    <row r="20" spans="1:14" ht="15.75" customHeight="1">
      <c r="A20" s="94"/>
      <c r="B20" s="94"/>
      <c r="C20" s="2" t="s">
        <v>85</v>
      </c>
      <c r="D20" s="5">
        <v>30000</v>
      </c>
      <c r="E20" s="6">
        <v>1</v>
      </c>
      <c r="F20" s="7">
        <f t="shared" si="0"/>
        <v>30000</v>
      </c>
      <c r="G20" s="7">
        <f>F20*G3</f>
        <v>4200</v>
      </c>
      <c r="H20" s="7">
        <f>F20*H3</f>
        <v>2850</v>
      </c>
      <c r="I20" s="7">
        <f t="shared" si="1"/>
        <v>600</v>
      </c>
      <c r="J20" s="7">
        <f t="shared" si="2"/>
        <v>120</v>
      </c>
      <c r="K20" s="7">
        <f t="shared" si="3"/>
        <v>180</v>
      </c>
      <c r="L20" s="7">
        <f>F20*L3</f>
        <v>3600</v>
      </c>
      <c r="M20" s="20">
        <f>F20*M3</f>
        <v>41550.000000000007</v>
      </c>
      <c r="N20" s="98"/>
    </row>
    <row r="21" spans="1:14" ht="15.75" customHeight="1">
      <c r="A21" s="94"/>
      <c r="B21" s="94"/>
      <c r="C21" s="2" t="s">
        <v>86</v>
      </c>
      <c r="D21" s="5">
        <v>30000</v>
      </c>
      <c r="E21" s="6">
        <v>1</v>
      </c>
      <c r="F21" s="7">
        <f t="shared" si="0"/>
        <v>30000</v>
      </c>
      <c r="G21" s="7">
        <f>F21*G3</f>
        <v>4200</v>
      </c>
      <c r="H21" s="7">
        <f>F21*H3</f>
        <v>2850</v>
      </c>
      <c r="I21" s="7">
        <f t="shared" si="1"/>
        <v>600</v>
      </c>
      <c r="J21" s="7">
        <f t="shared" si="2"/>
        <v>120</v>
      </c>
      <c r="K21" s="7">
        <f t="shared" si="3"/>
        <v>180</v>
      </c>
      <c r="L21" s="7">
        <f>F21*L3</f>
        <v>3600</v>
      </c>
      <c r="M21" s="20">
        <f>F21*M3</f>
        <v>41550.000000000007</v>
      </c>
      <c r="N21" s="103"/>
    </row>
    <row r="22" spans="1:14" ht="13.5">
      <c r="A22" s="94"/>
      <c r="B22" s="91" t="s">
        <v>63</v>
      </c>
      <c r="C22" s="91" t="s">
        <v>64</v>
      </c>
      <c r="D22" s="91" t="s">
        <v>65</v>
      </c>
      <c r="E22" s="91" t="s">
        <v>66</v>
      </c>
      <c r="F22" s="2" t="s">
        <v>67</v>
      </c>
      <c r="G22" s="2" t="s">
        <v>68</v>
      </c>
      <c r="H22" s="2" t="s">
        <v>69</v>
      </c>
      <c r="I22" s="2" t="s">
        <v>70</v>
      </c>
      <c r="J22" s="2" t="s">
        <v>71</v>
      </c>
      <c r="K22" s="2" t="s">
        <v>72</v>
      </c>
      <c r="L22" s="2" t="s">
        <v>73</v>
      </c>
      <c r="M22" s="4" t="s">
        <v>87</v>
      </c>
      <c r="N22" s="98"/>
    </row>
    <row r="23" spans="1:14" ht="21" customHeight="1">
      <c r="A23" s="94"/>
      <c r="B23" s="91"/>
      <c r="C23" s="91"/>
      <c r="D23" s="91"/>
      <c r="E23" s="91"/>
      <c r="F23" s="3">
        <v>1</v>
      </c>
      <c r="G23" s="3">
        <v>0.14000000000000001</v>
      </c>
      <c r="H23" s="3">
        <v>9.5000000000000001E-2</v>
      </c>
      <c r="I23" s="3">
        <v>0.02</v>
      </c>
      <c r="J23" s="3">
        <v>4.0000000000000001E-3</v>
      </c>
      <c r="K23" s="3">
        <v>6.0000000000000001E-3</v>
      </c>
      <c r="L23" s="3">
        <v>0.12</v>
      </c>
      <c r="M23" s="19">
        <v>0.38500000000000001</v>
      </c>
      <c r="N23" s="99"/>
    </row>
    <row r="24" spans="1:14" ht="15.75" customHeight="1">
      <c r="A24" s="94"/>
      <c r="B24" s="96" t="s">
        <v>88</v>
      </c>
      <c r="C24" s="9" t="s">
        <v>89</v>
      </c>
      <c r="D24" s="10">
        <v>30000</v>
      </c>
      <c r="E24" s="6"/>
      <c r="F24" s="11">
        <f t="shared" ref="F24:F32" si="4">D24*E24</f>
        <v>0</v>
      </c>
      <c r="G24" s="11">
        <f t="shared" ref="G24:G32" si="5">F24*14%</f>
        <v>0</v>
      </c>
      <c r="H24" s="11">
        <f t="shared" ref="H24:H32" si="6">F24*9.5%</f>
        <v>0</v>
      </c>
      <c r="I24" s="11">
        <f t="shared" ref="I24:I32" si="7">F24*2%</f>
        <v>0</v>
      </c>
      <c r="J24" s="11">
        <f t="shared" ref="J24:J32" si="8">F24*0.4%</f>
        <v>0</v>
      </c>
      <c r="K24" s="11">
        <f t="shared" ref="K24:K32" si="9">F24*0.6%</f>
        <v>0</v>
      </c>
      <c r="L24" s="11">
        <f t="shared" ref="L24:L32" si="10">F24*12%</f>
        <v>0</v>
      </c>
      <c r="M24" s="20">
        <f t="shared" ref="M24:M32" si="11">G24+H24+I24+J24+K24+L24</f>
        <v>0</v>
      </c>
      <c r="N24" s="100">
        <f>M24+M25+M26+M27+M28+M29+M30+M31+M32</f>
        <v>283745</v>
      </c>
    </row>
    <row r="25" spans="1:14" ht="15.75" customHeight="1">
      <c r="A25" s="94"/>
      <c r="B25" s="97"/>
      <c r="C25" s="9" t="s">
        <v>90</v>
      </c>
      <c r="D25" s="10">
        <v>10000</v>
      </c>
      <c r="E25" s="6"/>
      <c r="F25" s="11">
        <f t="shared" si="4"/>
        <v>0</v>
      </c>
      <c r="G25" s="11">
        <f t="shared" si="5"/>
        <v>0</v>
      </c>
      <c r="H25" s="11">
        <f t="shared" si="6"/>
        <v>0</v>
      </c>
      <c r="I25" s="11">
        <f t="shared" si="7"/>
        <v>0</v>
      </c>
      <c r="J25" s="11">
        <f t="shared" si="8"/>
        <v>0</v>
      </c>
      <c r="K25" s="11">
        <f t="shared" si="9"/>
        <v>0</v>
      </c>
      <c r="L25" s="11">
        <f t="shared" si="10"/>
        <v>0</v>
      </c>
      <c r="M25" s="20">
        <f t="shared" si="11"/>
        <v>0</v>
      </c>
      <c r="N25" s="98"/>
    </row>
    <row r="26" spans="1:14" ht="15.75" customHeight="1">
      <c r="A26" s="94"/>
      <c r="B26" s="97"/>
      <c r="C26" s="9" t="s">
        <v>91</v>
      </c>
      <c r="D26" s="10">
        <v>15000</v>
      </c>
      <c r="E26" s="6">
        <v>6</v>
      </c>
      <c r="F26" s="11">
        <f t="shared" si="4"/>
        <v>90000</v>
      </c>
      <c r="G26" s="11">
        <f t="shared" si="5"/>
        <v>12600.000000000002</v>
      </c>
      <c r="H26" s="11">
        <f t="shared" si="6"/>
        <v>8550</v>
      </c>
      <c r="I26" s="11">
        <f t="shared" si="7"/>
        <v>1800</v>
      </c>
      <c r="J26" s="11">
        <f t="shared" si="8"/>
        <v>360</v>
      </c>
      <c r="K26" s="11">
        <f t="shared" si="9"/>
        <v>540</v>
      </c>
      <c r="L26" s="11">
        <f t="shared" si="10"/>
        <v>10800</v>
      </c>
      <c r="M26" s="20">
        <f t="shared" si="11"/>
        <v>34650</v>
      </c>
      <c r="N26" s="98"/>
    </row>
    <row r="27" spans="1:14" ht="15.75" customHeight="1">
      <c r="A27" s="94"/>
      <c r="B27" s="97"/>
      <c r="C27" s="9" t="s">
        <v>92</v>
      </c>
      <c r="D27" s="10">
        <v>6000</v>
      </c>
      <c r="E27" s="6"/>
      <c r="F27" s="11">
        <f t="shared" si="4"/>
        <v>0</v>
      </c>
      <c r="G27" s="11">
        <f t="shared" si="5"/>
        <v>0</v>
      </c>
      <c r="H27" s="11">
        <f t="shared" si="6"/>
        <v>0</v>
      </c>
      <c r="I27" s="11">
        <f t="shared" si="7"/>
        <v>0</v>
      </c>
      <c r="J27" s="11">
        <f t="shared" si="8"/>
        <v>0</v>
      </c>
      <c r="K27" s="11">
        <f t="shared" si="9"/>
        <v>0</v>
      </c>
      <c r="L27" s="11">
        <f t="shared" si="10"/>
        <v>0</v>
      </c>
      <c r="M27" s="20">
        <f t="shared" si="11"/>
        <v>0</v>
      </c>
      <c r="N27" s="98"/>
    </row>
    <row r="28" spans="1:14" ht="15.75" customHeight="1">
      <c r="A28" s="94"/>
      <c r="B28" s="97"/>
      <c r="C28" s="9" t="s">
        <v>93</v>
      </c>
      <c r="D28" s="10">
        <v>8000</v>
      </c>
      <c r="E28" s="6">
        <v>69</v>
      </c>
      <c r="F28" s="11">
        <f t="shared" si="4"/>
        <v>552000</v>
      </c>
      <c r="G28" s="11">
        <f t="shared" si="5"/>
        <v>77280.000000000015</v>
      </c>
      <c r="H28" s="11">
        <f t="shared" si="6"/>
        <v>52440</v>
      </c>
      <c r="I28" s="11">
        <f t="shared" si="7"/>
        <v>11040</v>
      </c>
      <c r="J28" s="11">
        <f t="shared" si="8"/>
        <v>2208</v>
      </c>
      <c r="K28" s="11">
        <f t="shared" si="9"/>
        <v>3312</v>
      </c>
      <c r="L28" s="11">
        <f t="shared" si="10"/>
        <v>66240</v>
      </c>
      <c r="M28" s="20">
        <f t="shared" si="11"/>
        <v>212520</v>
      </c>
      <c r="N28" s="98"/>
    </row>
    <row r="29" spans="1:14" ht="15.75" customHeight="1">
      <c r="A29" s="94"/>
      <c r="B29" s="97"/>
      <c r="C29" s="9" t="s">
        <v>94</v>
      </c>
      <c r="D29" s="10">
        <v>5000</v>
      </c>
      <c r="E29" s="6">
        <v>5</v>
      </c>
      <c r="F29" s="11">
        <f t="shared" si="4"/>
        <v>25000</v>
      </c>
      <c r="G29" s="11">
        <f t="shared" si="5"/>
        <v>3500.0000000000005</v>
      </c>
      <c r="H29" s="11">
        <f t="shared" si="6"/>
        <v>2375</v>
      </c>
      <c r="I29" s="11">
        <f t="shared" si="7"/>
        <v>500</v>
      </c>
      <c r="J29" s="11">
        <f t="shared" si="8"/>
        <v>100</v>
      </c>
      <c r="K29" s="11">
        <f t="shared" si="9"/>
        <v>150</v>
      </c>
      <c r="L29" s="11">
        <f t="shared" si="10"/>
        <v>3000</v>
      </c>
      <c r="M29" s="20">
        <f t="shared" si="11"/>
        <v>9625</v>
      </c>
      <c r="N29" s="98"/>
    </row>
    <row r="30" spans="1:14" ht="15.75" customHeight="1">
      <c r="A30" s="94"/>
      <c r="B30" s="97"/>
      <c r="C30" s="9" t="s">
        <v>95</v>
      </c>
      <c r="D30" s="10">
        <v>15000</v>
      </c>
      <c r="E30" s="6"/>
      <c r="F30" s="11">
        <f t="shared" si="4"/>
        <v>0</v>
      </c>
      <c r="G30" s="11">
        <f t="shared" si="5"/>
        <v>0</v>
      </c>
      <c r="H30" s="11">
        <f t="shared" si="6"/>
        <v>0</v>
      </c>
      <c r="I30" s="11">
        <f t="shared" si="7"/>
        <v>0</v>
      </c>
      <c r="J30" s="11">
        <f t="shared" si="8"/>
        <v>0</v>
      </c>
      <c r="K30" s="11">
        <f t="shared" si="9"/>
        <v>0</v>
      </c>
      <c r="L30" s="11">
        <f t="shared" si="10"/>
        <v>0</v>
      </c>
      <c r="M30" s="20">
        <f t="shared" si="11"/>
        <v>0</v>
      </c>
      <c r="N30" s="98"/>
    </row>
    <row r="31" spans="1:14" ht="15.75" customHeight="1">
      <c r="A31" s="94"/>
      <c r="B31" s="97"/>
      <c r="C31" s="9" t="s">
        <v>96</v>
      </c>
      <c r="D31" s="10">
        <v>10000</v>
      </c>
      <c r="E31" s="6">
        <v>7</v>
      </c>
      <c r="F31" s="11">
        <f t="shared" si="4"/>
        <v>70000</v>
      </c>
      <c r="G31" s="11">
        <f t="shared" si="5"/>
        <v>9800.0000000000018</v>
      </c>
      <c r="H31" s="11">
        <f t="shared" si="6"/>
        <v>6650</v>
      </c>
      <c r="I31" s="11">
        <f t="shared" si="7"/>
        <v>1400</v>
      </c>
      <c r="J31" s="11">
        <f t="shared" si="8"/>
        <v>280</v>
      </c>
      <c r="K31" s="11">
        <f t="shared" si="9"/>
        <v>420</v>
      </c>
      <c r="L31" s="11">
        <f t="shared" si="10"/>
        <v>8400</v>
      </c>
      <c r="M31" s="20">
        <f t="shared" si="11"/>
        <v>26950</v>
      </c>
      <c r="N31" s="98"/>
    </row>
    <row r="32" spans="1:14" ht="15.75" customHeight="1">
      <c r="A32" s="95"/>
      <c r="B32" s="97"/>
      <c r="C32" s="12" t="s">
        <v>97</v>
      </c>
      <c r="D32" s="13">
        <v>20000</v>
      </c>
      <c r="E32" s="14"/>
      <c r="F32" s="15">
        <f t="shared" si="4"/>
        <v>0</v>
      </c>
      <c r="G32" s="11">
        <f t="shared" si="5"/>
        <v>0</v>
      </c>
      <c r="H32" s="11">
        <f t="shared" si="6"/>
        <v>0</v>
      </c>
      <c r="I32" s="11">
        <f t="shared" si="7"/>
        <v>0</v>
      </c>
      <c r="J32" s="11">
        <f t="shared" si="8"/>
        <v>0</v>
      </c>
      <c r="K32" s="11">
        <f t="shared" si="9"/>
        <v>0</v>
      </c>
      <c r="L32" s="11">
        <f t="shared" si="10"/>
        <v>0</v>
      </c>
      <c r="M32" s="20">
        <f t="shared" si="11"/>
        <v>0</v>
      </c>
      <c r="N32" s="98"/>
    </row>
    <row r="33" spans="1:14" ht="31.5" customHeight="1">
      <c r="A33" s="16" t="s">
        <v>98</v>
      </c>
      <c r="B33" s="87">
        <f>N4+N7+N11+N15+N24</f>
        <v>588445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9"/>
    </row>
    <row r="34" spans="1:14" ht="126" customHeight="1">
      <c r="A34" s="90" t="s">
        <v>99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</row>
    <row r="35" spans="1:14" ht="15.75" customHeight="1">
      <c r="A35" s="17"/>
      <c r="B35" s="17"/>
      <c r="C35" s="17"/>
      <c r="D35" s="17"/>
      <c r="E35" s="17"/>
      <c r="F35" s="17"/>
      <c r="G35" s="18"/>
      <c r="H35" s="17"/>
      <c r="I35" s="17"/>
      <c r="J35" s="17"/>
      <c r="K35" s="17"/>
      <c r="L35" s="18"/>
      <c r="M35" s="18"/>
    </row>
    <row r="36" spans="1:14" ht="15.75" customHeight="1">
      <c r="A36" s="17"/>
      <c r="B36" s="17"/>
      <c r="C36" s="17"/>
      <c r="D36" s="17"/>
      <c r="E36" s="17"/>
      <c r="F36" s="17"/>
      <c r="H36" s="17"/>
      <c r="I36" s="17"/>
      <c r="J36" s="17"/>
      <c r="K36" s="17"/>
    </row>
    <row r="37" spans="1:14" ht="15.75" customHeight="1">
      <c r="A37" s="17"/>
      <c r="B37" s="17"/>
      <c r="C37" s="17"/>
      <c r="D37" s="17"/>
      <c r="E37" s="17"/>
      <c r="F37" s="17"/>
      <c r="H37" s="17"/>
      <c r="I37" s="17"/>
      <c r="J37" s="17"/>
      <c r="K37" s="17"/>
    </row>
    <row r="38" spans="1:14" ht="15.75" customHeight="1">
      <c r="A38" s="17"/>
      <c r="B38" s="17"/>
      <c r="C38" s="17"/>
      <c r="D38" s="17"/>
      <c r="E38" s="17"/>
      <c r="F38" s="17"/>
      <c r="H38" s="17"/>
      <c r="I38" s="17"/>
      <c r="J38" s="17"/>
      <c r="K38" s="17"/>
    </row>
    <row r="39" spans="1:14" ht="15.75" customHeight="1">
      <c r="A39" s="17"/>
      <c r="B39" s="17"/>
      <c r="C39" s="17"/>
      <c r="D39" s="17"/>
      <c r="E39" s="17"/>
      <c r="F39" s="17"/>
      <c r="H39" s="17"/>
      <c r="I39" s="17"/>
      <c r="J39" s="17"/>
      <c r="K39" s="17"/>
    </row>
    <row r="40" spans="1:14" ht="15.75" customHeight="1">
      <c r="A40" s="17"/>
      <c r="B40" s="17"/>
      <c r="C40" s="17"/>
      <c r="D40" s="17"/>
      <c r="E40" s="17"/>
      <c r="F40" s="17"/>
      <c r="H40" s="17"/>
      <c r="I40" s="17"/>
      <c r="J40" s="17"/>
      <c r="K40" s="17"/>
    </row>
    <row r="41" spans="1:14" ht="15.75" customHeight="1">
      <c r="A41" s="17"/>
      <c r="B41" s="17"/>
      <c r="C41" s="17"/>
      <c r="D41" s="17"/>
      <c r="E41" s="17"/>
      <c r="F41" s="17"/>
      <c r="H41" s="17"/>
      <c r="I41" s="17"/>
      <c r="J41" s="17"/>
      <c r="K41" s="17"/>
    </row>
    <row r="42" spans="1:14" ht="15.75" customHeight="1">
      <c r="A42" s="17"/>
      <c r="B42" s="17"/>
      <c r="C42" s="17"/>
      <c r="D42" s="17"/>
      <c r="E42" s="17"/>
      <c r="F42" s="17"/>
      <c r="H42" s="17"/>
      <c r="I42" s="17"/>
      <c r="J42" s="17"/>
      <c r="K42" s="17"/>
    </row>
    <row r="43" spans="1:14" ht="15.75" customHeight="1">
      <c r="A43" s="17"/>
      <c r="B43" s="17"/>
      <c r="C43" s="17"/>
      <c r="D43" s="17"/>
      <c r="E43" s="17"/>
      <c r="F43" s="17"/>
      <c r="H43" s="17"/>
      <c r="I43" s="17"/>
      <c r="J43" s="17"/>
      <c r="K43" s="17"/>
    </row>
  </sheetData>
  <mergeCells count="28">
    <mergeCell ref="N22:N23"/>
    <mergeCell ref="N24:N32"/>
    <mergeCell ref="N2:N3"/>
    <mergeCell ref="N4:N6"/>
    <mergeCell ref="N7:N10"/>
    <mergeCell ref="N11:N14"/>
    <mergeCell ref="N15:N21"/>
    <mergeCell ref="C22:C23"/>
    <mergeCell ref="D2:D3"/>
    <mergeCell ref="D22:D23"/>
    <mergeCell ref="E2:E3"/>
    <mergeCell ref="E22:E23"/>
    <mergeCell ref="A1:N1"/>
    <mergeCell ref="B33:N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</mergeCells>
  <phoneticPr fontId="1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</cp:lastModifiedBy>
  <cp:lastPrinted>2019-11-07T10:44:00Z</cp:lastPrinted>
  <dcterms:created xsi:type="dcterms:W3CDTF">2006-09-22T08:00:00Z</dcterms:created>
  <dcterms:modified xsi:type="dcterms:W3CDTF">2022-10-16T08:25:02Z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