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1\V创\制造14 浙江极飞智控无人机有限公司 第五期\"/>
    </mc:Choice>
  </mc:AlternateContent>
  <xr:revisionPtr revIDLastSave="0" documentId="13_ncr:1_{C670EA4B-00EC-4227-AD63-EE104D8CB700}" xr6:coauthVersionLast="47" xr6:coauthVersionMax="47" xr10:uidLastSave="{00000000-0000-0000-0000-000000000000}"/>
  <bookViews>
    <workbookView xWindow="-98" yWindow="-98" windowWidth="21795" windowHeight="13695" tabRatio="910" activeTab="3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8" l="1"/>
  <c r="E12" i="8"/>
  <c r="E10" i="8"/>
  <c r="D14" i="8"/>
  <c r="E15" i="8"/>
  <c r="E13" i="8"/>
  <c r="C10" i="9"/>
  <c r="C12" i="9"/>
  <c r="C14" i="9"/>
  <c r="E14" i="8"/>
  <c r="F27" i="10"/>
  <c r="G27" i="10"/>
  <c r="H27" i="10"/>
  <c r="I27" i="10"/>
  <c r="J27" i="10"/>
  <c r="K27" i="10"/>
  <c r="L27" i="10"/>
  <c r="M27" i="10"/>
  <c r="F32" i="10"/>
  <c r="G32" i="10"/>
  <c r="H32" i="10"/>
  <c r="I32" i="10"/>
  <c r="J32" i="10"/>
  <c r="K32" i="10"/>
  <c r="L32" i="10"/>
  <c r="M32" i="10"/>
  <c r="F29" i="10"/>
  <c r="G29" i="10"/>
  <c r="H29" i="10"/>
  <c r="I29" i="10"/>
  <c r="J29" i="10"/>
  <c r="K29" i="10"/>
  <c r="L29" i="10"/>
  <c r="M29" i="10"/>
  <c r="F30" i="10"/>
  <c r="G30" i="10"/>
  <c r="H30" i="10"/>
  <c r="I30" i="10"/>
  <c r="J30" i="10"/>
  <c r="K30" i="10"/>
  <c r="L30" i="10"/>
  <c r="M30" i="10"/>
  <c r="F31" i="10"/>
  <c r="G31" i="10"/>
  <c r="H31" i="10"/>
  <c r="I31" i="10"/>
  <c r="J31" i="10"/>
  <c r="K31" i="10"/>
  <c r="L31" i="10"/>
  <c r="M31" i="10"/>
  <c r="N25" i="10"/>
  <c r="B34" i="10"/>
  <c r="N15" i="10"/>
  <c r="M21" i="10"/>
  <c r="L21" i="10"/>
  <c r="H21" i="10"/>
  <c r="G21" i="10"/>
  <c r="F21" i="10"/>
  <c r="I21" i="10"/>
  <c r="J21" i="10"/>
  <c r="K21" i="10"/>
  <c r="F16" i="10"/>
  <c r="M3" i="10"/>
  <c r="M16" i="10"/>
  <c r="F15" i="10"/>
  <c r="M15" i="10"/>
  <c r="F17" i="10"/>
  <c r="M17" i="10"/>
  <c r="F18" i="10"/>
  <c r="M18" i="10"/>
  <c r="F19" i="10"/>
  <c r="M19" i="10"/>
  <c r="F20" i="10"/>
  <c r="M20" i="10"/>
  <c r="F22" i="10"/>
  <c r="M22" i="10"/>
  <c r="F4" i="10"/>
  <c r="M4" i="10"/>
  <c r="F5" i="10"/>
  <c r="M5" i="10"/>
  <c r="F6" i="10"/>
  <c r="M6" i="10"/>
  <c r="N4" i="10"/>
  <c r="F7" i="10"/>
  <c r="M7" i="10"/>
  <c r="F8" i="10"/>
  <c r="M8" i="10"/>
  <c r="F9" i="10"/>
  <c r="M9" i="10"/>
  <c r="F10" i="10"/>
  <c r="M10" i="10"/>
  <c r="N7" i="10"/>
  <c r="F11" i="10"/>
  <c r="M11" i="10"/>
  <c r="F12" i="10"/>
  <c r="M12" i="10"/>
  <c r="F13" i="10"/>
  <c r="M13" i="10"/>
  <c r="F14" i="10"/>
  <c r="M14" i="10"/>
  <c r="N11" i="10"/>
  <c r="F25" i="10"/>
  <c r="G25" i="10"/>
  <c r="H25" i="10"/>
  <c r="I25" i="10"/>
  <c r="J25" i="10"/>
  <c r="K25" i="10"/>
  <c r="L25" i="10"/>
  <c r="M25" i="10"/>
  <c r="F26" i="10"/>
  <c r="G26" i="10"/>
  <c r="H26" i="10"/>
  <c r="I26" i="10"/>
  <c r="J26" i="10"/>
  <c r="K26" i="10"/>
  <c r="L26" i="10"/>
  <c r="M26" i="10"/>
  <c r="F28" i="10"/>
  <c r="G28" i="10"/>
  <c r="H28" i="10"/>
  <c r="I28" i="10"/>
  <c r="J28" i="10"/>
  <c r="K28" i="10"/>
  <c r="L28" i="10"/>
  <c r="M28" i="10"/>
  <c r="F33" i="10"/>
  <c r="G33" i="10"/>
  <c r="H33" i="10"/>
  <c r="I33" i="10"/>
  <c r="J33" i="10"/>
  <c r="K33" i="10"/>
  <c r="L33" i="10"/>
  <c r="M33" i="10"/>
  <c r="L22" i="10"/>
  <c r="K22" i="10"/>
  <c r="J22" i="10"/>
  <c r="I22" i="10"/>
  <c r="H22" i="10"/>
  <c r="G22" i="10"/>
  <c r="L20" i="10"/>
  <c r="K20" i="10"/>
  <c r="J20" i="10"/>
  <c r="I20" i="10"/>
  <c r="H20" i="10"/>
  <c r="G20" i="10"/>
  <c r="L19" i="10"/>
  <c r="K19" i="10"/>
  <c r="J19" i="10"/>
  <c r="I19" i="10"/>
  <c r="H19" i="10"/>
  <c r="G19" i="10"/>
  <c r="L18" i="10"/>
  <c r="K18" i="10"/>
  <c r="J18" i="10"/>
  <c r="I18" i="10"/>
  <c r="H18" i="10"/>
  <c r="G18" i="10"/>
  <c r="L17" i="10"/>
  <c r="K17" i="10"/>
  <c r="J17" i="10"/>
  <c r="I17" i="10"/>
  <c r="H17" i="10"/>
  <c r="G17" i="10"/>
  <c r="L16" i="10"/>
  <c r="K16" i="10"/>
  <c r="J16" i="10"/>
  <c r="I16" i="10"/>
  <c r="H16" i="10"/>
  <c r="G16" i="10"/>
  <c r="L15" i="10"/>
  <c r="K15" i="10"/>
  <c r="J15" i="10"/>
  <c r="I15" i="10"/>
  <c r="H15" i="10"/>
  <c r="G15" i="10"/>
  <c r="L14" i="10"/>
  <c r="K14" i="10"/>
  <c r="J14" i="10"/>
  <c r="I14" i="10"/>
  <c r="H14" i="10"/>
  <c r="G14" i="10"/>
  <c r="L13" i="10"/>
  <c r="K13" i="10"/>
  <c r="J13" i="10"/>
  <c r="I13" i="10"/>
  <c r="H13" i="10"/>
  <c r="G13" i="10"/>
  <c r="L12" i="10"/>
  <c r="K12" i="10"/>
  <c r="J12" i="10"/>
  <c r="I12" i="10"/>
  <c r="H12" i="10"/>
  <c r="G12" i="10"/>
  <c r="L11" i="10"/>
  <c r="K11" i="10"/>
  <c r="J11" i="10"/>
  <c r="I11" i="10"/>
  <c r="H11" i="10"/>
  <c r="G11" i="10"/>
  <c r="L10" i="10"/>
  <c r="K10" i="10"/>
  <c r="J10" i="10"/>
  <c r="I10" i="10"/>
  <c r="H10" i="10"/>
  <c r="G10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E5" i="7"/>
  <c r="E6" i="7"/>
  <c r="E7" i="7"/>
  <c r="E8" i="7"/>
  <c r="E9" i="7"/>
  <c r="E10" i="7"/>
  <c r="D10" i="7"/>
  <c r="C10" i="7"/>
  <c r="B10" i="7"/>
</calcChain>
</file>

<file path=xl/sharedStrings.xml><?xml version="1.0" encoding="utf-8"?>
<sst xmlns="http://schemas.openxmlformats.org/spreadsheetml/2006/main" count="128" uniqueCount="104">
  <si>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</si>
  <si>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</si>
  <si>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</si>
  <si>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</si>
  <si>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</si>
  <si>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</si>
  <si>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</si>
  <si>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</si>
  <si>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</si>
  <si>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</si>
  <si>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</si>
  <si>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</si>
  <si>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</si>
  <si>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</si>
  <si>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</si>
  <si>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</si>
  <si>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</si>
  <si>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</si>
  <si>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</si>
  <si>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</si>
  <si>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</si>
  <si>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</si>
  <si>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</si>
  <si>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</si>
  <si>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</si>
  <si>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</si>
  <si>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</si>
  <si>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</si>
  <si>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</si>
  <si>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</si>
  <si>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</si>
  <si>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</si>
  <si>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</si>
  <si>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</si>
  <si>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</si>
  <si>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</si>
  <si>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</si>
  <si>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</si>
  <si>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</si>
  <si>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</si>
  <si>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</si>
  <si>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</si>
  <si>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</si>
  <si>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</si>
  <si>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</si>
  <si>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</si>
  <si>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</si>
  <si>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</si>
  <si>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</si>
  <si>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</si>
  <si>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</si>
  <si>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</si>
  <si>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</si>
  <si>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</si>
  <si>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</si>
  <si>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</si>
  <si>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</si>
  <si>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</si>
  <si>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</si>
  <si>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</si>
  <si>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</si>
  <si>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</si>
  <si>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</si>
  <si>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</si>
  <si>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</si>
  <si>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</si>
  <si>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</si>
  <si>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</si>
  <si>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</si>
  <si>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</si>
  <si>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</si>
  <si>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</si>
  <si>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</si>
  <si>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</si>
  <si>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</si>
  <si>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</si>
  <si>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</si>
  <si>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</si>
  <si>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</si>
  <si>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</si>
  <si>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</si>
  <si>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</si>
  <si>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</si>
  <si>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</si>
  <si>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</si>
  <si>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</si>
  <si>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</si>
  <si>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</si>
  <si>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</si>
  <si>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</si>
  <si>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章杰</t>
    <phoneticPr fontId="17" type="noConversion"/>
  </si>
  <si>
    <t>行政经理</t>
    <phoneticPr fontId="17" type="noConversion"/>
  </si>
  <si>
    <t>制造</t>
    <phoneticPr fontId="17" type="noConversion"/>
  </si>
  <si>
    <t>浙江富信银行股份有限公司</t>
    <phoneticPr fontId="17" type="noConversion"/>
  </si>
  <si>
    <t>温商梦工厂</t>
    <phoneticPr fontId="17" type="noConversion"/>
  </si>
  <si>
    <t>制造业</t>
    <phoneticPr fontId="17" type="noConversion"/>
  </si>
  <si>
    <t>高新、超8个市场</t>
    <phoneticPr fontId="17" type="noConversion"/>
  </si>
  <si>
    <t>浙江极飞智控无人机制造有限公司纳税申报汇总表</t>
    <phoneticPr fontId="17" type="noConversion"/>
  </si>
  <si>
    <t>市场全开</t>
    <phoneticPr fontId="17" type="noConversion"/>
  </si>
  <si>
    <t>99086424346AHXQTN8</t>
    <phoneticPr fontId="17" type="noConversion"/>
  </si>
  <si>
    <t>所属时间:自2022年5月3日至2022年5月31日</t>
    <phoneticPr fontId="17" type="noConversion"/>
  </si>
  <si>
    <t>填表日期：2022年5月31日</t>
    <phoneticPr fontId="17" type="noConversion"/>
  </si>
  <si>
    <t>税款所属时间：第5期   单位：元</t>
    <phoneticPr fontId="17" type="noConversion"/>
  </si>
  <si>
    <t>浙江极飞智控有限公司第五期五险一金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</si>
</sst>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  <numFmt numFmtId="181" formatCode="#,##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20" fillId="2" borderId="2" xfId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vertical="center" wrapText="1"/>
    </xf>
    <xf numFmtId="4" fontId="14" fillId="0" borderId="2" xfId="0" applyNumberFormat="1" applyFont="1" applyBorder="1" applyAlignment="1">
      <alignment horizontal="center"/>
    </xf>
    <xf numFmtId="0" fontId="21" fillId="0" borderId="0" xfId="0" applyFont="1"/>
    <xf numFmtId="181" fontId="14" fillId="0" borderId="2" xfId="0" applyNumberFormat="1" applyFont="1" applyBorder="1" applyAlignment="1">
      <alignment horizontal="center"/>
    </xf>
    <xf numFmtId="179" fontId="0" fillId="0" borderId="0" xfId="0" applyNumberFormat="1"/>
    <xf numFmtId="9" fontId="6" fillId="0" borderId="2" xfId="0" applyNumberFormat="1" applyFont="1" applyBorder="1" applyAlignment="1">
      <alignment horizontal="right"/>
    </xf>
    <xf numFmtId="0" fontId="21" fillId="0" borderId="2" xfId="0" applyFont="1" applyBorder="1" applyAlignment="1">
      <alignment horizontal="right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80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18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3" fillId="4" borderId="7" xfId="1" applyNumberFormat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60" zoomScaleNormal="160" workbookViewId="0">
      <selection activeCell="F8" sqref="F8"/>
    </sheetView>
  </sheetViews>
  <sheetFormatPr defaultColWidth="14.46484375" defaultRowHeight="21" customHeight="1"/>
  <cols>
    <col min="1" max="1" width="9.59765625" style="43" customWidth="1"/>
    <col min="2" max="2" width="17.33203125" style="43" customWidth="1"/>
    <col min="3" max="4" width="21.46484375" style="43" customWidth="1"/>
    <col min="5" max="5" width="18.73046875" style="43" customWidth="1"/>
    <col min="6" max="16384" width="14.46484375" style="43"/>
  </cols>
  <sheetData>
    <row r="1" spans="1:5" ht="13.5">
      <c r="A1" s="56" t="s">
        <v>97</v>
      </c>
      <c r="B1" s="57"/>
      <c r="C1" s="57"/>
      <c r="D1" s="57"/>
      <c r="E1" s="57"/>
    </row>
    <row r="2" spans="1:5" ht="13.5">
      <c r="A2" s="58"/>
      <c r="B2" s="59"/>
      <c r="C2" s="59"/>
      <c r="D2" s="59"/>
      <c r="E2" s="59"/>
    </row>
    <row r="3" spans="1:5" ht="13.5">
      <c r="A3" s="61" t="s">
        <v>0</v>
      </c>
      <c r="B3" s="61" t="s">
        <v>1</v>
      </c>
      <c r="C3" s="61" t="s">
        <v>2</v>
      </c>
      <c r="D3" s="61" t="s">
        <v>3</v>
      </c>
      <c r="E3" s="63" t="s">
        <v>4</v>
      </c>
    </row>
    <row r="4" spans="1:5" ht="13.5">
      <c r="A4" s="62"/>
      <c r="B4" s="62"/>
      <c r="C4" s="62"/>
      <c r="D4" s="62"/>
      <c r="E4" s="64"/>
    </row>
    <row r="5" spans="1:5" ht="21" customHeight="1">
      <c r="A5" s="44">
        <v>1</v>
      </c>
      <c r="B5" s="45">
        <v>0</v>
      </c>
      <c r="C5" s="45">
        <v>0</v>
      </c>
      <c r="D5" s="45">
        <v>488315</v>
      </c>
      <c r="E5" s="45">
        <f>B5+C5+D5</f>
        <v>488315</v>
      </c>
    </row>
    <row r="6" spans="1:5" ht="21" customHeight="1">
      <c r="A6" s="44">
        <v>2</v>
      </c>
      <c r="B6" s="45">
        <v>0</v>
      </c>
      <c r="C6" s="45">
        <v>1111234.193</v>
      </c>
      <c r="D6" s="45">
        <v>700450</v>
      </c>
      <c r="E6" s="45">
        <f>B6+C6+D6</f>
        <v>1811684.193</v>
      </c>
    </row>
    <row r="7" spans="1:5" ht="21" customHeight="1">
      <c r="A7" s="44">
        <v>3</v>
      </c>
      <c r="B7" s="45">
        <v>0</v>
      </c>
      <c r="C7" s="45">
        <v>4434483.4129999997</v>
      </c>
      <c r="D7" s="45">
        <v>1554765</v>
      </c>
      <c r="E7" s="45">
        <f>B7+C7+D7</f>
        <v>5989248.4129999997</v>
      </c>
    </row>
    <row r="8" spans="1:5" ht="21" customHeight="1">
      <c r="A8" s="44">
        <v>4</v>
      </c>
      <c r="B8" s="45">
        <v>726156.4</v>
      </c>
      <c r="C8" s="45">
        <v>10696308.460000001</v>
      </c>
      <c r="D8" s="45">
        <v>1783840</v>
      </c>
      <c r="E8" s="45">
        <f>B8+C8+D8</f>
        <v>13206304.860000001</v>
      </c>
    </row>
    <row r="9" spans="1:5" ht="21" customHeight="1">
      <c r="A9" s="44">
        <v>5</v>
      </c>
      <c r="B9" s="45">
        <v>29359191.66</v>
      </c>
      <c r="C9" s="45">
        <v>50916231.670000002</v>
      </c>
      <c r="D9" s="45">
        <v>1868155</v>
      </c>
      <c r="E9" s="45">
        <f>B9+C9+D9</f>
        <v>82143578.329999998</v>
      </c>
    </row>
    <row r="10" spans="1:5" ht="21" customHeight="1">
      <c r="A10" s="44" t="s">
        <v>4</v>
      </c>
      <c r="B10" s="46">
        <f>B5+B6+B7+B8+B9</f>
        <v>30085348.059999999</v>
      </c>
      <c r="C10" s="46">
        <f>C5+C6+C7+C8+C9</f>
        <v>67158257.736000001</v>
      </c>
      <c r="D10" s="46">
        <f>D5+D6+D7+D8+D9</f>
        <v>6395525</v>
      </c>
      <c r="E10" s="46">
        <f>E5+E6+E7+E8+E9</f>
        <v>103639130.796</v>
      </c>
    </row>
    <row r="11" spans="1:5" ht="44" customHeight="1">
      <c r="A11" s="60" t="s">
        <v>5</v>
      </c>
      <c r="B11" s="60"/>
      <c r="C11" s="60"/>
      <c r="D11" s="60"/>
      <c r="E11" s="60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zoomScale="115" zoomScaleNormal="115" workbookViewId="0">
      <selection activeCell="D18" sqref="D18"/>
    </sheetView>
  </sheetViews>
  <sheetFormatPr defaultColWidth="8.86328125" defaultRowHeight="13.5"/>
  <cols>
    <col min="1" max="1" width="15" customWidth="1"/>
    <col min="2" max="2" width="32.33203125" customWidth="1"/>
    <col min="3" max="3" width="16.796875" customWidth="1"/>
    <col min="4" max="4" width="25.73046875" customWidth="1"/>
    <col min="5" max="5" width="20.33203125" customWidth="1"/>
    <col min="6" max="6" width="12.19921875" bestFit="1" customWidth="1"/>
  </cols>
  <sheetData>
    <row r="1" spans="1:6" ht="27" customHeight="1">
      <c r="A1" s="80" t="s">
        <v>6</v>
      </c>
      <c r="B1" s="80"/>
      <c r="C1" s="80"/>
      <c r="D1" s="80"/>
      <c r="E1" s="80"/>
    </row>
    <row r="2" spans="1:6" ht="23" customHeight="1">
      <c r="A2" s="81" t="s">
        <v>7</v>
      </c>
      <c r="B2" s="81"/>
      <c r="C2" s="81"/>
      <c r="D2" s="81"/>
      <c r="E2" s="81"/>
    </row>
    <row r="3" spans="1:6" ht="32" customHeight="1">
      <c r="A3" s="82" t="s">
        <v>8</v>
      </c>
      <c r="B3" s="82"/>
      <c r="C3" s="82"/>
      <c r="D3" s="82"/>
      <c r="E3" s="82"/>
    </row>
    <row r="4" spans="1:6" ht="15.75">
      <c r="A4" s="83" t="s">
        <v>100</v>
      </c>
      <c r="B4" s="84"/>
      <c r="C4" s="85" t="s">
        <v>101</v>
      </c>
      <c r="D4" s="85"/>
      <c r="E4" s="38" t="s">
        <v>9</v>
      </c>
    </row>
    <row r="5" spans="1:6" ht="19.05" customHeight="1">
      <c r="A5" s="34" t="s">
        <v>10</v>
      </c>
      <c r="B5" s="48" t="s">
        <v>99</v>
      </c>
      <c r="C5" s="34" t="s">
        <v>11</v>
      </c>
      <c r="D5" s="74" t="s">
        <v>95</v>
      </c>
      <c r="E5" s="75"/>
    </row>
    <row r="6" spans="1:6" ht="19.05" customHeight="1">
      <c r="A6" s="34" t="s">
        <v>12</v>
      </c>
      <c r="B6" s="48" t="s">
        <v>90</v>
      </c>
      <c r="C6" s="34" t="s">
        <v>13</v>
      </c>
      <c r="D6" s="74" t="s">
        <v>90</v>
      </c>
      <c r="E6" s="75"/>
    </row>
    <row r="7" spans="1:6" ht="19.05" customHeight="1">
      <c r="A7" s="67" t="s">
        <v>14</v>
      </c>
      <c r="B7" s="49" t="s">
        <v>93</v>
      </c>
      <c r="C7" s="34" t="s">
        <v>15</v>
      </c>
      <c r="D7" s="76" t="s">
        <v>92</v>
      </c>
      <c r="E7" s="77"/>
    </row>
    <row r="8" spans="1:6" ht="19.05" customHeight="1">
      <c r="A8" s="67"/>
      <c r="B8" s="33">
        <v>110000090113209</v>
      </c>
      <c r="C8" s="34" t="s">
        <v>16</v>
      </c>
      <c r="D8" s="76" t="s">
        <v>94</v>
      </c>
      <c r="E8" s="77"/>
    </row>
    <row r="9" spans="1:6" ht="15.75">
      <c r="A9" s="78" t="s">
        <v>17</v>
      </c>
      <c r="B9" s="79"/>
      <c r="C9" s="39" t="s">
        <v>18</v>
      </c>
      <c r="D9" s="39" t="s">
        <v>19</v>
      </c>
      <c r="E9" s="39" t="s">
        <v>20</v>
      </c>
    </row>
    <row r="10" spans="1:6" ht="19.05" customHeight="1">
      <c r="A10" s="68" t="s">
        <v>21</v>
      </c>
      <c r="B10" s="69"/>
      <c r="C10" s="40">
        <v>1</v>
      </c>
      <c r="D10" s="40">
        <v>207690243.06999999</v>
      </c>
      <c r="E10" s="40">
        <f>79283853.47+207690243.07</f>
        <v>286974096.53999996</v>
      </c>
      <c r="F10" s="53"/>
    </row>
    <row r="11" spans="1:6" ht="19.05" customHeight="1">
      <c r="A11" s="70" t="s">
        <v>22</v>
      </c>
      <c r="B11" s="71"/>
      <c r="C11" s="41">
        <v>2</v>
      </c>
      <c r="D11" s="41">
        <v>33112094.100000001</v>
      </c>
      <c r="E11" s="41">
        <f>3038731.91+3184054.63+6462623.99+33112094.1</f>
        <v>45797504.630000003</v>
      </c>
    </row>
    <row r="12" spans="1:6" ht="19.05" customHeight="1">
      <c r="A12" s="72" t="s">
        <v>23</v>
      </c>
      <c r="B12" s="73"/>
      <c r="C12" s="42">
        <v>3</v>
      </c>
      <c r="D12" s="50">
        <v>3752902.44</v>
      </c>
      <c r="E12" s="42">
        <f>2189589.42+2079319.2+2100468.17+3752902.44</f>
        <v>10122279.23</v>
      </c>
    </row>
    <row r="13" spans="1:6" ht="19.05" customHeight="1">
      <c r="A13" s="72" t="s">
        <v>24</v>
      </c>
      <c r="B13" s="73"/>
      <c r="C13" s="42">
        <v>4</v>
      </c>
      <c r="D13" s="42">
        <v>0</v>
      </c>
      <c r="E13" s="42">
        <f>2189589.42+1230170.71</f>
        <v>3419760.13</v>
      </c>
    </row>
    <row r="14" spans="1:6" ht="19.05" customHeight="1">
      <c r="A14" s="65" t="s">
        <v>25</v>
      </c>
      <c r="B14" s="66"/>
      <c r="C14" s="42">
        <v>5</v>
      </c>
      <c r="D14" s="52">
        <f>D11-D12-D13</f>
        <v>29359191.66</v>
      </c>
      <c r="E14" s="52">
        <f>-2189589.42+D14</f>
        <v>27169602.240000002</v>
      </c>
    </row>
    <row r="15" spans="1:6" ht="19.05" customHeight="1">
      <c r="A15" s="65" t="s">
        <v>26</v>
      </c>
      <c r="B15" s="66"/>
      <c r="C15" s="42">
        <v>6</v>
      </c>
      <c r="D15" s="52">
        <v>0</v>
      </c>
      <c r="E15" s="42">
        <f>2003035.33+2189589.42+3635999.42</f>
        <v>7828624.1699999999</v>
      </c>
    </row>
    <row r="16" spans="1:6" ht="20.25">
      <c r="A16" s="27"/>
      <c r="B16" s="27"/>
      <c r="C16" s="27"/>
      <c r="D16" s="27"/>
      <c r="E16" s="27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5:B15"/>
    <mergeCell ref="A7:A8"/>
    <mergeCell ref="A10:B10"/>
    <mergeCell ref="A11:B11"/>
    <mergeCell ref="A12:B12"/>
    <mergeCell ref="A13:B13"/>
    <mergeCell ref="A14:B1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30" zoomScaleNormal="130" workbookViewId="0">
      <selection activeCell="C17" sqref="C17"/>
    </sheetView>
  </sheetViews>
  <sheetFormatPr defaultColWidth="8.86328125" defaultRowHeight="13.5"/>
  <cols>
    <col min="1" max="1" width="7.33203125" customWidth="1"/>
    <col min="2" max="2" width="33.1328125" customWidth="1"/>
    <col min="3" max="3" width="17.1328125" customWidth="1"/>
    <col min="4" max="4" width="10.59765625" customWidth="1"/>
    <col min="5" max="5" width="59.46484375" customWidth="1"/>
  </cols>
  <sheetData>
    <row r="1" spans="1:6" ht="15.75">
      <c r="A1" s="86" t="s">
        <v>27</v>
      </c>
      <c r="B1" s="86"/>
      <c r="C1" s="86"/>
      <c r="D1" s="86"/>
    </row>
    <row r="2" spans="1:6" ht="20.25">
      <c r="A2" s="22"/>
      <c r="B2" s="22"/>
      <c r="C2" s="22"/>
      <c r="D2" s="22"/>
    </row>
    <row r="3" spans="1:6" ht="17.649999999999999">
      <c r="A3" s="87" t="s">
        <v>102</v>
      </c>
      <c r="B3" s="88"/>
      <c r="C3" s="88"/>
      <c r="D3" s="88"/>
      <c r="E3" s="23"/>
    </row>
    <row r="4" spans="1:6" ht="20.25">
      <c r="A4" s="24" t="s">
        <v>28</v>
      </c>
      <c r="B4" s="25" t="s">
        <v>29</v>
      </c>
      <c r="C4" s="25" t="s">
        <v>30</v>
      </c>
      <c r="D4" s="25" t="s">
        <v>31</v>
      </c>
      <c r="E4" s="26" t="s">
        <v>32</v>
      </c>
      <c r="F4" s="27"/>
    </row>
    <row r="5" spans="1:6" ht="20.25">
      <c r="A5" s="28">
        <v>1</v>
      </c>
      <c r="B5" s="29" t="s">
        <v>33</v>
      </c>
      <c r="C5" s="30">
        <v>212150965.28</v>
      </c>
      <c r="D5" s="30"/>
      <c r="E5" s="31" t="s">
        <v>34</v>
      </c>
      <c r="F5" s="27"/>
    </row>
    <row r="6" spans="1:6" ht="20.25">
      <c r="A6" s="28">
        <v>2</v>
      </c>
      <c r="B6" s="29" t="s">
        <v>35</v>
      </c>
      <c r="C6" s="30">
        <v>0</v>
      </c>
      <c r="D6" s="30"/>
      <c r="E6" s="31" t="s">
        <v>36</v>
      </c>
      <c r="F6" s="27"/>
    </row>
    <row r="7" spans="1:6" ht="20.25">
      <c r="A7" s="28">
        <v>3</v>
      </c>
      <c r="B7" s="32" t="s">
        <v>37</v>
      </c>
      <c r="C7" s="30">
        <v>0</v>
      </c>
      <c r="D7" s="30"/>
      <c r="E7" s="31"/>
      <c r="F7" s="27"/>
    </row>
    <row r="8" spans="1:6" ht="20.25">
      <c r="A8" s="28">
        <v>4</v>
      </c>
      <c r="B8" s="32" t="s">
        <v>38</v>
      </c>
      <c r="C8" s="30">
        <v>0</v>
      </c>
      <c r="D8" s="30"/>
      <c r="E8" s="31" t="s">
        <v>39</v>
      </c>
      <c r="F8" s="27"/>
    </row>
    <row r="9" spans="1:6" ht="20.25">
      <c r="A9" s="28">
        <v>5</v>
      </c>
      <c r="B9" s="33" t="s">
        <v>40</v>
      </c>
      <c r="C9" s="30">
        <v>0</v>
      </c>
      <c r="D9" s="30"/>
      <c r="E9" s="31" t="s">
        <v>41</v>
      </c>
      <c r="F9" s="27"/>
    </row>
    <row r="10" spans="1:6" ht="20.25">
      <c r="A10" s="28">
        <v>6</v>
      </c>
      <c r="B10" s="34" t="s">
        <v>42</v>
      </c>
      <c r="C10" s="31">
        <f>C5+C6-C7-C8-C9</f>
        <v>212150965.28</v>
      </c>
      <c r="D10" s="30"/>
      <c r="E10" s="31" t="s">
        <v>43</v>
      </c>
      <c r="F10" s="27"/>
    </row>
    <row r="11" spans="1:6" ht="20.25">
      <c r="A11" s="28">
        <v>7</v>
      </c>
      <c r="B11" s="35" t="s">
        <v>44</v>
      </c>
      <c r="C11" s="54">
        <v>0.24</v>
      </c>
      <c r="D11" s="55" t="s">
        <v>98</v>
      </c>
      <c r="E11" s="31" t="s">
        <v>45</v>
      </c>
      <c r="F11" s="27"/>
    </row>
    <row r="12" spans="1:6" ht="20.25">
      <c r="A12" s="28">
        <v>8</v>
      </c>
      <c r="B12" s="35" t="s">
        <v>46</v>
      </c>
      <c r="C12" s="30">
        <f>C10*C11</f>
        <v>50916231.667199999</v>
      </c>
      <c r="D12" s="30"/>
      <c r="E12" s="51" t="s">
        <v>96</v>
      </c>
      <c r="F12" s="27"/>
    </row>
    <row r="13" spans="1:6" ht="20.25">
      <c r="A13" s="28">
        <v>9</v>
      </c>
      <c r="B13" s="33" t="s">
        <v>47</v>
      </c>
      <c r="C13" s="30">
        <v>0</v>
      </c>
      <c r="D13" s="30"/>
      <c r="E13" s="31" t="s">
        <v>48</v>
      </c>
      <c r="F13" s="27"/>
    </row>
    <row r="14" spans="1:6" ht="20.25">
      <c r="A14" s="28">
        <v>10</v>
      </c>
      <c r="B14" s="36" t="s">
        <v>49</v>
      </c>
      <c r="C14" s="30">
        <f>C12-C13</f>
        <v>50916231.667199999</v>
      </c>
      <c r="D14" s="30"/>
      <c r="E14" s="31" t="s">
        <v>50</v>
      </c>
      <c r="F14" s="27"/>
    </row>
    <row r="15" spans="1:6" ht="15.75">
      <c r="A15" s="37" t="s">
        <v>51</v>
      </c>
      <c r="B15" s="31"/>
      <c r="C15" s="31"/>
      <c r="D15" s="31"/>
      <c r="E15" s="31"/>
    </row>
    <row r="16" spans="1:6" ht="17.649999999999999">
      <c r="A16" s="23"/>
      <c r="B16" s="23"/>
      <c r="C16" s="23"/>
      <c r="D16" s="23"/>
      <c r="E16" s="23"/>
    </row>
    <row r="17" spans="2:5" ht="17.649999999999999">
      <c r="B17" s="23"/>
      <c r="C17" s="23"/>
      <c r="D17" s="23"/>
      <c r="E17" s="23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abSelected="1" topLeftCell="A13" zoomScaleNormal="100" workbookViewId="0">
      <selection activeCell="O26" sqref="O26"/>
    </sheetView>
  </sheetViews>
  <sheetFormatPr defaultColWidth="9" defaultRowHeight="15.75" customHeight="1"/>
  <cols>
    <col min="1" max="1" width="5.46484375" style="1" customWidth="1"/>
    <col min="2" max="2" width="13.3984375" style="1" customWidth="1"/>
    <col min="3" max="3" width="14.1328125" style="1" customWidth="1"/>
    <col min="4" max="4" width="10" style="1" customWidth="1"/>
    <col min="5" max="5" width="9" style="1"/>
    <col min="6" max="6" width="11.59765625" style="1" customWidth="1"/>
    <col min="7" max="7" width="10.46484375" style="1" customWidth="1"/>
    <col min="8" max="8" width="16" style="1" customWidth="1"/>
    <col min="9" max="9" width="10.46484375" style="1" customWidth="1"/>
    <col min="10" max="11" width="9" style="1"/>
    <col min="12" max="12" width="10.46484375" style="1" customWidth="1"/>
    <col min="13" max="13" width="21.1328125" style="1" customWidth="1"/>
    <col min="14" max="14" width="17.265625" style="1" customWidth="1"/>
    <col min="15" max="15" width="9" style="1"/>
    <col min="16" max="16" width="47" style="1" customWidth="1"/>
    <col min="17" max="16384" width="9" style="1"/>
  </cols>
  <sheetData>
    <row r="1" spans="1:16" ht="34.5" customHeight="1">
      <c r="A1" s="96" t="s">
        <v>103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6" ht="15.75" customHeight="1">
      <c r="A2" s="95" t="s">
        <v>52</v>
      </c>
      <c r="B2" s="95" t="s">
        <v>53</v>
      </c>
      <c r="C2" s="95" t="s">
        <v>54</v>
      </c>
      <c r="D2" s="95" t="s">
        <v>55</v>
      </c>
      <c r="E2" s="95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4</v>
      </c>
      <c r="N2" s="92" t="s">
        <v>64</v>
      </c>
    </row>
    <row r="3" spans="1:16" ht="15.75" customHeight="1">
      <c r="A3" s="95"/>
      <c r="B3" s="95"/>
      <c r="C3" s="95"/>
      <c r="D3" s="95"/>
      <c r="E3" s="95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93"/>
    </row>
    <row r="4" spans="1:16" ht="15" customHeight="1">
      <c r="A4" s="102">
        <v>1</v>
      </c>
      <c r="B4" s="102" t="s">
        <v>65</v>
      </c>
      <c r="C4" s="2" t="s">
        <v>66</v>
      </c>
      <c r="D4" s="5">
        <v>40000</v>
      </c>
      <c r="E4" s="6"/>
      <c r="F4" s="7">
        <f t="shared" ref="F4:F22" si="0">D4*E4</f>
        <v>0</v>
      </c>
      <c r="G4" s="7">
        <f>F4*G3</f>
        <v>0</v>
      </c>
      <c r="H4" s="7">
        <f>F4*H3</f>
        <v>0</v>
      </c>
      <c r="I4" s="7">
        <f t="shared" ref="I4:I22" si="1">F4*2%</f>
        <v>0</v>
      </c>
      <c r="J4" s="7">
        <f t="shared" ref="J4:J22" si="2">F4*0.4%</f>
        <v>0</v>
      </c>
      <c r="K4" s="7">
        <f t="shared" ref="K4:K22" si="3">F4*0.6%</f>
        <v>0</v>
      </c>
      <c r="L4" s="7">
        <f>F4*L3</f>
        <v>0</v>
      </c>
      <c r="M4" s="20">
        <f>F4*M3</f>
        <v>0</v>
      </c>
      <c r="N4" s="91">
        <f>SUM(M4:M6)</f>
        <v>0</v>
      </c>
    </row>
    <row r="5" spans="1:16" ht="15" customHeight="1">
      <c r="A5" s="95"/>
      <c r="B5" s="102"/>
      <c r="C5" s="2" t="s">
        <v>67</v>
      </c>
      <c r="D5" s="5">
        <v>30000</v>
      </c>
      <c r="E5" s="6"/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20">
        <f>F5*M3</f>
        <v>0</v>
      </c>
      <c r="N5" s="89"/>
    </row>
    <row r="6" spans="1:16" ht="18.95" customHeight="1">
      <c r="A6" s="95"/>
      <c r="B6" s="95"/>
      <c r="C6" s="2" t="s">
        <v>68</v>
      </c>
      <c r="D6" s="5">
        <v>30000</v>
      </c>
      <c r="E6" s="6"/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20">
        <f>F6*M3</f>
        <v>0</v>
      </c>
      <c r="N6" s="94"/>
      <c r="P6" s="21"/>
    </row>
    <row r="7" spans="1:16" ht="15.75" customHeight="1">
      <c r="A7" s="95">
        <v>2</v>
      </c>
      <c r="B7" s="102" t="s">
        <v>69</v>
      </c>
      <c r="C7" s="2" t="s">
        <v>66</v>
      </c>
      <c r="D7" s="5">
        <v>40000</v>
      </c>
      <c r="E7" s="6"/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20">
        <f>F7*M3</f>
        <v>0</v>
      </c>
      <c r="N7" s="91">
        <f>SUM(M7:M10)</f>
        <v>0</v>
      </c>
    </row>
    <row r="8" spans="1:16" ht="15.75" customHeight="1">
      <c r="A8" s="95"/>
      <c r="B8" s="95"/>
      <c r="C8" s="2" t="s">
        <v>67</v>
      </c>
      <c r="D8" s="5">
        <v>30000</v>
      </c>
      <c r="E8" s="6"/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20">
        <f>F8*M3</f>
        <v>0</v>
      </c>
      <c r="N8" s="89"/>
    </row>
    <row r="9" spans="1:16" ht="15.75" customHeight="1">
      <c r="A9" s="95"/>
      <c r="B9" s="95"/>
      <c r="C9" s="2" t="s">
        <v>68</v>
      </c>
      <c r="D9" s="5">
        <v>30000</v>
      </c>
      <c r="E9" s="6"/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20">
        <f>F9*M3</f>
        <v>0</v>
      </c>
      <c r="N9" s="89"/>
    </row>
    <row r="10" spans="1:16" ht="15.75" customHeight="1">
      <c r="A10" s="95"/>
      <c r="B10" s="95"/>
      <c r="C10" s="2" t="s">
        <v>70</v>
      </c>
      <c r="D10" s="5">
        <v>30000</v>
      </c>
      <c r="E10" s="6"/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20">
        <f>F10*M3</f>
        <v>0</v>
      </c>
      <c r="N10" s="94"/>
    </row>
    <row r="11" spans="1:16" ht="15.75" customHeight="1">
      <c r="A11" s="95">
        <v>3</v>
      </c>
      <c r="B11" s="102" t="s">
        <v>71</v>
      </c>
      <c r="C11" s="2" t="s">
        <v>66</v>
      </c>
      <c r="D11" s="5">
        <v>40000</v>
      </c>
      <c r="E11" s="6"/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20">
        <f>F11*M3</f>
        <v>0</v>
      </c>
      <c r="N11" s="91">
        <f>SUM(M11:M14)</f>
        <v>0</v>
      </c>
    </row>
    <row r="12" spans="1:16" ht="15.75" customHeight="1">
      <c r="A12" s="95"/>
      <c r="B12" s="95"/>
      <c r="C12" s="2" t="s">
        <v>67</v>
      </c>
      <c r="D12" s="5">
        <v>30000</v>
      </c>
      <c r="E12" s="6"/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20">
        <f>F12*M3</f>
        <v>0</v>
      </c>
      <c r="N12" s="89"/>
    </row>
    <row r="13" spans="1:16" ht="15.75" customHeight="1">
      <c r="A13" s="95"/>
      <c r="B13" s="95"/>
      <c r="C13" s="2" t="s">
        <v>68</v>
      </c>
      <c r="D13" s="5">
        <v>30000</v>
      </c>
      <c r="E13" s="6"/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20">
        <f>F13*M3</f>
        <v>0</v>
      </c>
      <c r="N13" s="89"/>
    </row>
    <row r="14" spans="1:16" ht="15.75" customHeight="1">
      <c r="A14" s="95"/>
      <c r="B14" s="95"/>
      <c r="C14" s="2" t="s">
        <v>70</v>
      </c>
      <c r="D14" s="5">
        <v>30000</v>
      </c>
      <c r="E14" s="6"/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20">
        <f>F14*M3</f>
        <v>0</v>
      </c>
      <c r="N14" s="94"/>
    </row>
    <row r="15" spans="1:16" ht="15.75" customHeight="1">
      <c r="A15" s="103">
        <v>4</v>
      </c>
      <c r="B15" s="106" t="s">
        <v>72</v>
      </c>
      <c r="C15" s="2" t="s">
        <v>66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20">
        <f>F15*M3</f>
        <v>55400.000000000007</v>
      </c>
      <c r="N15" s="91">
        <f>M16+M15+M17+M18+M19+M20+M21+M22</f>
        <v>346250.00000000006</v>
      </c>
    </row>
    <row r="16" spans="1:16" ht="15.75" customHeight="1">
      <c r="A16" s="104"/>
      <c r="B16" s="104"/>
      <c r="C16" s="2" t="s">
        <v>68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20">
        <f>F16*M3</f>
        <v>41550.000000000007</v>
      </c>
      <c r="N16" s="89"/>
    </row>
    <row r="17" spans="1:14" ht="15.75" customHeight="1">
      <c r="A17" s="104"/>
      <c r="B17" s="104"/>
      <c r="C17" s="8" t="s">
        <v>73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20">
        <f>F17*M3</f>
        <v>41550.000000000007</v>
      </c>
      <c r="N17" s="89"/>
    </row>
    <row r="18" spans="1:14" ht="15.75" customHeight="1">
      <c r="A18" s="104"/>
      <c r="B18" s="104"/>
      <c r="C18" s="2" t="s">
        <v>70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20">
        <f>F18*M3</f>
        <v>41550.000000000007</v>
      </c>
      <c r="N18" s="89"/>
    </row>
    <row r="19" spans="1:14" ht="15.75" customHeight="1">
      <c r="A19" s="104"/>
      <c r="B19" s="104"/>
      <c r="C19" s="2" t="s">
        <v>74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20">
        <f>F19*M3</f>
        <v>41550.000000000007</v>
      </c>
      <c r="N19" s="89"/>
    </row>
    <row r="20" spans="1:14" ht="15.75" customHeight="1">
      <c r="A20" s="104"/>
      <c r="B20" s="104"/>
      <c r="C20" s="2" t="s">
        <v>75</v>
      </c>
      <c r="D20" s="5">
        <v>30000</v>
      </c>
      <c r="E20" s="6">
        <v>1</v>
      </c>
      <c r="F20" s="7">
        <f t="shared" si="0"/>
        <v>30000</v>
      </c>
      <c r="G20" s="7">
        <f>F20*G3</f>
        <v>4200</v>
      </c>
      <c r="H20" s="7">
        <f>F20*H3</f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20">
        <f>F20*M3</f>
        <v>41550.000000000007</v>
      </c>
      <c r="N20" s="89"/>
    </row>
    <row r="21" spans="1:14" ht="15.75" customHeight="1">
      <c r="A21" s="104"/>
      <c r="B21" s="104"/>
      <c r="C21" s="47" t="s">
        <v>91</v>
      </c>
      <c r="D21" s="5">
        <v>30000</v>
      </c>
      <c r="E21" s="6">
        <v>1</v>
      </c>
      <c r="F21" s="7">
        <f t="shared" si="0"/>
        <v>30000</v>
      </c>
      <c r="G21" s="7">
        <f>F21*G3</f>
        <v>4200</v>
      </c>
      <c r="H21" s="7">
        <f>D21*H3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D21*L3</f>
        <v>3600</v>
      </c>
      <c r="M21" s="20">
        <f>F21*M3</f>
        <v>41550.000000000007</v>
      </c>
      <c r="N21" s="89"/>
    </row>
    <row r="22" spans="1:14" ht="15.75" customHeight="1">
      <c r="A22" s="104"/>
      <c r="B22" s="104"/>
      <c r="C22" s="2" t="s">
        <v>76</v>
      </c>
      <c r="D22" s="5">
        <v>30000</v>
      </c>
      <c r="E22" s="6">
        <v>1</v>
      </c>
      <c r="F22" s="7">
        <f t="shared" si="0"/>
        <v>30000</v>
      </c>
      <c r="G22" s="7">
        <f>F22*G3</f>
        <v>4200</v>
      </c>
      <c r="H22" s="7">
        <f>F22*H3</f>
        <v>2850</v>
      </c>
      <c r="I22" s="7">
        <f t="shared" si="1"/>
        <v>600</v>
      </c>
      <c r="J22" s="7">
        <f t="shared" si="2"/>
        <v>120</v>
      </c>
      <c r="K22" s="7">
        <f t="shared" si="3"/>
        <v>180</v>
      </c>
      <c r="L22" s="7">
        <f>F22*L3</f>
        <v>3600</v>
      </c>
      <c r="M22" s="20">
        <f>F22*M3</f>
        <v>41550.000000000007</v>
      </c>
      <c r="N22" s="94"/>
    </row>
    <row r="23" spans="1:14" ht="13.5">
      <c r="A23" s="104"/>
      <c r="B23" s="95" t="s">
        <v>53</v>
      </c>
      <c r="C23" s="95" t="s">
        <v>54</v>
      </c>
      <c r="D23" s="95" t="s">
        <v>55</v>
      </c>
      <c r="E23" s="95" t="s">
        <v>56</v>
      </c>
      <c r="F23" s="2" t="s">
        <v>57</v>
      </c>
      <c r="G23" s="2" t="s">
        <v>58</v>
      </c>
      <c r="H23" s="2" t="s">
        <v>59</v>
      </c>
      <c r="I23" s="2" t="s">
        <v>60</v>
      </c>
      <c r="J23" s="2" t="s">
        <v>61</v>
      </c>
      <c r="K23" s="2" t="s">
        <v>62</v>
      </c>
      <c r="L23" s="2" t="s">
        <v>63</v>
      </c>
      <c r="M23" s="4" t="s">
        <v>77</v>
      </c>
      <c r="N23" s="89"/>
    </row>
    <row r="24" spans="1:14" ht="21" customHeight="1">
      <c r="A24" s="104"/>
      <c r="B24" s="95"/>
      <c r="C24" s="95"/>
      <c r="D24" s="95"/>
      <c r="E24" s="95"/>
      <c r="F24" s="3">
        <v>1</v>
      </c>
      <c r="G24" s="3">
        <v>0.14000000000000001</v>
      </c>
      <c r="H24" s="3">
        <v>9.5000000000000001E-2</v>
      </c>
      <c r="I24" s="3">
        <v>0.02</v>
      </c>
      <c r="J24" s="3">
        <v>4.0000000000000001E-3</v>
      </c>
      <c r="K24" s="3">
        <v>6.0000000000000001E-3</v>
      </c>
      <c r="L24" s="3">
        <v>0.12</v>
      </c>
      <c r="M24" s="19">
        <v>0.38500000000000001</v>
      </c>
      <c r="N24" s="90"/>
    </row>
    <row r="25" spans="1:14" ht="15.75" customHeight="1">
      <c r="A25" s="104"/>
      <c r="B25" s="106" t="s">
        <v>78</v>
      </c>
      <c r="C25" s="9" t="s">
        <v>79</v>
      </c>
      <c r="D25" s="10">
        <v>30000</v>
      </c>
      <c r="E25" s="6"/>
      <c r="F25" s="11">
        <f t="shared" ref="F25:F33" si="4">D25*E25</f>
        <v>0</v>
      </c>
      <c r="G25" s="11">
        <f t="shared" ref="G25:G33" si="5">F25*14%</f>
        <v>0</v>
      </c>
      <c r="H25" s="11">
        <f t="shared" ref="H25:H33" si="6">F25*9.5%</f>
        <v>0</v>
      </c>
      <c r="I25" s="11">
        <f t="shared" ref="I25:I33" si="7">F25*2%</f>
        <v>0</v>
      </c>
      <c r="J25" s="11">
        <f t="shared" ref="J25:J33" si="8">F25*0.4%</f>
        <v>0</v>
      </c>
      <c r="K25" s="11">
        <f t="shared" ref="K25:K33" si="9">F25*0.6%</f>
        <v>0</v>
      </c>
      <c r="L25" s="11">
        <f t="shared" ref="L25:L33" si="10">F25*12%</f>
        <v>0</v>
      </c>
      <c r="M25" s="20">
        <f t="shared" ref="M25:M33" si="11">G25+H25+I25+J25+K25+L25</f>
        <v>0</v>
      </c>
      <c r="N25" s="91">
        <f>M25+M26+M27+M28+M29+M30+M31+M32+M33</f>
        <v>1521905</v>
      </c>
    </row>
    <row r="26" spans="1:14" ht="15.75" customHeight="1">
      <c r="A26" s="104"/>
      <c r="B26" s="107"/>
      <c r="C26" s="9" t="s">
        <v>80</v>
      </c>
      <c r="D26" s="10">
        <v>10000</v>
      </c>
      <c r="E26" s="6"/>
      <c r="F26" s="11">
        <f t="shared" si="4"/>
        <v>0</v>
      </c>
      <c r="G26" s="11">
        <f t="shared" si="5"/>
        <v>0</v>
      </c>
      <c r="H26" s="11">
        <f t="shared" si="6"/>
        <v>0</v>
      </c>
      <c r="I26" s="11">
        <f t="shared" si="7"/>
        <v>0</v>
      </c>
      <c r="J26" s="11">
        <f t="shared" si="8"/>
        <v>0</v>
      </c>
      <c r="K26" s="11">
        <f t="shared" si="9"/>
        <v>0</v>
      </c>
      <c r="L26" s="11">
        <f t="shared" si="10"/>
        <v>0</v>
      </c>
      <c r="M26" s="20">
        <f t="shared" si="11"/>
        <v>0</v>
      </c>
      <c r="N26" s="89"/>
    </row>
    <row r="27" spans="1:14" ht="15.75" customHeight="1">
      <c r="A27" s="104"/>
      <c r="B27" s="107"/>
      <c r="C27" s="9" t="s">
        <v>81</v>
      </c>
      <c r="D27" s="10">
        <v>15000</v>
      </c>
      <c r="E27" s="6">
        <v>59</v>
      </c>
      <c r="F27" s="11">
        <f t="shared" si="4"/>
        <v>885000</v>
      </c>
      <c r="G27" s="11">
        <f t="shared" si="5"/>
        <v>123900.00000000001</v>
      </c>
      <c r="H27" s="11">
        <f t="shared" si="6"/>
        <v>84075</v>
      </c>
      <c r="I27" s="11">
        <f t="shared" si="7"/>
        <v>17700</v>
      </c>
      <c r="J27" s="11">
        <f t="shared" si="8"/>
        <v>3540</v>
      </c>
      <c r="K27" s="11">
        <f t="shared" si="9"/>
        <v>5310</v>
      </c>
      <c r="L27" s="11">
        <f t="shared" si="10"/>
        <v>106200</v>
      </c>
      <c r="M27" s="20">
        <f t="shared" si="11"/>
        <v>340725</v>
      </c>
      <c r="N27" s="89"/>
    </row>
    <row r="28" spans="1:14" ht="15.75" customHeight="1">
      <c r="A28" s="104"/>
      <c r="B28" s="107"/>
      <c r="C28" s="9" t="s">
        <v>82</v>
      </c>
      <c r="D28" s="10">
        <v>6000</v>
      </c>
      <c r="E28" s="6"/>
      <c r="F28" s="11">
        <f t="shared" si="4"/>
        <v>0</v>
      </c>
      <c r="G28" s="11">
        <f t="shared" si="5"/>
        <v>0</v>
      </c>
      <c r="H28" s="11">
        <f t="shared" si="6"/>
        <v>0</v>
      </c>
      <c r="I28" s="11">
        <f t="shared" si="7"/>
        <v>0</v>
      </c>
      <c r="J28" s="11">
        <f t="shared" si="8"/>
        <v>0</v>
      </c>
      <c r="K28" s="11">
        <f t="shared" si="9"/>
        <v>0</v>
      </c>
      <c r="L28" s="11">
        <f t="shared" si="10"/>
        <v>0</v>
      </c>
      <c r="M28" s="20">
        <f t="shared" si="11"/>
        <v>0</v>
      </c>
      <c r="N28" s="89"/>
    </row>
    <row r="29" spans="1:14" ht="15.75" customHeight="1">
      <c r="A29" s="104"/>
      <c r="B29" s="107"/>
      <c r="C29" s="9" t="s">
        <v>83</v>
      </c>
      <c r="D29" s="10">
        <v>8000</v>
      </c>
      <c r="E29" s="6">
        <v>191</v>
      </c>
      <c r="F29" s="11">
        <f t="shared" si="4"/>
        <v>1528000</v>
      </c>
      <c r="G29" s="11">
        <f t="shared" si="5"/>
        <v>213920.00000000003</v>
      </c>
      <c r="H29" s="11">
        <f t="shared" si="6"/>
        <v>145160</v>
      </c>
      <c r="I29" s="11">
        <f t="shared" si="7"/>
        <v>30560</v>
      </c>
      <c r="J29" s="11">
        <f t="shared" si="8"/>
        <v>6112</v>
      </c>
      <c r="K29" s="11">
        <f t="shared" si="9"/>
        <v>9168</v>
      </c>
      <c r="L29" s="11">
        <f t="shared" si="10"/>
        <v>183360</v>
      </c>
      <c r="M29" s="20">
        <f t="shared" si="11"/>
        <v>588280</v>
      </c>
      <c r="N29" s="89"/>
    </row>
    <row r="30" spans="1:14" ht="15.75" customHeight="1">
      <c r="A30" s="104"/>
      <c r="B30" s="107"/>
      <c r="C30" s="9" t="s">
        <v>84</v>
      </c>
      <c r="D30" s="10">
        <v>5000</v>
      </c>
      <c r="E30" s="6">
        <v>288</v>
      </c>
      <c r="F30" s="11">
        <f t="shared" si="4"/>
        <v>1440000</v>
      </c>
      <c r="G30" s="11">
        <f t="shared" si="5"/>
        <v>201600.00000000003</v>
      </c>
      <c r="H30" s="11">
        <f t="shared" si="6"/>
        <v>136800</v>
      </c>
      <c r="I30" s="11">
        <f t="shared" si="7"/>
        <v>28800</v>
      </c>
      <c r="J30" s="11">
        <f t="shared" si="8"/>
        <v>5760</v>
      </c>
      <c r="K30" s="11">
        <f t="shared" si="9"/>
        <v>8640</v>
      </c>
      <c r="L30" s="11">
        <f t="shared" si="10"/>
        <v>172800</v>
      </c>
      <c r="M30" s="20">
        <f t="shared" si="11"/>
        <v>554400</v>
      </c>
      <c r="N30" s="89"/>
    </row>
    <row r="31" spans="1:14" ht="15.75" customHeight="1">
      <c r="A31" s="104"/>
      <c r="B31" s="107"/>
      <c r="C31" s="9" t="s">
        <v>85</v>
      </c>
      <c r="D31" s="10">
        <v>15000</v>
      </c>
      <c r="E31" s="6"/>
      <c r="F31" s="11">
        <f t="shared" si="4"/>
        <v>0</v>
      </c>
      <c r="G31" s="11">
        <f t="shared" si="5"/>
        <v>0</v>
      </c>
      <c r="H31" s="11">
        <f t="shared" si="6"/>
        <v>0</v>
      </c>
      <c r="I31" s="11">
        <f t="shared" si="7"/>
        <v>0</v>
      </c>
      <c r="J31" s="11">
        <f t="shared" si="8"/>
        <v>0</v>
      </c>
      <c r="K31" s="11">
        <f t="shared" si="9"/>
        <v>0</v>
      </c>
      <c r="L31" s="11">
        <f t="shared" si="10"/>
        <v>0</v>
      </c>
      <c r="M31" s="20">
        <f t="shared" si="11"/>
        <v>0</v>
      </c>
      <c r="N31" s="89"/>
    </row>
    <row r="32" spans="1:14" ht="15.75" customHeight="1">
      <c r="A32" s="104"/>
      <c r="B32" s="107"/>
      <c r="C32" s="9" t="s">
        <v>86</v>
      </c>
      <c r="D32" s="10">
        <v>10000</v>
      </c>
      <c r="E32" s="6">
        <v>10</v>
      </c>
      <c r="F32" s="11">
        <f t="shared" si="4"/>
        <v>100000</v>
      </c>
      <c r="G32" s="11">
        <f t="shared" si="5"/>
        <v>14000.000000000002</v>
      </c>
      <c r="H32" s="11">
        <f t="shared" si="6"/>
        <v>9500</v>
      </c>
      <c r="I32" s="11">
        <f t="shared" si="7"/>
        <v>2000</v>
      </c>
      <c r="J32" s="11">
        <f t="shared" si="8"/>
        <v>400</v>
      </c>
      <c r="K32" s="11">
        <f t="shared" si="9"/>
        <v>600</v>
      </c>
      <c r="L32" s="11">
        <f t="shared" si="10"/>
        <v>12000</v>
      </c>
      <c r="M32" s="20">
        <f t="shared" si="11"/>
        <v>38500</v>
      </c>
      <c r="N32" s="89"/>
    </row>
    <row r="33" spans="1:14" ht="15.75" customHeight="1">
      <c r="A33" s="105"/>
      <c r="B33" s="107"/>
      <c r="C33" s="12" t="s">
        <v>87</v>
      </c>
      <c r="D33" s="13">
        <v>20000</v>
      </c>
      <c r="E33" s="14"/>
      <c r="F33" s="15">
        <f t="shared" si="4"/>
        <v>0</v>
      </c>
      <c r="G33" s="11">
        <f t="shared" si="5"/>
        <v>0</v>
      </c>
      <c r="H33" s="11">
        <f t="shared" si="6"/>
        <v>0</v>
      </c>
      <c r="I33" s="11">
        <f t="shared" si="7"/>
        <v>0</v>
      </c>
      <c r="J33" s="11">
        <f t="shared" si="8"/>
        <v>0</v>
      </c>
      <c r="K33" s="11">
        <f t="shared" si="9"/>
        <v>0</v>
      </c>
      <c r="L33" s="11">
        <f t="shared" si="10"/>
        <v>0</v>
      </c>
      <c r="M33" s="20">
        <f t="shared" si="11"/>
        <v>0</v>
      </c>
      <c r="N33" s="89"/>
    </row>
    <row r="34" spans="1:14" ht="31.5" customHeight="1">
      <c r="A34" s="16" t="s">
        <v>88</v>
      </c>
      <c r="B34" s="98">
        <f>N4+N7+N11+N15+N25</f>
        <v>1868155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</row>
    <row r="35" spans="1:14" ht="126" customHeight="1">
      <c r="A35" s="101" t="s">
        <v>89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1:14" ht="15.75" customHeight="1">
      <c r="A36" s="17"/>
      <c r="B36" s="17"/>
      <c r="C36" s="17"/>
      <c r="D36" s="17"/>
      <c r="E36" s="17"/>
      <c r="F36" s="17"/>
      <c r="G36" s="18"/>
      <c r="H36" s="17"/>
      <c r="I36" s="17"/>
      <c r="J36" s="17"/>
      <c r="K36" s="17"/>
      <c r="L36" s="18"/>
      <c r="M36" s="18"/>
    </row>
    <row r="37" spans="1:14" ht="15.75" customHeight="1">
      <c r="A37" s="17"/>
      <c r="B37" s="17"/>
      <c r="C37" s="17"/>
      <c r="D37" s="17"/>
      <c r="E37" s="17"/>
      <c r="F37" s="17"/>
      <c r="H37" s="17"/>
      <c r="I37" s="17"/>
      <c r="J37" s="17"/>
      <c r="K37" s="17"/>
    </row>
    <row r="38" spans="1:14" ht="15.75" customHeight="1">
      <c r="A38" s="17"/>
      <c r="B38" s="17"/>
      <c r="C38" s="17"/>
      <c r="D38" s="17"/>
      <c r="E38" s="17"/>
      <c r="F38" s="17"/>
      <c r="H38" s="17"/>
      <c r="I38" s="17"/>
      <c r="J38" s="17"/>
      <c r="K38" s="17"/>
    </row>
    <row r="39" spans="1:14" ht="15.75" customHeight="1">
      <c r="A39" s="17"/>
      <c r="B39" s="17"/>
      <c r="C39" s="17"/>
      <c r="D39" s="17"/>
      <c r="E39" s="17"/>
      <c r="F39" s="17"/>
      <c r="H39" s="17"/>
      <c r="I39" s="17"/>
      <c r="J39" s="17"/>
      <c r="K39" s="17"/>
    </row>
    <row r="40" spans="1:14" ht="15.75" customHeight="1">
      <c r="A40" s="17"/>
      <c r="B40" s="17"/>
      <c r="C40" s="17"/>
      <c r="D40" s="17"/>
      <c r="E40" s="17"/>
      <c r="F40" s="17"/>
      <c r="H40" s="17"/>
      <c r="I40" s="17"/>
      <c r="J40" s="17"/>
      <c r="K40" s="17"/>
    </row>
    <row r="41" spans="1:14" ht="15.75" customHeight="1">
      <c r="A41" s="17"/>
      <c r="B41" s="17"/>
      <c r="C41" s="17"/>
      <c r="D41" s="17"/>
      <c r="E41" s="17"/>
      <c r="F41" s="17"/>
      <c r="H41" s="17"/>
      <c r="I41" s="17"/>
      <c r="J41" s="17"/>
      <c r="K41" s="17"/>
    </row>
    <row r="42" spans="1:14" ht="15.75" customHeight="1">
      <c r="A42" s="17"/>
      <c r="B42" s="17"/>
      <c r="C42" s="17"/>
      <c r="D42" s="17"/>
      <c r="E42" s="17"/>
      <c r="F42" s="17"/>
      <c r="H42" s="17"/>
      <c r="I42" s="17"/>
      <c r="J42" s="17"/>
      <c r="K42" s="17"/>
    </row>
    <row r="43" spans="1:14" ht="15.75" customHeight="1">
      <c r="A43" s="17"/>
      <c r="B43" s="17"/>
      <c r="C43" s="17"/>
      <c r="D43" s="17"/>
      <c r="E43" s="17"/>
      <c r="F43" s="17"/>
      <c r="H43" s="17"/>
      <c r="I43" s="17"/>
      <c r="J43" s="17"/>
      <c r="K43" s="17"/>
    </row>
    <row r="44" spans="1:14" ht="15.75" customHeight="1">
      <c r="A44" s="17"/>
      <c r="B44" s="17"/>
      <c r="C44" s="17"/>
      <c r="D44" s="17"/>
      <c r="E44" s="17"/>
      <c r="F44" s="17"/>
      <c r="H44" s="17"/>
      <c r="I44" s="17"/>
      <c r="J44" s="17"/>
      <c r="K44" s="17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  <mergeCell ref="C23:C24"/>
    <mergeCell ref="D2:D3"/>
    <mergeCell ref="D23:D24"/>
    <mergeCell ref="E2:E3"/>
    <mergeCell ref="E23:E24"/>
    <mergeCell ref="N23:N24"/>
    <mergeCell ref="N25:N33"/>
    <mergeCell ref="N2:N3"/>
    <mergeCell ref="N4:N6"/>
    <mergeCell ref="N7:N10"/>
    <mergeCell ref="N11:N14"/>
    <mergeCell ref="N15:N22"/>
  </mergeCells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2019-11-07T10:44:00Z</cp:lastPrinted>
  <dcterms:created xsi:type="dcterms:W3CDTF">2006-09-22T08:00:00Z</dcterms:created>
  <dcterms:modified xsi:type="dcterms:W3CDTF">2022-10-16T11:03:42Z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