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<sst xmlns="http://schemas.openxmlformats.org/spreadsheetml/2006/main" count="126" uniqueCount="102">
  <si>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</si>
  <si>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</si>
  <si>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</si>
  <si>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</si>
  <si>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</si>
  <si>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</si>
  <si>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</si>
  <si>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</si>
  <si>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</si>
  <si>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</si>
  <si>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2022 年 5 月 1 日至  2022  年5  月 31 日</t>
  </si>
  <si>
    <t>填表日期： 2022   年 5  月  31 日</t>
  </si>
  <si>
    <t>金额单位：元至角分</t>
  </si>
  <si>
    <t>纳税人识别号</t>
  </si>
  <si>
    <t>所属行业</t>
  </si>
  <si>
    <t>无人机制造</t>
  </si>
  <si>
    <t>纳税人名称</t>
  </si>
  <si>
    <t>曹骏鑫</t>
  </si>
  <si>
    <t>法定代表人姓名</t>
  </si>
  <si>
    <t>开户银行     及账号</t>
  </si>
  <si>
    <t>浙江富信银行股份有限公司</t>
  </si>
  <si>
    <t>登记注册类型</t>
  </si>
  <si>
    <t>制造有限公司</t>
  </si>
  <si>
    <t>生产经营地</t>
  </si>
  <si>
    <t>温商梦工厂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</si>
  <si>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</si>
  <si>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</si>
  <si>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</si>
  <si>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</si>
  <si>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</si>
  <si>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</si>
  <si>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</si>
  <si>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</si>
  <si>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</si>
  <si>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</si>
  <si>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</si>
  <si>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</si>
  <si>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</si>
  <si>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</si>
  <si>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</si>
  <si>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</si>
  <si>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</si>
  <si>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</si>
  <si>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</si>
  <si>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</si>
  <si>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</si>
  <si>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</si>
  <si>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</si>
  <si>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</si>
  <si>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</si>
  <si>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</si>
  <si>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</si>
  <si>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</si>
  <si>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</si>
  <si>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</si>
  <si>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</si>
  <si>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</si>
  <si>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</si>
  <si>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</si>
  <si>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</si>
  <si>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</si>
  <si>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</si>
  <si>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</si>
  <si>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</si>
  <si>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</si>
  <si>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</si>
  <si>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</si>
  <si>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</si>
  <si>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</si>
  <si>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</si>
  <si>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</si>
  <si>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</si>
  <si>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</si>
  <si>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</si>
  <si>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</si>
  <si>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</si>
  <si>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</si>
  <si>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</si>
  <si>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</si>
  <si>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</si>
  <si>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</si>
  <si>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</si>
  <si>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</si>
  <si>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</si>
  <si>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</si>
  <si>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</si>
  <si>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</si>
  <si>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</si>
  <si>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行政总监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</si>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</sst>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);[Red]\(0.00\)"/>
    <numFmt numFmtId="178" formatCode="#,##0.00_);[Red]\(#,##0.00\)"/>
    <numFmt numFmtId="179" formatCode="0.0_ "/>
    <numFmt numFmtId="180" formatCode="0.00_ "/>
  </numFmts>
  <fonts count="3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9"/>
      <color rgb="FF333333"/>
      <name val="微软雅黑"/>
      <charset val="134"/>
    </font>
    <font>
      <sz val="12"/>
      <color rgb="FF333333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2" borderId="14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32" fillId="16" borderId="13" applyNumberFormat="0" applyAlignment="0" applyProtection="0">
      <alignment vertical="center"/>
    </xf>
    <xf numFmtId="0" fontId="33" fillId="17" borderId="1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8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9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2" fillId="2" borderId="2" xfId="49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77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11" fillId="0" borderId="0" xfId="0" applyNumberFormat="1" applyFont="1"/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4" fontId="12" fillId="0" borderId="2" xfId="0" applyNumberFormat="1" applyFont="1" applyBorder="1"/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3" fillId="0" borderId="0" xfId="0" applyFont="1"/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1" fillId="0" borderId="2" xfId="0" applyNumberFormat="1" applyFont="1" applyBorder="1"/>
    <xf numFmtId="0" fontId="16" fillId="6" borderId="10" xfId="0" applyFont="1" applyFill="1" applyBorder="1" applyAlignment="1">
      <alignment horizontal="left" wrapText="1"/>
    </xf>
    <xf numFmtId="0" fontId="16" fillId="6" borderId="11" xfId="0" applyFont="1" applyFill="1" applyBorder="1" applyAlignment="1">
      <alignment horizontal="left" wrapText="1"/>
    </xf>
    <xf numFmtId="0" fontId="16" fillId="0" borderId="5" xfId="0" applyFont="1" applyBorder="1" applyAlignment="1">
      <alignment horizontal="center"/>
    </xf>
    <xf numFmtId="0" fontId="16" fillId="6" borderId="7" xfId="0" applyFont="1" applyFill="1" applyBorder="1" applyAlignment="1">
      <alignment horizontal="left" wrapText="1"/>
    </xf>
    <xf numFmtId="0" fontId="16" fillId="6" borderId="9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0" fontId="16" fillId="6" borderId="7" xfId="0" applyFont="1" applyFill="1" applyBorder="1" applyAlignment="1">
      <alignment horizontal="left"/>
    </xf>
    <xf numFmtId="0" fontId="16" fillId="6" borderId="9" xfId="0" applyFont="1" applyFill="1" applyBorder="1" applyAlignment="1">
      <alignment horizontal="left"/>
    </xf>
    <xf numFmtId="0" fontId="0" fillId="0" borderId="0" xfId="0" applyFont="1" applyFill="1"/>
    <xf numFmtId="0" fontId="17" fillId="0" borderId="1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8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8" fillId="0" borderId="0" xfId="0" applyFont="1" applyFill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75" zoomScaleNormal="175" workbookViewId="0">
      <selection activeCell="D7" sqref="D7"/>
    </sheetView>
  </sheetViews>
  <sheetFormatPr defaultColWidth="14.5" defaultRowHeight="21" customHeight="1" outlineLevelCol="4"/>
  <cols>
    <col min="1" max="1" width="9.62037037037037" style="81" customWidth="1"/>
    <col min="2" max="2" width="17.3425925925926" style="81" customWidth="1"/>
    <col min="3" max="4" width="21.4537037037037" style="81" customWidth="1"/>
    <col min="5" max="5" width="18.712962962963" style="81" customWidth="1"/>
    <col min="6" max="16384" width="14.5" style="81"/>
  </cols>
  <sheetData>
    <row r="1" ht="14.4" spans="1:5">
      <c r="A1" s="82" t="s">
        <v>0</v>
      </c>
      <c r="B1" s="83"/>
      <c r="C1" s="83"/>
      <c r="D1" s="83"/>
      <c r="E1" s="83"/>
    </row>
    <row r="2" ht="14.4" spans="1:5">
      <c r="A2" s="84"/>
      <c r="B2" s="85"/>
      <c r="C2" s="85"/>
      <c r="D2" s="85"/>
      <c r="E2" s="85"/>
    </row>
    <row r="3" ht="14.4" spans="1:5">
      <c r="A3" s="86" t="s">
        <v>1</v>
      </c>
      <c r="B3" s="86" t="s">
        <v>2</v>
      </c>
      <c r="C3" s="86" t="s">
        <v>3</v>
      </c>
      <c r="D3" s="86" t="s">
        <v>4</v>
      </c>
      <c r="E3" s="87" t="s">
        <v>5</v>
      </c>
    </row>
    <row r="4" ht="14.4" spans="1:5">
      <c r="A4" s="88"/>
      <c r="B4" s="88"/>
      <c r="C4" s="88"/>
      <c r="D4" s="88"/>
      <c r="E4" s="89"/>
    </row>
    <row r="5" customHeight="1" spans="1:5">
      <c r="A5" s="90">
        <v>1</v>
      </c>
      <c r="B5" s="91">
        <v>0</v>
      </c>
      <c r="C5" s="91">
        <v>0</v>
      </c>
      <c r="D5" s="91">
        <v>496642.55</v>
      </c>
      <c r="E5" s="91">
        <f>B5+C5+D5</f>
        <v>496642.55</v>
      </c>
    </row>
    <row r="6" customHeight="1" spans="1:5">
      <c r="A6" s="90">
        <v>2</v>
      </c>
      <c r="B6" s="91">
        <v>0</v>
      </c>
      <c r="C6" s="91">
        <v>123059.46</v>
      </c>
      <c r="D6" s="91">
        <v>746093.675</v>
      </c>
      <c r="E6" s="91">
        <f>B6+C6+D6</f>
        <v>869153.135</v>
      </c>
    </row>
    <row r="7" customHeight="1" spans="1:5">
      <c r="A7" s="90">
        <v>3</v>
      </c>
      <c r="B7" s="91">
        <v>0</v>
      </c>
      <c r="C7" s="91">
        <v>2143806.04</v>
      </c>
      <c r="D7" s="91">
        <v>606479.2</v>
      </c>
      <c r="E7" s="91">
        <f>B7+C7+D7</f>
        <v>2750285.24</v>
      </c>
    </row>
    <row r="8" customHeight="1" spans="1:5">
      <c r="A8" s="90">
        <v>4</v>
      </c>
      <c r="B8" s="91">
        <v>476675.19</v>
      </c>
      <c r="C8" s="91">
        <v>5255054.96</v>
      </c>
      <c r="D8" s="91">
        <v>469411.5</v>
      </c>
      <c r="E8" s="91">
        <f>B8+C8+D8</f>
        <v>6201141.65</v>
      </c>
    </row>
    <row r="9" customHeight="1" spans="1:5">
      <c r="A9" s="90">
        <v>5</v>
      </c>
      <c r="B9" s="91">
        <v>9716328.15</v>
      </c>
      <c r="C9" s="91">
        <v>12198596.5</v>
      </c>
      <c r="D9" s="91">
        <v>478208.75</v>
      </c>
      <c r="E9" s="91">
        <f>B9+C9+D9</f>
        <v>22393133.4</v>
      </c>
    </row>
    <row r="10" customHeight="1" spans="1:5">
      <c r="A10" s="90" t="s">
        <v>5</v>
      </c>
      <c r="B10" s="92">
        <f>B5+B6+B7+B8+B9</f>
        <v>10193003.34</v>
      </c>
      <c r="C10" s="92">
        <f>C5+C6+C7+C8+C9</f>
        <v>19720516.96</v>
      </c>
      <c r="D10" s="92">
        <f>D5+D6+D7+D8+D9</f>
        <v>2796835.675</v>
      </c>
      <c r="E10" s="92">
        <f>E5+E6+E7+E8+E9</f>
        <v>32710355.975</v>
      </c>
    </row>
    <row r="11" ht="44" customHeight="1" spans="1:5">
      <c r="A11" s="93" t="s">
        <v>6</v>
      </c>
      <c r="B11" s="93"/>
      <c r="C11" s="93"/>
      <c r="D11" s="93"/>
      <c r="E11" s="93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3" sqref="E13"/>
    </sheetView>
  </sheetViews>
  <sheetFormatPr defaultColWidth="8.88888888888889" defaultRowHeight="14.4" outlineLevelCol="4"/>
  <cols>
    <col min="1" max="1" width="15" customWidth="1"/>
    <col min="2" max="2" width="32.3055555555556" customWidth="1"/>
    <col min="3" max="3" width="16.7777777777778" customWidth="1"/>
    <col min="4" max="4" width="17.7777777777778" customWidth="1"/>
    <col min="5" max="5" width="18" customWidth="1"/>
  </cols>
  <sheetData>
    <row r="1" ht="27" customHeight="1" spans="1:5">
      <c r="A1" s="57" t="s">
        <v>7</v>
      </c>
      <c r="B1" s="57"/>
      <c r="C1" s="57"/>
      <c r="D1" s="57"/>
      <c r="E1" s="57"/>
    </row>
    <row r="2" ht="23" customHeight="1" spans="1:5">
      <c r="A2" s="58" t="s">
        <v>8</v>
      </c>
      <c r="B2" s="58"/>
      <c r="C2" s="58"/>
      <c r="D2" s="58"/>
      <c r="E2" s="58"/>
    </row>
    <row r="3" ht="32" customHeight="1" spans="1:5">
      <c r="A3" s="59" t="s">
        <v>9</v>
      </c>
      <c r="B3" s="59"/>
      <c r="C3" s="59"/>
      <c r="D3" s="59"/>
      <c r="E3" s="59"/>
    </row>
    <row r="4" ht="31.2" spans="1:5">
      <c r="A4" s="60" t="s">
        <v>10</v>
      </c>
      <c r="B4" s="60"/>
      <c r="C4" s="61" t="s">
        <v>11</v>
      </c>
      <c r="D4" s="61"/>
      <c r="E4" s="60" t="s">
        <v>12</v>
      </c>
    </row>
    <row r="5" ht="19" customHeight="1" spans="1:5">
      <c r="A5" s="53" t="s">
        <v>13</v>
      </c>
      <c r="B5" s="53">
        <v>3.30184200203243e+17</v>
      </c>
      <c r="C5" s="53" t="s">
        <v>14</v>
      </c>
      <c r="D5" s="62" t="s">
        <v>15</v>
      </c>
      <c r="E5" s="62"/>
    </row>
    <row r="6" ht="19" customHeight="1" spans="1:5">
      <c r="A6" s="53" t="s">
        <v>16</v>
      </c>
      <c r="B6" s="53" t="s">
        <v>17</v>
      </c>
      <c r="C6" s="53" t="s">
        <v>18</v>
      </c>
      <c r="D6" s="62" t="s">
        <v>17</v>
      </c>
      <c r="E6" s="62"/>
    </row>
    <row r="7" ht="19" customHeight="1" spans="1:5">
      <c r="A7" s="53" t="s">
        <v>19</v>
      </c>
      <c r="B7" s="52" t="s">
        <v>20</v>
      </c>
      <c r="C7" s="53" t="s">
        <v>21</v>
      </c>
      <c r="D7" s="63" t="s">
        <v>22</v>
      </c>
      <c r="E7" s="64"/>
    </row>
    <row r="8" ht="19" customHeight="1" spans="1:5">
      <c r="A8" s="53"/>
      <c r="B8" s="52">
        <v>110000022868478</v>
      </c>
      <c r="C8" s="53" t="s">
        <v>23</v>
      </c>
      <c r="D8" s="63" t="s">
        <v>24</v>
      </c>
      <c r="E8" s="64"/>
    </row>
    <row r="9" ht="15.6" spans="1:5">
      <c r="A9" s="65" t="s">
        <v>25</v>
      </c>
      <c r="B9" s="66"/>
      <c r="C9" s="67" t="s">
        <v>26</v>
      </c>
      <c r="D9" s="67" t="s">
        <v>27</v>
      </c>
      <c r="E9" s="67" t="s">
        <v>28</v>
      </c>
    </row>
    <row r="10" ht="19" customHeight="1" spans="1:5">
      <c r="A10" s="68" t="s">
        <v>29</v>
      </c>
      <c r="B10" s="69"/>
      <c r="C10" s="70">
        <v>1</v>
      </c>
      <c r="D10" s="71">
        <v>75837725.17</v>
      </c>
      <c r="E10" s="71">
        <v>132144113.09</v>
      </c>
    </row>
    <row r="11" ht="19" customHeight="1" spans="1:5">
      <c r="A11" s="72" t="s">
        <v>30</v>
      </c>
      <c r="B11" s="73"/>
      <c r="C11" s="74">
        <v>2</v>
      </c>
      <c r="D11" s="71">
        <v>12014984.83</v>
      </c>
      <c r="E11" s="71">
        <v>21024006.91</v>
      </c>
    </row>
    <row r="12" ht="19" customHeight="1" spans="1:5">
      <c r="A12" s="75" t="s">
        <v>31</v>
      </c>
      <c r="B12" s="76"/>
      <c r="C12" s="77">
        <v>3</v>
      </c>
      <c r="D12" s="71">
        <v>2298656.68</v>
      </c>
      <c r="E12" s="47">
        <v>10836275.03</v>
      </c>
    </row>
    <row r="13" ht="19" customHeight="1" spans="1:5">
      <c r="A13" s="75" t="s">
        <v>32</v>
      </c>
      <c r="B13" s="76"/>
      <c r="C13" s="77">
        <v>4</v>
      </c>
      <c r="D13" s="51">
        <v>0</v>
      </c>
      <c r="E13" s="78"/>
    </row>
    <row r="14" ht="19" customHeight="1" spans="1:5">
      <c r="A14" s="79" t="s">
        <v>33</v>
      </c>
      <c r="B14" s="80"/>
      <c r="C14" s="77">
        <v>5</v>
      </c>
      <c r="D14" s="51">
        <f>D11-D12-D13</f>
        <v>9716328.15</v>
      </c>
      <c r="E14" s="78"/>
    </row>
    <row r="15" ht="19" customHeight="1" spans="1:5">
      <c r="A15" s="79" t="s">
        <v>34</v>
      </c>
      <c r="B15" s="80"/>
      <c r="C15" s="77">
        <v>6</v>
      </c>
      <c r="D15" s="77">
        <v>0</v>
      </c>
      <c r="E15" s="77"/>
    </row>
    <row r="16" ht="20.4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topLeftCell="A3" workbookViewId="0">
      <selection activeCell="C12" sqref="C12"/>
    </sheetView>
  </sheetViews>
  <sheetFormatPr defaultColWidth="8.88888888888889" defaultRowHeight="14.4" outlineLevelCol="5"/>
  <cols>
    <col min="1" max="1" width="7.34259259259259" customWidth="1"/>
    <col min="2" max="2" width="33.1111111111111" customWidth="1"/>
    <col min="3" max="3" width="16.4907407407407" customWidth="1"/>
    <col min="4" max="4" width="9" customWidth="1"/>
    <col min="5" max="5" width="59.4444444444444" customWidth="1"/>
  </cols>
  <sheetData>
    <row r="1" ht="15.6" spans="1:4">
      <c r="A1" s="37" t="s">
        <v>35</v>
      </c>
      <c r="B1" s="37"/>
      <c r="C1" s="37"/>
      <c r="D1" s="37"/>
    </row>
    <row r="2" ht="20.4" spans="1:4">
      <c r="A2" s="38"/>
      <c r="B2" s="38"/>
      <c r="C2" s="38"/>
      <c r="D2" s="38"/>
    </row>
    <row r="3" ht="17.4" spans="1:5">
      <c r="A3" s="39" t="s">
        <v>36</v>
      </c>
      <c r="B3" s="39"/>
      <c r="C3" s="39"/>
      <c r="D3" s="39"/>
      <c r="E3" s="40"/>
    </row>
    <row r="4" ht="20.4" spans="1:6">
      <c r="A4" s="41" t="s">
        <v>37</v>
      </c>
      <c r="B4" s="42" t="s">
        <v>38</v>
      </c>
      <c r="C4" s="42" t="s">
        <v>39</v>
      </c>
      <c r="D4" s="42" t="s">
        <v>40</v>
      </c>
      <c r="E4" s="43" t="s">
        <v>41</v>
      </c>
      <c r="F4" s="44"/>
    </row>
    <row r="5" ht="20.4" spans="1:6">
      <c r="A5" s="45">
        <v>1</v>
      </c>
      <c r="B5" s="46" t="s">
        <v>42</v>
      </c>
      <c r="C5" s="47">
        <v>49294386</v>
      </c>
      <c r="D5" s="48"/>
      <c r="E5" s="49" t="s">
        <v>43</v>
      </c>
      <c r="F5" s="44"/>
    </row>
    <row r="6" ht="20.4" spans="1:6">
      <c r="A6" s="45">
        <v>2</v>
      </c>
      <c r="B6" s="46" t="s">
        <v>44</v>
      </c>
      <c r="C6" s="48">
        <v>0</v>
      </c>
      <c r="D6" s="48"/>
      <c r="E6" s="49" t="s">
        <v>45</v>
      </c>
      <c r="F6" s="44"/>
    </row>
    <row r="7" ht="20.4" spans="1:6">
      <c r="A7" s="45">
        <v>3</v>
      </c>
      <c r="B7" s="50" t="s">
        <v>46</v>
      </c>
      <c r="C7" s="48"/>
      <c r="D7" s="48"/>
      <c r="E7" s="49"/>
      <c r="F7" s="44"/>
    </row>
    <row r="8" ht="20.4" spans="1:6">
      <c r="A8" s="45">
        <v>4</v>
      </c>
      <c r="B8" s="50" t="s">
        <v>47</v>
      </c>
      <c r="C8" s="51">
        <v>500000</v>
      </c>
      <c r="D8" s="48"/>
      <c r="E8" s="49" t="s">
        <v>48</v>
      </c>
      <c r="F8" s="44"/>
    </row>
    <row r="9" ht="20.4" spans="1:6">
      <c r="A9" s="45">
        <v>5</v>
      </c>
      <c r="B9" s="52" t="s">
        <v>49</v>
      </c>
      <c r="C9" s="48"/>
      <c r="D9" s="48"/>
      <c r="E9" s="49" t="s">
        <v>50</v>
      </c>
      <c r="F9" s="44"/>
    </row>
    <row r="10" ht="20.4" spans="1:6">
      <c r="A10" s="45">
        <v>6</v>
      </c>
      <c r="B10" s="53" t="s">
        <v>51</v>
      </c>
      <c r="C10" s="51">
        <f>$C$5+$C$6-$C$7-$C$8-$C$9</f>
        <v>48794386</v>
      </c>
      <c r="D10" s="48"/>
      <c r="E10" s="49" t="s">
        <v>52</v>
      </c>
      <c r="F10" s="44"/>
    </row>
    <row r="11" ht="20.4" spans="1:6">
      <c r="A11" s="45">
        <v>7</v>
      </c>
      <c r="B11" s="54" t="s">
        <v>53</v>
      </c>
      <c r="C11" s="48"/>
      <c r="D11" s="48"/>
      <c r="E11" s="49" t="s">
        <v>54</v>
      </c>
      <c r="F11" s="44"/>
    </row>
    <row r="12" ht="20.4" spans="1:6">
      <c r="A12" s="45">
        <v>8</v>
      </c>
      <c r="B12" s="54" t="s">
        <v>55</v>
      </c>
      <c r="C12" s="51">
        <f>$C$10*25%</f>
        <v>12198596.5</v>
      </c>
      <c r="D12" s="48"/>
      <c r="E12" s="49" t="s">
        <v>56</v>
      </c>
      <c r="F12" s="44"/>
    </row>
    <row r="13" ht="20.4" spans="1:6">
      <c r="A13" s="45">
        <v>9</v>
      </c>
      <c r="B13" s="52" t="s">
        <v>57</v>
      </c>
      <c r="C13" s="48"/>
      <c r="D13" s="48"/>
      <c r="E13" s="49" t="s">
        <v>58</v>
      </c>
      <c r="F13" s="44"/>
    </row>
    <row r="14" ht="20.4" spans="1:6">
      <c r="A14" s="45">
        <v>10</v>
      </c>
      <c r="B14" s="55" t="s">
        <v>59</v>
      </c>
      <c r="C14" s="51">
        <f>$C$12-$C$13</f>
        <v>12198596.5</v>
      </c>
      <c r="D14" s="48"/>
      <c r="E14" s="49" t="s">
        <v>60</v>
      </c>
      <c r="F14" s="44"/>
    </row>
    <row r="15" ht="15.6" spans="1:5">
      <c r="A15" s="56" t="s">
        <v>61</v>
      </c>
      <c r="B15" s="49"/>
      <c r="C15" s="49"/>
      <c r="D15" s="49"/>
      <c r="E15" s="49"/>
    </row>
    <row r="16" ht="17.4" spans="1:5">
      <c r="A16" s="40"/>
      <c r="B16" s="40"/>
      <c r="C16" s="40"/>
      <c r="D16" s="40"/>
      <c r="E16" s="40"/>
    </row>
    <row r="17" ht="17.4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opLeftCell="A10" workbookViewId="0">
      <selection activeCell="B34" sqref="B34:N34"/>
    </sheetView>
  </sheetViews>
  <sheetFormatPr defaultColWidth="9" defaultRowHeight="15.75" customHeight="1"/>
  <cols>
    <col min="1" max="1" width="5.5" style="1" customWidth="1"/>
    <col min="2" max="2" width="13.3796296296296" style="1" customWidth="1"/>
    <col min="3" max="3" width="14.1296296296296" style="1" customWidth="1"/>
    <col min="4" max="4" width="10" style="1" customWidth="1"/>
    <col min="5" max="5" width="9" style="1"/>
    <col min="6" max="6" width="11.6296296296296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96296296296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3" t="s">
        <v>5</v>
      </c>
      <c r="N2" s="27" t="s">
        <v>75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76</v>
      </c>
      <c r="C4" s="3" t="s">
        <v>77</v>
      </c>
      <c r="D4" s="6">
        <v>40000</v>
      </c>
      <c r="E4" s="7"/>
      <c r="F4" s="8">
        <f t="shared" ref="F4:F22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78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79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80</v>
      </c>
      <c r="C7" s="3" t="s">
        <v>77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78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79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81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82</v>
      </c>
      <c r="C11" s="3" t="s">
        <v>77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78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79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81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83</v>
      </c>
      <c r="C15" s="3" t="s">
        <v>77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M16+M15+M17+M18+M19+M20+M21+M22</f>
        <v>346250</v>
      </c>
    </row>
    <row r="16" s="1" customFormat="1" customHeight="1" spans="1:14">
      <c r="A16" s="11"/>
      <c r="B16" s="11"/>
      <c r="C16" s="3" t="s">
        <v>79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84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81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85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86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87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2"/>
    </row>
    <row r="22" s="1" customFormat="1" ht="14.4" spans="1:14">
      <c r="A22" s="11"/>
      <c r="B22" s="11"/>
      <c r="C22" s="3" t="s">
        <v>88</v>
      </c>
      <c r="D22" s="6">
        <v>30000</v>
      </c>
      <c r="E22" s="3">
        <v>1</v>
      </c>
      <c r="F22" s="8">
        <f t="shared" si="0"/>
        <v>30000</v>
      </c>
      <c r="G22" s="8">
        <f>F22*G3</f>
        <v>4200</v>
      </c>
      <c r="H22" s="8">
        <f>F22*H3</f>
        <v>2850</v>
      </c>
      <c r="I22" s="8">
        <f>F22*I3</f>
        <v>600</v>
      </c>
      <c r="J22" s="8">
        <f>F22*J3</f>
        <v>120</v>
      </c>
      <c r="K22" s="8">
        <f>F22*K3</f>
        <v>180</v>
      </c>
      <c r="L22" s="8">
        <f>F22*L3</f>
        <v>3600</v>
      </c>
      <c r="M22" s="8">
        <f>F22+G22+H22+I22+J22+K22+L22</f>
        <v>41550</v>
      </c>
      <c r="N22" s="32"/>
    </row>
    <row r="23" s="1" customFormat="1" ht="14.4" spans="1:14">
      <c r="A23" s="11"/>
      <c r="B23" s="3" t="s">
        <v>64</v>
      </c>
      <c r="C23" s="3" t="s">
        <v>65</v>
      </c>
      <c r="D23" s="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71</v>
      </c>
      <c r="J23" s="3" t="s">
        <v>72</v>
      </c>
      <c r="K23" s="3" t="s">
        <v>73</v>
      </c>
      <c r="L23" s="3" t="s">
        <v>74</v>
      </c>
      <c r="M23" s="5" t="s">
        <v>89</v>
      </c>
      <c r="N23" s="32"/>
    </row>
    <row r="24" s="1" customFormat="1" ht="21" customHeight="1" spans="1:14">
      <c r="A24" s="11"/>
      <c r="B24" s="3"/>
      <c r="C24" s="3"/>
      <c r="D24" s="3"/>
      <c r="E24" s="3"/>
      <c r="F24" s="4">
        <v>1</v>
      </c>
      <c r="G24" s="4">
        <v>0.14</v>
      </c>
      <c r="H24" s="4">
        <v>0.095</v>
      </c>
      <c r="I24" s="4">
        <v>0.02</v>
      </c>
      <c r="J24" s="4">
        <v>0.004</v>
      </c>
      <c r="K24" s="4">
        <v>0.006</v>
      </c>
      <c r="L24" s="4">
        <v>0.12</v>
      </c>
      <c r="M24" s="28">
        <v>0.385</v>
      </c>
      <c r="N24" s="35"/>
    </row>
    <row r="25" s="1" customFormat="1" customHeight="1" spans="1:14">
      <c r="A25" s="11"/>
      <c r="B25" s="10" t="s">
        <v>90</v>
      </c>
      <c r="C25" s="13" t="s">
        <v>91</v>
      </c>
      <c r="D25" s="14"/>
      <c r="E25" s="7"/>
      <c r="F25" s="15">
        <f t="shared" ref="F25:F33" si="4">D25*E25</f>
        <v>0</v>
      </c>
      <c r="G25" s="15">
        <f t="shared" ref="G25:G33" si="5">F25*14%</f>
        <v>0</v>
      </c>
      <c r="H25" s="15">
        <f t="shared" ref="H25:H33" si="6">F25*9.5%</f>
        <v>0</v>
      </c>
      <c r="I25" s="15">
        <f t="shared" ref="I25:I33" si="7">F25*2%</f>
        <v>0</v>
      </c>
      <c r="J25" s="15">
        <f t="shared" ref="J25:J33" si="8">F25*0.4%</f>
        <v>0</v>
      </c>
      <c r="K25" s="15">
        <f t="shared" ref="K25:K33" si="9">F25*0.6%</f>
        <v>0</v>
      </c>
      <c r="L25" s="15">
        <f t="shared" ref="L25:L33" si="10">F25*12%</f>
        <v>0</v>
      </c>
      <c r="M25" s="30">
        <f t="shared" ref="M25:M33" si="11">G25+H25+I25+J25+K25+L25</f>
        <v>0</v>
      </c>
      <c r="N25" s="31">
        <f>M25+M26+M27+M28+M29+M30+M31+M32+M33</f>
        <v>131958.75</v>
      </c>
    </row>
    <row r="26" s="1" customFormat="1" customHeight="1" spans="1:14">
      <c r="A26" s="11"/>
      <c r="B26" s="16"/>
      <c r="C26" s="13" t="s">
        <v>92</v>
      </c>
      <c r="D26" s="14"/>
      <c r="E26" s="7"/>
      <c r="F26" s="15">
        <f t="shared" si="4"/>
        <v>0</v>
      </c>
      <c r="G26" s="15">
        <f t="shared" si="5"/>
        <v>0</v>
      </c>
      <c r="H26" s="15">
        <f t="shared" si="6"/>
        <v>0</v>
      </c>
      <c r="I26" s="15">
        <f t="shared" si="7"/>
        <v>0</v>
      </c>
      <c r="J26" s="15">
        <f t="shared" si="8"/>
        <v>0</v>
      </c>
      <c r="K26" s="15">
        <f t="shared" si="9"/>
        <v>0</v>
      </c>
      <c r="L26" s="15">
        <f t="shared" si="10"/>
        <v>0</v>
      </c>
      <c r="M26" s="30">
        <f t="shared" si="11"/>
        <v>0</v>
      </c>
      <c r="N26" s="32"/>
    </row>
    <row r="27" s="1" customFormat="1" customHeight="1" spans="1:14">
      <c r="A27" s="11"/>
      <c r="B27" s="16"/>
      <c r="C27" s="13" t="s">
        <v>93</v>
      </c>
      <c r="D27" s="14">
        <v>2250</v>
      </c>
      <c r="E27" s="7">
        <v>19</v>
      </c>
      <c r="F27" s="15">
        <f t="shared" si="4"/>
        <v>42750</v>
      </c>
      <c r="G27" s="15">
        <f t="shared" si="5"/>
        <v>5985</v>
      </c>
      <c r="H27" s="15">
        <f t="shared" si="6"/>
        <v>4061.25</v>
      </c>
      <c r="I27" s="15">
        <f t="shared" si="7"/>
        <v>855</v>
      </c>
      <c r="J27" s="15">
        <f t="shared" si="8"/>
        <v>171</v>
      </c>
      <c r="K27" s="15">
        <f t="shared" si="9"/>
        <v>256.5</v>
      </c>
      <c r="L27" s="15">
        <f t="shared" si="10"/>
        <v>5130</v>
      </c>
      <c r="M27" s="30">
        <f t="shared" si="11"/>
        <v>16458.75</v>
      </c>
      <c r="N27" s="32"/>
    </row>
    <row r="28" s="1" customFormat="1" customHeight="1" spans="1:14">
      <c r="A28" s="11"/>
      <c r="B28" s="16"/>
      <c r="C28" s="13" t="s">
        <v>94</v>
      </c>
      <c r="D28" s="14"/>
      <c r="E28" s="7"/>
      <c r="F28" s="15">
        <f t="shared" si="4"/>
        <v>0</v>
      </c>
      <c r="G28" s="15">
        <f t="shared" si="5"/>
        <v>0</v>
      </c>
      <c r="H28" s="15">
        <f t="shared" si="6"/>
        <v>0</v>
      </c>
      <c r="I28" s="15">
        <f t="shared" si="7"/>
        <v>0</v>
      </c>
      <c r="J28" s="15">
        <f t="shared" si="8"/>
        <v>0</v>
      </c>
      <c r="K28" s="15">
        <f t="shared" si="9"/>
        <v>0</v>
      </c>
      <c r="L28" s="15">
        <f t="shared" si="10"/>
        <v>0</v>
      </c>
      <c r="M28" s="30">
        <f t="shared" si="11"/>
        <v>0</v>
      </c>
      <c r="N28" s="32"/>
    </row>
    <row r="29" s="1" customFormat="1" customHeight="1" spans="1:14">
      <c r="A29" s="11"/>
      <c r="B29" s="16"/>
      <c r="C29" s="13" t="s">
        <v>95</v>
      </c>
      <c r="D29" s="14">
        <v>1200</v>
      </c>
      <c r="E29" s="7">
        <v>250</v>
      </c>
      <c r="F29" s="15">
        <f t="shared" si="4"/>
        <v>300000</v>
      </c>
      <c r="G29" s="15">
        <f t="shared" si="5"/>
        <v>42000</v>
      </c>
      <c r="H29" s="15">
        <f t="shared" si="6"/>
        <v>28500</v>
      </c>
      <c r="I29" s="15">
        <f t="shared" si="7"/>
        <v>6000</v>
      </c>
      <c r="J29" s="15">
        <f t="shared" si="8"/>
        <v>1200</v>
      </c>
      <c r="K29" s="15">
        <f t="shared" si="9"/>
        <v>1800</v>
      </c>
      <c r="L29" s="15">
        <f t="shared" si="10"/>
        <v>36000</v>
      </c>
      <c r="M29" s="30">
        <f t="shared" si="11"/>
        <v>115500</v>
      </c>
      <c r="N29" s="32"/>
    </row>
    <row r="30" s="1" customFormat="1" customHeight="1" spans="1:14">
      <c r="A30" s="11"/>
      <c r="B30" s="16"/>
      <c r="C30" s="13" t="s">
        <v>96</v>
      </c>
      <c r="D30" s="14"/>
      <c r="E30" s="7"/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97</v>
      </c>
      <c r="D31" s="14"/>
      <c r="E31" s="7"/>
      <c r="F31" s="15">
        <f t="shared" si="4"/>
        <v>0</v>
      </c>
      <c r="G31" s="15">
        <f t="shared" si="5"/>
        <v>0</v>
      </c>
      <c r="H31" s="15">
        <f t="shared" si="6"/>
        <v>0</v>
      </c>
      <c r="I31" s="15">
        <f t="shared" si="7"/>
        <v>0</v>
      </c>
      <c r="J31" s="15">
        <f t="shared" si="8"/>
        <v>0</v>
      </c>
      <c r="K31" s="15">
        <f t="shared" si="9"/>
        <v>0</v>
      </c>
      <c r="L31" s="15">
        <f t="shared" si="10"/>
        <v>0</v>
      </c>
      <c r="M31" s="30">
        <f t="shared" si="11"/>
        <v>0</v>
      </c>
      <c r="N31" s="32"/>
    </row>
    <row r="32" s="1" customFormat="1" customHeight="1" spans="1:14">
      <c r="A32" s="11"/>
      <c r="B32" s="16"/>
      <c r="C32" s="13" t="s">
        <v>98</v>
      </c>
      <c r="D32" s="14"/>
      <c r="E32" s="7"/>
      <c r="F32" s="15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customHeight="1" spans="1:14">
      <c r="A33" s="17"/>
      <c r="B33" s="16"/>
      <c r="C33" s="18" t="s">
        <v>99</v>
      </c>
      <c r="D33" s="19"/>
      <c r="E33" s="20"/>
      <c r="F33" s="21">
        <f t="shared" si="4"/>
        <v>0</v>
      </c>
      <c r="G33" s="15">
        <f t="shared" si="5"/>
        <v>0</v>
      </c>
      <c r="H33" s="15">
        <f t="shared" si="6"/>
        <v>0</v>
      </c>
      <c r="I33" s="15">
        <f t="shared" si="7"/>
        <v>0</v>
      </c>
      <c r="J33" s="15">
        <f t="shared" si="8"/>
        <v>0</v>
      </c>
      <c r="K33" s="15">
        <f t="shared" si="9"/>
        <v>0</v>
      </c>
      <c r="L33" s="15">
        <f t="shared" si="10"/>
        <v>0</v>
      </c>
      <c r="M33" s="30">
        <f t="shared" si="11"/>
        <v>0</v>
      </c>
      <c r="N33" s="32"/>
    </row>
    <row r="34" s="1" customFormat="1" ht="31.5" customHeight="1" spans="1:14">
      <c r="A34" s="22" t="s">
        <v>100</v>
      </c>
      <c r="B34" s="23">
        <f>N4+N7+N11+N15+N25</f>
        <v>478208.75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</row>
    <row r="35" s="1" customFormat="1" ht="126" customHeight="1" spans="1:14">
      <c r="A35" s="25" t="s">
        <v>101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="1" customFormat="1" customHeight="1" spans="1:13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6"/>
      <c r="M36" s="26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  <row r="44" s="1" customFormat="1" customHeight="1" spans="1:11">
      <c r="A44" s="25"/>
      <c r="B44" s="25"/>
      <c r="C44" s="25"/>
      <c r="D44" s="25"/>
      <c r="E44" s="25"/>
      <c r="F44" s="25"/>
      <c r="H44" s="25"/>
      <c r="I44" s="25"/>
      <c r="J44" s="25"/>
      <c r="K44" s="25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1"/>
    <mergeCell ref="B23:B24"/>
    <mergeCell ref="B25:B33"/>
    <mergeCell ref="C2:C3"/>
    <mergeCell ref="C23:C24"/>
    <mergeCell ref="D2:D3"/>
    <mergeCell ref="D23:D24"/>
    <mergeCell ref="E2:E3"/>
    <mergeCell ref="E23:E24"/>
    <mergeCell ref="N2:N3"/>
    <mergeCell ref="N4:N6"/>
    <mergeCell ref="N7:N10"/>
    <mergeCell ref="N11:N14"/>
    <mergeCell ref="N15:N22"/>
    <mergeCell ref="N23:N24"/>
    <mergeCell ref="N25:N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a氟西汀</cp:lastModifiedBy>
  <dcterms:created xsi:type="dcterms:W3CDTF">2006-09-22T08:00:00Z</dcterms:created>
  <cp:lastPrinted>2019-11-07T10:44:00Z</cp:lastPrinted>
  <dcterms:modified xsi:type="dcterms:W3CDTF">2022-10-16T08:54:38Z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EE857EC01EAE43F6940AE0992D3E8033</vt:lpwstr>
  </property>
</Properties>
</file>