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08" yWindow="-12" windowWidth="11544" windowHeight="9660" activeTab="3"/>
  </bookViews>
  <sheets>
    <sheet name="6.1-2 " sheetId="6" r:id="rId1"/>
    <sheet name="6.3" sheetId="3" r:id="rId2"/>
    <sheet name="6.4" sheetId="1" r:id="rId3"/>
    <sheet name="6.5" sheetId="2" r:id="rId4"/>
  </sheets>
  <externalReferences>
    <externalReference r:id="rId5"/>
  </externalReferences>
  <definedNames>
    <definedName name="\i" localSheetId="0">'[1]III-9'!#REF!</definedName>
    <definedName name="\i" localSheetId="1">'[1]III-9'!#REF!</definedName>
    <definedName name="\i" localSheetId="3">'[1]III-9'!#REF!</definedName>
    <definedName name="\i">'[1]III-9'!#REF!</definedName>
    <definedName name="\r" localSheetId="0">'[1]III-9'!#REF!</definedName>
    <definedName name="\r" localSheetId="1">'[1]III-9'!#REF!</definedName>
    <definedName name="\r" localSheetId="3">'[1]III-9'!#REF!</definedName>
    <definedName name="\r">'[1]III-9'!#REF!</definedName>
    <definedName name="_Regression_Int" localSheetId="0" hidden="1">1</definedName>
    <definedName name="A_impresión_IM" localSheetId="0">'6.1-2 '!$A$1:$D$38</definedName>
    <definedName name="A_impresión_IM" localSheetId="1">#REF!</definedName>
    <definedName name="A_impresión_IM" localSheetId="3">#REF!</definedName>
    <definedName name="A_impresión_IM">#REF!</definedName>
    <definedName name="_xlnm.Print_Area" localSheetId="0">'6.1-2 '!$A$1:$G$45</definedName>
    <definedName name="_xlnm.Print_Area" localSheetId="1">'6.3'!$A$1:$H$193</definedName>
    <definedName name="_xlnm.Print_Area" localSheetId="2">'6.4'!$A$1:$H$53</definedName>
    <definedName name="_xlnm.Print_Area" localSheetId="3">'6.5'!$A$1:$H$56</definedName>
    <definedName name="PL" localSheetId="0">'[1]III-9'!#REF!</definedName>
    <definedName name="PL">'[1]III-9'!#REF!</definedName>
    <definedName name="qwe">#REF!</definedName>
  </definedNames>
  <calcPr calcId="145621"/>
</workbook>
</file>

<file path=xl/calcChain.xml><?xml version="1.0" encoding="utf-8"?>
<calcChain xmlns="http://schemas.openxmlformats.org/spreadsheetml/2006/main">
  <c r="H9" i="2" l="1"/>
  <c r="F32" i="1"/>
  <c r="F29" i="1"/>
  <c r="F27" i="1" s="1"/>
  <c r="F14" i="1"/>
  <c r="F12" i="1"/>
  <c r="F7" i="1"/>
  <c r="O33" i="3"/>
  <c r="P33" i="3"/>
  <c r="P35" i="3"/>
  <c r="P34" i="3"/>
  <c r="O35" i="3"/>
  <c r="O34" i="3"/>
  <c r="N35" i="3"/>
  <c r="N34" i="3"/>
  <c r="N33" i="3"/>
  <c r="M35" i="3"/>
  <c r="M34" i="3"/>
  <c r="M33" i="3"/>
  <c r="L35" i="3"/>
  <c r="L34" i="3"/>
  <c r="L33" i="3"/>
  <c r="H27" i="3"/>
  <c r="D23" i="3"/>
  <c r="E23" i="3"/>
  <c r="F23" i="3"/>
  <c r="G23" i="3"/>
  <c r="H23" i="3"/>
  <c r="F10" i="1" l="1"/>
  <c r="F36" i="1" s="1"/>
  <c r="F14" i="6" l="1"/>
  <c r="D51" i="3"/>
  <c r="E51" i="3"/>
  <c r="F51" i="3"/>
  <c r="G51" i="3"/>
  <c r="D48" i="3"/>
  <c r="E48" i="3"/>
  <c r="F48" i="3"/>
  <c r="G48" i="3"/>
  <c r="G46" i="3" s="1"/>
  <c r="G57" i="3" s="1"/>
  <c r="D33" i="3"/>
  <c r="D31" i="3" s="1"/>
  <c r="E33" i="3"/>
  <c r="E31" i="3" s="1"/>
  <c r="F33" i="3"/>
  <c r="F31" i="3" s="1"/>
  <c r="G33" i="3"/>
  <c r="G31" i="3" s="1"/>
  <c r="E27" i="3"/>
  <c r="E55" i="3" s="1"/>
  <c r="G27" i="3"/>
  <c r="D27" i="3"/>
  <c r="D55" i="3" s="1"/>
  <c r="D20" i="3"/>
  <c r="E20" i="3"/>
  <c r="F20" i="3"/>
  <c r="G20" i="3"/>
  <c r="D29" i="1"/>
  <c r="E29" i="1"/>
  <c r="G29" i="1"/>
  <c r="D27" i="1"/>
  <c r="E27" i="1"/>
  <c r="L16" i="1" s="1"/>
  <c r="M16" i="1"/>
  <c r="G27" i="1"/>
  <c r="D7" i="1"/>
  <c r="E7" i="1"/>
  <c r="G7" i="1"/>
  <c r="D10" i="1"/>
  <c r="E10" i="1"/>
  <c r="E36" i="1" s="1"/>
  <c r="D14" i="1"/>
  <c r="E14" i="1"/>
  <c r="G14" i="1"/>
  <c r="D12" i="1"/>
  <c r="E12" i="1"/>
  <c r="G12" i="1"/>
  <c r="D32" i="1"/>
  <c r="E32" i="1"/>
  <c r="G32" i="1"/>
  <c r="D9" i="2"/>
  <c r="E9" i="2"/>
  <c r="F9" i="2"/>
  <c r="G9" i="2"/>
  <c r="G27" i="2" s="1"/>
  <c r="D14" i="2"/>
  <c r="E14" i="2"/>
  <c r="F14" i="2"/>
  <c r="G14" i="2"/>
  <c r="D27" i="2"/>
  <c r="E27" i="2"/>
  <c r="F27" i="2"/>
  <c r="C20" i="6"/>
  <c r="D20" i="6"/>
  <c r="C8" i="6"/>
  <c r="D8" i="6"/>
  <c r="E8" i="6"/>
  <c r="E20" i="6" s="1"/>
  <c r="F8" i="6"/>
  <c r="G8" i="6"/>
  <c r="C14" i="6"/>
  <c r="D14" i="6"/>
  <c r="E14" i="6"/>
  <c r="G14" i="6"/>
  <c r="H14" i="2"/>
  <c r="H12" i="2" s="1"/>
  <c r="H27" i="2" s="1"/>
  <c r="H7" i="1"/>
  <c r="H14" i="1"/>
  <c r="H12" i="1" s="1"/>
  <c r="H29" i="1"/>
  <c r="H32" i="1"/>
  <c r="G34" i="6"/>
  <c r="H12" i="3"/>
  <c r="H20" i="3"/>
  <c r="H33" i="3"/>
  <c r="H31" i="3" s="1"/>
  <c r="H48" i="3"/>
  <c r="H51" i="3"/>
  <c r="F34" i="6"/>
  <c r="E34" i="6"/>
  <c r="D34" i="6"/>
  <c r="C34" i="6"/>
  <c r="B34" i="6"/>
  <c r="B14" i="6"/>
  <c r="B8" i="6"/>
  <c r="C51" i="3"/>
  <c r="C48" i="3"/>
  <c r="C33" i="3"/>
  <c r="C31" i="3" s="1"/>
  <c r="C20" i="3"/>
  <c r="C10" i="3" s="1"/>
  <c r="C23" i="3" s="1"/>
  <c r="C27" i="3" s="1"/>
  <c r="C12" i="3"/>
  <c r="J16" i="2"/>
  <c r="J15" i="2"/>
  <c r="I23" i="1"/>
  <c r="J23" i="1" s="1"/>
  <c r="I22" i="1"/>
  <c r="J22" i="1" s="1"/>
  <c r="I21" i="1"/>
  <c r="I20" i="1"/>
  <c r="J20" i="1" s="1"/>
  <c r="C7" i="1"/>
  <c r="C14" i="1"/>
  <c r="I14" i="1"/>
  <c r="L16" i="2"/>
  <c r="M16" i="2"/>
  <c r="N16" i="2"/>
  <c r="K16" i="2"/>
  <c r="L15" i="2"/>
  <c r="M15" i="2"/>
  <c r="N15" i="2"/>
  <c r="K15" i="2"/>
  <c r="M15" i="1"/>
  <c r="L15" i="1"/>
  <c r="K15" i="1"/>
  <c r="J15" i="1"/>
  <c r="I15" i="1"/>
  <c r="I24" i="1"/>
  <c r="J24" i="1" s="1"/>
  <c r="B36" i="3"/>
  <c r="B33" i="3" s="1"/>
  <c r="B31" i="3" s="1"/>
  <c r="B28" i="3"/>
  <c r="K14" i="1"/>
  <c r="L14" i="2"/>
  <c r="K16" i="1"/>
  <c r="C29" i="1"/>
  <c r="B29" i="1"/>
  <c r="C32" i="1"/>
  <c r="C27" i="1" s="1"/>
  <c r="B32" i="1"/>
  <c r="C14" i="2"/>
  <c r="C12" i="2" s="1"/>
  <c r="J14" i="2"/>
  <c r="K14" i="2"/>
  <c r="B14" i="2"/>
  <c r="B12" i="2"/>
  <c r="C9" i="2"/>
  <c r="C27" i="2" s="1"/>
  <c r="B9" i="2"/>
  <c r="B27" i="2" s="1"/>
  <c r="B14" i="1"/>
  <c r="B12" i="1"/>
  <c r="B10" i="1"/>
  <c r="B36" i="1" s="1"/>
  <c r="B51" i="3"/>
  <c r="B48" i="3"/>
  <c r="B46" i="3" s="1"/>
  <c r="B57" i="3" s="1"/>
  <c r="B20" i="3"/>
  <c r="B12" i="3"/>
  <c r="J16" i="1"/>
  <c r="N14" i="2"/>
  <c r="J21" i="1"/>
  <c r="L14" i="1"/>
  <c r="M14" i="2"/>
  <c r="M14" i="1"/>
  <c r="C12" i="1"/>
  <c r="J14" i="1"/>
  <c r="H27" i="1" l="1"/>
  <c r="H10" i="1"/>
  <c r="G10" i="1"/>
  <c r="G36" i="1" s="1"/>
  <c r="G55" i="3"/>
  <c r="G20" i="6"/>
  <c r="F20" i="6"/>
  <c r="H46" i="3"/>
  <c r="H57" i="3" s="1"/>
  <c r="E46" i="3"/>
  <c r="E57" i="3" s="1"/>
  <c r="C46" i="3"/>
  <c r="C29" i="3" s="1"/>
  <c r="C59" i="3" s="1"/>
  <c r="G29" i="3"/>
  <c r="G59" i="3" s="1"/>
  <c r="B10" i="3"/>
  <c r="B23" i="3" s="1"/>
  <c r="B27" i="3" s="1"/>
  <c r="F27" i="3"/>
  <c r="F55" i="3" s="1"/>
  <c r="F46" i="3"/>
  <c r="D46" i="3"/>
  <c r="D36" i="1"/>
  <c r="I16" i="1"/>
  <c r="C10" i="1"/>
  <c r="C36" i="1" s="1"/>
  <c r="B29" i="3"/>
  <c r="B59" i="3" s="1"/>
  <c r="H10" i="3"/>
  <c r="H36" i="1"/>
  <c r="B20" i="6"/>
  <c r="C55" i="3"/>
  <c r="C8" i="3"/>
  <c r="B55" i="3"/>
  <c r="B8" i="3"/>
  <c r="C57" i="3"/>
  <c r="H29" i="3" l="1"/>
  <c r="H59" i="3"/>
  <c r="E29" i="3"/>
  <c r="E59" i="3" s="1"/>
  <c r="F57" i="3"/>
  <c r="D57" i="3"/>
  <c r="D29" i="3"/>
  <c r="D59" i="3" s="1"/>
  <c r="F29" i="3"/>
  <c r="F59" i="3" s="1"/>
  <c r="H55" i="3"/>
  <c r="H8" i="3"/>
</calcChain>
</file>

<file path=xl/sharedStrings.xml><?xml version="1.0" encoding="utf-8"?>
<sst xmlns="http://schemas.openxmlformats.org/spreadsheetml/2006/main" count="170" uniqueCount="111">
  <si>
    <t xml:space="preserve">    Millones de pesos</t>
  </si>
  <si>
    <t>CONCEPTO</t>
  </si>
  <si>
    <t xml:space="preserve">   Tributarios</t>
  </si>
  <si>
    <t>Devoluciones</t>
  </si>
  <si>
    <t>Ingresos Netos Totales</t>
  </si>
  <si>
    <t>Ingresos de Capital</t>
  </si>
  <si>
    <t>Ingresos Corrientes Netos</t>
  </si>
  <si>
    <t>Gastos Totales</t>
  </si>
  <si>
    <t xml:space="preserve">  Gastos Corrientes</t>
  </si>
  <si>
    <t xml:space="preserve">   Actividad Presupuestada</t>
  </si>
  <si>
    <t xml:space="preserve">     Educación</t>
  </si>
  <si>
    <t xml:space="preserve">   Actividad no Presupuestada</t>
  </si>
  <si>
    <t xml:space="preserve">   Operaciones Financieras</t>
  </si>
  <si>
    <t xml:space="preserve">  Gastos y Transferencias de Capital</t>
  </si>
  <si>
    <t>Superávit o Déficit Corriente</t>
  </si>
  <si>
    <t>Fuente: Ministerio de Finanzas y Precios.</t>
  </si>
  <si>
    <t>Saldo Fiscal</t>
  </si>
  <si>
    <t>Ingresos Extraordinarios y Donaciones</t>
  </si>
  <si>
    <t xml:space="preserve">     Defensa</t>
  </si>
  <si>
    <t>Déficit de Capital</t>
  </si>
  <si>
    <t xml:space="preserve">   Educación</t>
  </si>
  <si>
    <t xml:space="preserve"> Actividad Presupuestada</t>
  </si>
  <si>
    <t xml:space="preserve">  Actividad no Presupuestada</t>
  </si>
  <si>
    <t>Gastos Corrientes</t>
  </si>
  <si>
    <t>Total  Recursos Financieros Corrientes</t>
  </si>
  <si>
    <t xml:space="preserve">6.1 - Indicadores seleccionados de la circulación monetaria </t>
  </si>
  <si>
    <t>Millones de pesos</t>
  </si>
  <si>
    <t>Entradas</t>
  </si>
  <si>
    <t>-</t>
  </si>
  <si>
    <t>Salidas</t>
  </si>
  <si>
    <t>Fuente: Banco Central de Cuba.</t>
  </si>
  <si>
    <t xml:space="preserve">   Efectivo en circulación</t>
  </si>
  <si>
    <t xml:space="preserve">   Ahorro ordinario</t>
  </si>
  <si>
    <t xml:space="preserve">   Actividad Presupuestada </t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</si>
  <si>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Incluyen las tarifas de los servicios no mercantiles.</t>
    </r>
  </si>
  <si>
    <t xml:space="preserve">   No Tributarios </t>
  </si>
  <si>
    <r>
      <t xml:space="preserve">Ingresos Brutos Totales </t>
    </r>
    <r>
      <rPr>
        <vertAlign val="superscript"/>
        <sz val="9"/>
        <rFont val="Arial"/>
        <family val="2"/>
      </rPr>
      <t>(b) (c) (d)</t>
    </r>
  </si>
  <si>
    <r>
      <t xml:space="preserve">   Operaciones Financieras </t>
    </r>
    <r>
      <rPr>
        <vertAlign val="superscript"/>
        <sz val="9"/>
        <rFont val="Arial"/>
        <family val="2"/>
      </rPr>
      <t>(b)</t>
    </r>
  </si>
  <si>
    <t xml:space="preserve">Saldo Fiscal </t>
  </si>
  <si>
    <t xml:space="preserve">Ingresos Brutos Totales </t>
  </si>
  <si>
    <r>
      <t xml:space="preserve">     Defensa </t>
    </r>
    <r>
      <rPr>
        <vertAlign val="superscript"/>
        <sz val="9"/>
        <rFont val="Arial"/>
        <family val="2"/>
      </rPr>
      <t>(b)</t>
    </r>
  </si>
  <si>
    <r>
      <t xml:space="preserve">(b) </t>
    </r>
    <r>
      <rPr>
        <sz val="9"/>
        <rFont val="Arial"/>
        <family val="2"/>
      </rPr>
      <t>A partir de 2016 los gastos de la defensa y las operaciones financieras, se incluyen en la administración pública.</t>
    </r>
  </si>
  <si>
    <t xml:space="preserve">     Impuesto sobre los servicios</t>
  </si>
  <si>
    <t xml:space="preserve">     Impuesto sobre utilidades</t>
  </si>
  <si>
    <t xml:space="preserve">     Impuesto por la utilización de la fuerza de trabajo</t>
  </si>
  <si>
    <t xml:space="preserve">     Impuesto sobre ingresos personales</t>
  </si>
  <si>
    <t xml:space="preserve">     Contribución a la seguridad social</t>
  </si>
  <si>
    <t xml:space="preserve">     Otros impuestos y derechos</t>
  </si>
  <si>
    <t xml:space="preserve">     Aportes de empresas estatales</t>
  </si>
  <si>
    <r>
      <t xml:space="preserve">     Otros ingresos no tributarios </t>
    </r>
    <r>
      <rPr>
        <vertAlign val="superscript"/>
        <sz val="9"/>
        <rFont val="Arial"/>
        <family val="2"/>
      </rPr>
      <t>(a)</t>
    </r>
  </si>
  <si>
    <t xml:space="preserve">     Actividades productivas</t>
  </si>
  <si>
    <t xml:space="preserve">     Administración pública</t>
  </si>
  <si>
    <t xml:space="preserve">     Seguridad social</t>
  </si>
  <si>
    <t xml:space="preserve">     Ciencia e innovación tecnológica</t>
  </si>
  <si>
    <t xml:space="preserve">     Salud pública y asistencia social</t>
  </si>
  <si>
    <t xml:space="preserve">     Inversiones materiales</t>
  </si>
  <si>
    <t xml:space="preserve">     Compra de activos fijos</t>
  </si>
  <si>
    <t xml:space="preserve">     Capital de trabajo</t>
  </si>
  <si>
    <t xml:space="preserve">     Otras transferencias</t>
  </si>
  <si>
    <t xml:space="preserve">    </t>
  </si>
  <si>
    <t xml:space="preserve">     Impuesto de circulación y sobre ventas</t>
  </si>
  <si>
    <t xml:space="preserve">     Serv. empre, actividades inmobiliarias y de alquiler</t>
  </si>
  <si>
    <t xml:space="preserve">     Otras act. de serv. comunales, de asoc. y personales</t>
  </si>
  <si>
    <t xml:space="preserve">   Serv. empre, actividades inmobiliarias y de alquiler</t>
  </si>
  <si>
    <t xml:space="preserve">   Otras act. de serv. comunales, de asoc. y personales</t>
  </si>
  <si>
    <t xml:space="preserve">  Ventas minoristas en efectivos</t>
  </si>
  <si>
    <t xml:space="preserve">  Servicios a la población</t>
  </si>
  <si>
    <t xml:space="preserve">  Impuestos y contribuciones al Presupuesto</t>
  </si>
  <si>
    <t xml:space="preserve">  Amortizaciones de créditos</t>
  </si>
  <si>
    <t xml:space="preserve">  Salarios y otras remuneraciones </t>
  </si>
  <si>
    <t xml:space="preserve">  Pagos a privados </t>
  </si>
  <si>
    <t xml:space="preserve">  Seguridad y asistencia social</t>
  </si>
  <si>
    <t xml:space="preserve">  Créditos en efectivo </t>
  </si>
  <si>
    <t xml:space="preserve">     Cultura y deportes</t>
  </si>
  <si>
    <t xml:space="preserve">    Inversiones materiales</t>
  </si>
  <si>
    <t xml:space="preserve">    Compra de activos fijos</t>
  </si>
  <si>
    <t xml:space="preserve">    Capital de trabajo</t>
  </si>
  <si>
    <t xml:space="preserve">    Otras transferencias</t>
  </si>
  <si>
    <t xml:space="preserve">   Administración pública</t>
  </si>
  <si>
    <t xml:space="preserve">   Ciencia e innovación tecnológica</t>
  </si>
  <si>
    <t xml:space="preserve">   Salud pública y asistencia social</t>
  </si>
  <si>
    <t xml:space="preserve">  Gastos y transferencias de capital</t>
  </si>
  <si>
    <t>Diferencia entre entradas y salidas</t>
  </si>
  <si>
    <t xml:space="preserve">Fuente: Indicadores del Sistema Estadístico de la Circulación Monetaria del Banco Central de Cuba. </t>
  </si>
  <si>
    <r>
      <rPr>
        <vertAlign val="superscript"/>
        <sz val="8"/>
        <rFont val="Arial"/>
        <family val="2"/>
      </rPr>
      <t>(c)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 xml:space="preserve">Se ajusta la serie por cambios metodológicos </t>
    </r>
  </si>
  <si>
    <r>
      <rPr>
        <vertAlign val="superscript"/>
        <sz val="9"/>
        <color indexed="8"/>
        <rFont val="Arial"/>
        <family val="2"/>
      </rPr>
      <t xml:space="preserve">(a) </t>
    </r>
    <r>
      <rPr>
        <sz val="9"/>
        <color indexed="8"/>
        <rFont val="Arial"/>
        <family val="2"/>
      </rPr>
      <t>A partir del año 2017 incluye los saldos en CUP y CUC</t>
    </r>
  </si>
  <si>
    <t xml:space="preserve">Actividad Presupuestada </t>
  </si>
  <si>
    <t>Actividad no Presupuestada</t>
  </si>
  <si>
    <t>Capital</t>
  </si>
  <si>
    <t>Gráficos: 6.3.4, 6.3.5 y 6.3.6</t>
  </si>
  <si>
    <t xml:space="preserve">    Actividades productivas</t>
  </si>
  <si>
    <t xml:space="preserve">   Cultura y deportes</t>
  </si>
  <si>
    <t>Actividad Presupuestada</t>
  </si>
  <si>
    <r>
      <t xml:space="preserve">Ingresos Netos Totales </t>
    </r>
    <r>
      <rPr>
        <b/>
        <vertAlign val="superscript"/>
        <sz val="9"/>
        <color indexed="9"/>
        <rFont val="Arial"/>
        <family val="2"/>
      </rPr>
      <t xml:space="preserve"> (a)</t>
    </r>
  </si>
  <si>
    <t>6.5 - Ejecución del Presupuesto Gobiernos Locales</t>
  </si>
  <si>
    <t xml:space="preserve">6.3 - Ejecución del Presupuesto del Estado </t>
  </si>
  <si>
    <r>
      <t xml:space="preserve">Ingresos Brutos Totales </t>
    </r>
    <r>
      <rPr>
        <b/>
        <vertAlign val="superscript"/>
        <sz val="9"/>
        <color indexed="9"/>
        <rFont val="Arial"/>
        <family val="2"/>
      </rPr>
      <t>(c)</t>
    </r>
  </si>
  <si>
    <r>
      <t xml:space="preserve">Ingresos Netos Totales </t>
    </r>
    <r>
      <rPr>
        <b/>
        <vertAlign val="superscript"/>
        <sz val="9"/>
        <color indexed="9"/>
        <rFont val="Arial"/>
        <family val="2"/>
      </rPr>
      <t>(c)</t>
    </r>
  </si>
  <si>
    <r>
      <t xml:space="preserve">Oferta Monetaria M2A </t>
    </r>
    <r>
      <rPr>
        <b/>
        <vertAlign val="subscript"/>
        <sz val="9"/>
        <color indexed="9"/>
        <rFont val="Arial"/>
        <family val="2"/>
      </rPr>
      <t>(CUP)</t>
    </r>
  </si>
  <si>
    <r>
      <t xml:space="preserve">6.2 - Liquidez en manos de la población en pesos cubanos M2A </t>
    </r>
    <r>
      <rPr>
        <b/>
        <vertAlign val="superscript"/>
        <sz val="10"/>
        <rFont val="Arial"/>
        <family val="2"/>
      </rPr>
      <t>(a)</t>
    </r>
  </si>
  <si>
    <r>
      <rPr>
        <b/>
        <sz val="9"/>
        <rFont val="Arial"/>
        <family val="2"/>
      </rPr>
      <t>6.4 - Ejecución del Presupuesto Gobierno Central</t>
    </r>
    <r>
      <rPr>
        <b/>
        <sz val="9"/>
        <color indexed="18"/>
        <rFont val="Arial"/>
        <family val="2"/>
      </rPr>
      <t xml:space="preserve"> </t>
    </r>
  </si>
  <si>
    <r>
      <t xml:space="preserve">   Actividad Presupuestada </t>
    </r>
    <r>
      <rPr>
        <vertAlign val="superscript"/>
        <sz val="9"/>
        <color indexed="9"/>
        <rFont val="Arial"/>
        <family val="2"/>
      </rPr>
      <t>(b)</t>
    </r>
  </si>
  <si>
    <r>
      <t xml:space="preserve">   Actividad Presupuestada </t>
    </r>
    <r>
      <rPr>
        <b/>
        <vertAlign val="superscript"/>
        <sz val="9"/>
        <color indexed="9"/>
        <rFont val="Arial"/>
        <family val="2"/>
      </rPr>
      <t>(a)</t>
    </r>
  </si>
  <si>
    <t>…</t>
  </si>
  <si>
    <t xml:space="preserve">  Otras salidas</t>
  </si>
  <si>
    <t xml:space="preserve">  Otras entradas</t>
  </si>
  <si>
    <r>
      <rPr>
        <vertAlign val="superscript"/>
        <sz val="9"/>
        <rFont val="Arial"/>
        <family val="2"/>
      </rPr>
      <t>a)</t>
    </r>
    <r>
      <rPr>
        <sz val="9"/>
        <rFont val="Arial"/>
        <family val="2"/>
      </rPr>
      <t xml:space="preserve"> Incluye otras contribuciones empresariales e Ingresos Externos Netos.</t>
    </r>
  </si>
  <si>
    <r>
      <rPr>
        <vertAlign val="superscript"/>
        <sz val="9"/>
        <rFont val="Arial"/>
        <family val="2"/>
      </rPr>
      <t>b)</t>
    </r>
    <r>
      <rPr>
        <sz val="9"/>
        <rFont val="Arial"/>
        <family val="2"/>
      </rPr>
      <t xml:space="preserve"> Incluye el Presupuesto de la Seguridad Social.</t>
    </r>
  </si>
  <si>
    <r>
      <rPr>
        <vertAlign val="superscript"/>
        <sz val="9"/>
        <rFont val="Arial"/>
        <family val="2"/>
      </rPr>
      <t>c)</t>
    </r>
    <r>
      <rPr>
        <sz val="9"/>
        <rFont val="Arial"/>
        <family val="2"/>
      </rPr>
      <t xml:space="preserve"> En los Ingresos Brutos del año 2013, 2014, 2015 y 2016 incluyen los Ingresos Extraordinarios.</t>
    </r>
  </si>
  <si>
    <r>
      <rPr>
        <vertAlign val="superscript"/>
        <sz val="9"/>
        <rFont val="Arial"/>
        <family val="2"/>
      </rPr>
      <t>d)</t>
    </r>
    <r>
      <rPr>
        <sz val="9"/>
        <rFont val="Arial"/>
        <family val="2"/>
      </rPr>
      <t xml:space="preserve"> Los datos referidos a ingresos se obtuvieron por la recaudación.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</si>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</sst>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_)"/>
    <numFmt numFmtId="165" formatCode="General_)"/>
    <numFmt numFmtId="166" formatCode="#,##0.0"/>
    <numFmt numFmtId="167" formatCode="&quot;€&quot;#,##0.00_);\(&quot;€&quot;#,##0.00\)"/>
    <numFmt numFmtId="168" formatCode="0.0"/>
    <numFmt numFmtId="169" formatCode="#\ ##0"/>
    <numFmt numFmtId="170" formatCode="#\ ##0.0"/>
    <numFmt numFmtId="171" formatCode="_(* #,##0.00_);_(* \(#,##0.00\);_(* &quot;-&quot;??_);_(@_)"/>
  </numFmts>
  <fonts count="37" x14ac:knownFonts="1">
    <font>
      <sz val="10"/>
      <name val="Arial"/>
    </font>
    <font>
      <sz val="10"/>
      <name val="Courier"/>
      <family val="3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name val="Tms Rmn"/>
    </font>
    <font>
      <b/>
      <sz val="9"/>
      <name val="Arial"/>
      <family val="2"/>
    </font>
    <font>
      <sz val="10"/>
      <name val="Arial"/>
      <family val="2"/>
    </font>
    <font>
      <sz val="8"/>
      <name val="Tms Rmn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9"/>
      <name val="Arial"/>
      <family val="2"/>
    </font>
    <font>
      <b/>
      <vertAlign val="subscript"/>
      <sz val="9"/>
      <color indexed="9"/>
      <name val="Arial"/>
      <family val="2"/>
    </font>
    <font>
      <b/>
      <vertAlign val="superscript"/>
      <sz val="10"/>
      <name val="Arial"/>
      <family val="2"/>
    </font>
    <font>
      <b/>
      <sz val="9"/>
      <color indexed="18"/>
      <name val="Arial"/>
      <family val="2"/>
    </font>
    <font>
      <vertAlign val="superscript"/>
      <sz val="9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99"/>
      <name val="Arial"/>
      <family val="2"/>
    </font>
    <font>
      <b/>
      <i/>
      <sz val="10"/>
      <color rgb="FF000099"/>
      <name val="Arial"/>
      <family val="2"/>
    </font>
    <font>
      <b/>
      <sz val="9"/>
      <color theme="0"/>
      <name val="Arial"/>
      <family val="2"/>
    </font>
    <font>
      <b/>
      <sz val="9"/>
      <color rgb="FF00009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6695C4"/>
      </bottom>
      <diagonal/>
    </border>
    <border>
      <left/>
      <right/>
      <top style="medium">
        <color rgb="FF6695C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/>
    <xf numFmtId="0" fontId="27" fillId="0" borderId="0"/>
    <xf numFmtId="0" fontId="13" fillId="0" borderId="0"/>
    <xf numFmtId="0" fontId="13" fillId="0" borderId="0"/>
    <xf numFmtId="0" fontId="13" fillId="0" borderId="0"/>
    <xf numFmtId="165" fontId="14" fillId="0" borderId="0"/>
    <xf numFmtId="164" fontId="1" fillId="0" borderId="0"/>
    <xf numFmtId="167" fontId="1" fillId="0" borderId="0"/>
    <xf numFmtId="167" fontId="1" fillId="0" borderId="0"/>
    <xf numFmtId="0" fontId="1" fillId="0" borderId="0"/>
    <xf numFmtId="171" fontId="13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0" applyFont="1" applyAlignment="1" applyProtection="1">
      <alignment horizontal="left"/>
    </xf>
    <xf numFmtId="0" fontId="4" fillId="0" borderId="0" xfId="10" applyFont="1" applyProtection="1"/>
    <xf numFmtId="0" fontId="5" fillId="0" borderId="0" xfId="10" applyFont="1" applyProtection="1"/>
    <xf numFmtId="0" fontId="6" fillId="0" borderId="0" xfId="10" applyFont="1" applyProtection="1"/>
    <xf numFmtId="0" fontId="6" fillId="0" borderId="0" xfId="10" applyFont="1" applyAlignment="1" applyProtection="1">
      <alignment horizontal="right"/>
    </xf>
    <xf numFmtId="0" fontId="6" fillId="0" borderId="0" xfId="10" applyFont="1" applyFill="1" applyProtection="1"/>
    <xf numFmtId="0" fontId="7" fillId="0" borderId="0" xfId="10" applyFont="1" applyProtection="1"/>
    <xf numFmtId="0" fontId="8" fillId="0" borderId="0" xfId="10" applyFont="1" applyProtection="1"/>
    <xf numFmtId="0" fontId="9" fillId="0" borderId="0" xfId="10" quotePrefix="1" applyFont="1" applyAlignment="1" applyProtection="1">
      <alignment horizontal="right"/>
    </xf>
    <xf numFmtId="0" fontId="9" fillId="0" borderId="0" xfId="10" applyFont="1" applyBorder="1" applyProtection="1"/>
    <xf numFmtId="0" fontId="10" fillId="0" borderId="0" xfId="10" applyFont="1" applyBorder="1" applyProtection="1"/>
    <xf numFmtId="165" fontId="12" fillId="0" borderId="0" xfId="1" applyNumberFormat="1" applyFont="1" applyFill="1" applyAlignment="1" applyProtection="1">
      <alignment horizontal="left"/>
    </xf>
    <xf numFmtId="0" fontId="5" fillId="0" borderId="0" xfId="5" applyFont="1" applyFill="1" applyProtection="1"/>
    <xf numFmtId="166" fontId="5" fillId="0" borderId="0" xfId="5" applyNumberFormat="1" applyFont="1" applyProtection="1"/>
    <xf numFmtId="0" fontId="5" fillId="0" borderId="0" xfId="5" applyFont="1" applyProtection="1"/>
    <xf numFmtId="165" fontId="10" fillId="0" borderId="0" xfId="1" applyNumberFormat="1" applyFont="1" applyFill="1" applyAlignment="1" applyProtection="1">
      <alignment horizontal="left"/>
    </xf>
    <xf numFmtId="0" fontId="8" fillId="0" borderId="0" xfId="5" applyFont="1" applyFill="1" applyProtection="1"/>
    <xf numFmtId="166" fontId="8" fillId="0" borderId="0" xfId="5" applyNumberFormat="1" applyFont="1" applyProtection="1"/>
    <xf numFmtId="0" fontId="8" fillId="0" borderId="0" xfId="5" applyFont="1" applyProtection="1"/>
    <xf numFmtId="165" fontId="10" fillId="0" borderId="0" xfId="6" applyFont="1" applyFill="1"/>
    <xf numFmtId="166" fontId="8" fillId="0" borderId="0" xfId="5" applyNumberFormat="1" applyFont="1" applyFill="1" applyProtection="1"/>
    <xf numFmtId="165" fontId="12" fillId="0" borderId="0" xfId="6" applyFont="1" applyFill="1"/>
    <xf numFmtId="166" fontId="5" fillId="2" borderId="0" xfId="5" applyNumberFormat="1" applyFont="1" applyFill="1" applyProtection="1"/>
    <xf numFmtId="0" fontId="5" fillId="2" borderId="0" xfId="5" applyFont="1" applyFill="1" applyProtection="1"/>
    <xf numFmtId="166" fontId="5" fillId="0" borderId="0" xfId="5" applyNumberFormat="1" applyFont="1" applyFill="1" applyProtection="1"/>
    <xf numFmtId="3" fontId="8" fillId="0" borderId="0" xfId="10" applyNumberFormat="1" applyFont="1" applyFill="1" applyAlignment="1" applyProtection="1"/>
    <xf numFmtId="166" fontId="8" fillId="0" borderId="0" xfId="10" applyNumberFormat="1" applyFont="1" applyAlignment="1" applyProtection="1"/>
    <xf numFmtId="0" fontId="8" fillId="0" borderId="0" xfId="10" applyFont="1" applyAlignment="1" applyProtection="1"/>
    <xf numFmtId="166" fontId="10" fillId="0" borderId="0" xfId="6" applyNumberFormat="1" applyFont="1" applyFill="1"/>
    <xf numFmtId="166" fontId="10" fillId="0" borderId="0" xfId="6" applyNumberFormat="1" applyFont="1" applyFill="1" applyAlignment="1" applyProtection="1">
      <alignment horizontal="right"/>
    </xf>
    <xf numFmtId="166" fontId="10" fillId="0" borderId="0" xfId="5" applyNumberFormat="1" applyFont="1" applyFill="1" applyProtection="1"/>
    <xf numFmtId="166" fontId="10" fillId="0" borderId="0" xfId="5" applyNumberFormat="1" applyFont="1" applyFill="1" applyAlignment="1" applyProtection="1">
      <alignment horizontal="right"/>
    </xf>
    <xf numFmtId="165" fontId="12" fillId="0" borderId="0" xfId="6" applyFont="1" applyFill="1" applyBorder="1"/>
    <xf numFmtId="0" fontId="8" fillId="0" borderId="0" xfId="5" applyFont="1" applyBorder="1" applyProtection="1"/>
    <xf numFmtId="0" fontId="8" fillId="0" borderId="0" xfId="5" applyFont="1" applyAlignment="1" applyProtection="1">
      <alignment horizontal="right"/>
    </xf>
    <xf numFmtId="165" fontId="15" fillId="0" borderId="0" xfId="6" applyFont="1" applyFill="1" applyBorder="1"/>
    <xf numFmtId="166" fontId="12" fillId="0" borderId="0" xfId="1" applyNumberFormat="1" applyFont="1" applyFill="1" applyAlignment="1" applyProtection="1">
      <alignment horizontal="right"/>
    </xf>
    <xf numFmtId="166" fontId="12" fillId="0" borderId="0" xfId="5" applyNumberFormat="1" applyFont="1" applyFill="1" applyProtection="1"/>
    <xf numFmtId="166" fontId="12" fillId="0" borderId="0" xfId="6" applyNumberFormat="1" applyFont="1" applyFill="1"/>
    <xf numFmtId="166" fontId="12" fillId="0" borderId="0" xfId="6" applyNumberFormat="1" applyFont="1" applyFill="1" applyAlignment="1" applyProtection="1">
      <alignment horizontal="right"/>
    </xf>
    <xf numFmtId="0" fontId="0" fillId="0" borderId="0" xfId="0" applyFill="1"/>
    <xf numFmtId="0" fontId="10" fillId="0" borderId="0" xfId="0" applyFont="1" applyBorder="1"/>
    <xf numFmtId="0" fontId="12" fillId="0" borderId="0" xfId="0" applyFont="1" applyBorder="1"/>
    <xf numFmtId="166" fontId="12" fillId="0" borderId="0" xfId="0" applyNumberFormat="1" applyFont="1" applyBorder="1"/>
    <xf numFmtId="0" fontId="8" fillId="0" borderId="0" xfId="10" applyFont="1" applyBorder="1" applyProtection="1"/>
    <xf numFmtId="0" fontId="10" fillId="0" borderId="0" xfId="0" applyFont="1" applyFill="1" applyBorder="1"/>
    <xf numFmtId="166" fontId="10" fillId="0" borderId="0" xfId="5" applyNumberFormat="1" applyFont="1" applyBorder="1" applyProtection="1"/>
    <xf numFmtId="0" fontId="10" fillId="0" borderId="0" xfId="5" applyFont="1" applyBorder="1" applyProtection="1"/>
    <xf numFmtId="0" fontId="10" fillId="0" borderId="0" xfId="5" applyFont="1" applyAlignment="1" applyProtection="1">
      <alignment horizontal="right"/>
    </xf>
    <xf numFmtId="165" fontId="10" fillId="0" borderId="0" xfId="6" applyFont="1" applyFill="1" applyBorder="1"/>
    <xf numFmtId="166" fontId="10" fillId="0" borderId="0" xfId="5" applyNumberFormat="1" applyFont="1" applyProtection="1"/>
    <xf numFmtId="0" fontId="10" fillId="0" borderId="0" xfId="5" applyFont="1" applyProtection="1"/>
    <xf numFmtId="0" fontId="8" fillId="0" borderId="0" xfId="5" applyFont="1" applyFill="1" applyBorder="1" applyProtection="1"/>
    <xf numFmtId="164" fontId="2" fillId="0" borderId="0" xfId="9" applyNumberFormat="1" applyFont="1" applyFill="1" applyProtection="1"/>
    <xf numFmtId="164" fontId="3" fillId="0" borderId="0" xfId="9" applyNumberFormat="1" applyFont="1" applyFill="1" applyProtection="1"/>
    <xf numFmtId="164" fontId="9" fillId="0" borderId="0" xfId="9" applyNumberFormat="1" applyFont="1" applyFill="1" applyProtection="1"/>
    <xf numFmtId="164" fontId="16" fillId="0" borderId="0" xfId="9" applyNumberFormat="1" applyFont="1" applyFill="1" applyProtection="1"/>
    <xf numFmtId="164" fontId="17" fillId="0" borderId="0" xfId="9" applyNumberFormat="1" applyFont="1" applyFill="1" applyAlignment="1" applyProtection="1">
      <alignment horizontal="left"/>
    </xf>
    <xf numFmtId="164" fontId="16" fillId="0" borderId="0" xfId="9" applyNumberFormat="1" applyFont="1" applyFill="1" applyAlignment="1" applyProtection="1">
      <alignment vertical="center"/>
    </xf>
    <xf numFmtId="164" fontId="9" fillId="0" borderId="0" xfId="9" applyNumberFormat="1" applyFont="1" applyFill="1" applyAlignment="1" applyProtection="1">
      <alignment horizontal="left"/>
    </xf>
    <xf numFmtId="164" fontId="9" fillId="0" borderId="0" xfId="9" quotePrefix="1" applyNumberFormat="1" applyFont="1" applyFill="1" applyAlignment="1" applyProtection="1">
      <alignment horizontal="left"/>
    </xf>
    <xf numFmtId="164" fontId="16" fillId="0" borderId="0" xfId="9" applyNumberFormat="1" applyFont="1" applyFill="1" applyAlignment="1" applyProtection="1"/>
    <xf numFmtId="164" fontId="9" fillId="0" borderId="0" xfId="7" applyFont="1" applyProtection="1"/>
    <xf numFmtId="164" fontId="2" fillId="3" borderId="0" xfId="9" applyNumberFormat="1" applyFont="1" applyFill="1" applyProtection="1"/>
    <xf numFmtId="164" fontId="9" fillId="0" borderId="0" xfId="9" applyNumberFormat="1" applyFont="1" applyFill="1" applyBorder="1" applyAlignment="1" applyProtection="1">
      <alignment horizontal="left"/>
    </xf>
    <xf numFmtId="164" fontId="9" fillId="0" borderId="0" xfId="9" applyNumberFormat="1" applyFont="1" applyFill="1" applyBorder="1" applyProtection="1"/>
    <xf numFmtId="1" fontId="9" fillId="3" borderId="0" xfId="7" applyNumberFormat="1" applyFont="1" applyFill="1" applyAlignment="1" applyProtection="1">
      <alignment vertical="center"/>
    </xf>
    <xf numFmtId="0" fontId="8" fillId="0" borderId="0" xfId="10" applyFont="1" applyBorder="1" applyAlignment="1" applyProtection="1">
      <alignment horizontal="right"/>
    </xf>
    <xf numFmtId="3" fontId="9" fillId="2" borderId="0" xfId="9" applyNumberFormat="1" applyFont="1" applyFill="1" applyProtection="1">
      <protection locked="0"/>
    </xf>
    <xf numFmtId="3" fontId="9" fillId="2" borderId="0" xfId="9" applyNumberFormat="1" applyFont="1" applyFill="1" applyAlignment="1" applyProtection="1">
      <alignment horizontal="right"/>
      <protection locked="0"/>
    </xf>
    <xf numFmtId="3" fontId="9" fillId="0" borderId="0" xfId="9" applyNumberFormat="1" applyFont="1" applyFill="1" applyProtection="1">
      <protection locked="0"/>
    </xf>
    <xf numFmtId="164" fontId="28" fillId="0" borderId="0" xfId="9" applyNumberFormat="1" applyFont="1" applyFill="1" applyAlignment="1" applyProtection="1">
      <alignment horizontal="left"/>
    </xf>
    <xf numFmtId="164" fontId="28" fillId="0" borderId="0" xfId="9" applyNumberFormat="1" applyFont="1" applyFill="1" applyProtection="1"/>
    <xf numFmtId="164" fontId="29" fillId="0" borderId="0" xfId="9" applyNumberFormat="1" applyFont="1" applyFill="1" applyAlignment="1" applyProtection="1">
      <alignment horizontal="left"/>
    </xf>
    <xf numFmtId="166" fontId="10" fillId="0" borderId="0" xfId="0" applyNumberFormat="1" applyFont="1" applyBorder="1"/>
    <xf numFmtId="166" fontId="10" fillId="0" borderId="0" xfId="0" applyNumberFormat="1" applyFont="1" applyFill="1" applyBorder="1"/>
    <xf numFmtId="166" fontId="10" fillId="0" borderId="0" xfId="0" applyNumberFormat="1" applyFont="1" applyBorder="1" applyAlignment="1">
      <alignment horizontal="right"/>
    </xf>
    <xf numFmtId="166" fontId="10" fillId="3" borderId="0" xfId="0" applyNumberFormat="1" applyFont="1" applyFill="1" applyBorder="1" applyAlignment="1">
      <alignment horizontal="right"/>
    </xf>
    <xf numFmtId="166" fontId="12" fillId="3" borderId="0" xfId="0" applyNumberFormat="1" applyFont="1" applyFill="1" applyBorder="1"/>
    <xf numFmtId="166" fontId="10" fillId="3" borderId="0" xfId="0" applyNumberFormat="1" applyFont="1" applyFill="1" applyBorder="1"/>
    <xf numFmtId="165" fontId="19" fillId="0" borderId="0" xfId="6" applyFont="1" applyFill="1"/>
    <xf numFmtId="0" fontId="10" fillId="3" borderId="0" xfId="10" applyFont="1" applyFill="1" applyBorder="1" applyAlignment="1" applyProtection="1">
      <alignment horizontal="right"/>
    </xf>
    <xf numFmtId="166" fontId="10" fillId="0" borderId="0" xfId="5" applyNumberFormat="1" applyFont="1" applyFill="1" applyBorder="1" applyProtection="1"/>
    <xf numFmtId="166" fontId="10" fillId="0" borderId="0" xfId="0" applyNumberFormat="1" applyFont="1" applyBorder="1" applyAlignment="1">
      <alignment horizontal="right" wrapText="1"/>
    </xf>
    <xf numFmtId="169" fontId="9" fillId="0" borderId="0" xfId="9" applyNumberFormat="1" applyFont="1" applyFill="1" applyProtection="1">
      <protection locked="0"/>
    </xf>
    <xf numFmtId="170" fontId="10" fillId="0" borderId="0" xfId="0" applyNumberFormat="1" applyFont="1" applyFill="1" applyBorder="1"/>
    <xf numFmtId="170" fontId="10" fillId="3" borderId="0" xfId="0" applyNumberFormat="1" applyFont="1" applyFill="1" applyBorder="1"/>
    <xf numFmtId="170" fontId="10" fillId="0" borderId="0" xfId="0" applyNumberFormat="1" applyFont="1" applyBorder="1"/>
    <xf numFmtId="170" fontId="8" fillId="0" borderId="0" xfId="5" applyNumberFormat="1" applyFont="1" applyAlignment="1" applyProtection="1">
      <alignment horizontal="right"/>
    </xf>
    <xf numFmtId="170" fontId="10" fillId="0" borderId="0" xfId="5" applyNumberFormat="1" applyFont="1" applyAlignment="1" applyProtection="1">
      <alignment horizontal="right"/>
    </xf>
    <xf numFmtId="170" fontId="10" fillId="0" borderId="0" xfId="0" applyNumberFormat="1" applyFont="1" applyBorder="1" applyAlignment="1">
      <alignment horizontal="right"/>
    </xf>
    <xf numFmtId="170" fontId="10" fillId="0" borderId="0" xfId="0" applyNumberFormat="1" applyFont="1" applyFill="1" applyBorder="1" applyAlignment="1">
      <alignment horizontal="right"/>
    </xf>
    <xf numFmtId="170" fontId="10" fillId="0" borderId="0" xfId="5" applyNumberFormat="1" applyFont="1" applyFill="1" applyProtection="1"/>
    <xf numFmtId="0" fontId="10" fillId="0" borderId="0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166" fontId="10" fillId="3" borderId="0" xfId="0" applyNumberFormat="1" applyFont="1" applyFill="1" applyBorder="1" applyAlignment="1">
      <alignment horizontal="center"/>
    </xf>
    <xf numFmtId="170" fontId="10" fillId="0" borderId="0" xfId="5" applyNumberFormat="1" applyFont="1" applyProtection="1"/>
    <xf numFmtId="170" fontId="10" fillId="2" borderId="0" xfId="5" applyNumberFormat="1" applyFont="1" applyFill="1" applyProtection="1"/>
    <xf numFmtId="0" fontId="7" fillId="0" borderId="0" xfId="10" applyFont="1" applyBorder="1" applyProtection="1"/>
    <xf numFmtId="0" fontId="30" fillId="4" borderId="0" xfId="10" applyFont="1" applyFill="1" applyBorder="1" applyProtection="1"/>
    <xf numFmtId="0" fontId="30" fillId="4" borderId="0" xfId="10" applyFont="1" applyFill="1" applyBorder="1" applyAlignment="1" applyProtection="1">
      <alignment horizontal="right"/>
    </xf>
    <xf numFmtId="164" fontId="30" fillId="4" borderId="0" xfId="7" applyFont="1" applyFill="1" applyBorder="1" applyAlignment="1" applyProtection="1">
      <alignment horizontal="left"/>
    </xf>
    <xf numFmtId="1" fontId="30" fillId="4" borderId="0" xfId="7" applyNumberFormat="1" applyFont="1" applyFill="1" applyBorder="1" applyAlignment="1" applyProtection="1">
      <alignment vertical="center"/>
    </xf>
    <xf numFmtId="2" fontId="30" fillId="4" borderId="0" xfId="0" applyNumberFormat="1" applyFont="1" applyFill="1" applyBorder="1"/>
    <xf numFmtId="166" fontId="30" fillId="4" borderId="0" xfId="0" applyNumberFormat="1" applyFont="1" applyFill="1" applyBorder="1"/>
    <xf numFmtId="170" fontId="30" fillId="4" borderId="0" xfId="0" applyNumberFormat="1" applyFont="1" applyFill="1" applyBorder="1"/>
    <xf numFmtId="0" fontId="30" fillId="4" borderId="0" xfId="0" applyFont="1" applyFill="1" applyBorder="1"/>
    <xf numFmtId="170" fontId="30" fillId="4" borderId="0" xfId="10" applyNumberFormat="1" applyFont="1" applyFill="1" applyAlignment="1" applyProtection="1"/>
    <xf numFmtId="170" fontId="30" fillId="4" borderId="0" xfId="0" applyNumberFormat="1" applyFont="1" applyFill="1" applyBorder="1" applyAlignment="1">
      <alignment horizontal="right"/>
    </xf>
    <xf numFmtId="170" fontId="30" fillId="4" borderId="0" xfId="5" applyNumberFormat="1" applyFont="1" applyFill="1" applyProtection="1"/>
    <xf numFmtId="0" fontId="18" fillId="0" borderId="0" xfId="10" applyFont="1" applyAlignment="1" applyProtection="1">
      <alignment horizontal="left"/>
    </xf>
    <xf numFmtId="166" fontId="30" fillId="4" borderId="0" xfId="5" applyNumberFormat="1" applyFont="1" applyFill="1" applyBorder="1" applyProtection="1"/>
    <xf numFmtId="165" fontId="10" fillId="0" borderId="1" xfId="6" applyFont="1" applyFill="1" applyBorder="1"/>
    <xf numFmtId="3" fontId="10" fillId="0" borderId="1" xfId="5" applyNumberFormat="1" applyFont="1" applyBorder="1" applyProtection="1"/>
    <xf numFmtId="3" fontId="10" fillId="0" borderId="1" xfId="5" applyNumberFormat="1" applyFont="1" applyBorder="1" applyAlignment="1" applyProtection="1">
      <alignment horizontal="right"/>
    </xf>
    <xf numFmtId="0" fontId="5" fillId="0" borderId="1" xfId="5" applyFont="1" applyBorder="1" applyProtection="1"/>
    <xf numFmtId="3" fontId="5" fillId="0" borderId="1" xfId="5" applyNumberFormat="1" applyFont="1" applyBorder="1" applyProtection="1"/>
    <xf numFmtId="164" fontId="9" fillId="4" borderId="0" xfId="9" applyNumberFormat="1" applyFont="1" applyFill="1" applyBorder="1" applyProtection="1"/>
    <xf numFmtId="164" fontId="30" fillId="4" borderId="0" xfId="8" applyNumberFormat="1" applyFont="1" applyFill="1" applyBorder="1" applyAlignment="1" applyProtection="1">
      <alignment horizontal="left" vertical="center"/>
    </xf>
    <xf numFmtId="164" fontId="9" fillId="4" borderId="0" xfId="9" applyNumberFormat="1" applyFont="1" applyFill="1" applyBorder="1" applyAlignment="1" applyProtection="1">
      <alignment horizontal="left"/>
    </xf>
    <xf numFmtId="164" fontId="30" fillId="4" borderId="0" xfId="9" applyNumberFormat="1" applyFont="1" applyFill="1" applyAlignment="1" applyProtection="1">
      <alignment horizontal="left"/>
    </xf>
    <xf numFmtId="3" fontId="30" fillId="4" borderId="0" xfId="9" applyNumberFormat="1" applyFont="1" applyFill="1" applyAlignment="1" applyProtection="1"/>
    <xf numFmtId="164" fontId="9" fillId="0" borderId="1" xfId="9" applyNumberFormat="1" applyFont="1" applyFill="1" applyBorder="1" applyAlignment="1" applyProtection="1">
      <alignment horizontal="left"/>
    </xf>
    <xf numFmtId="164" fontId="9" fillId="0" borderId="1" xfId="9" applyNumberFormat="1" applyFont="1" applyFill="1" applyBorder="1" applyProtection="1"/>
    <xf numFmtId="164" fontId="9" fillId="0" borderId="2" xfId="9" applyNumberFormat="1" applyFont="1" applyFill="1" applyBorder="1" applyProtection="1"/>
    <xf numFmtId="164" fontId="16" fillId="0" borderId="2" xfId="9" applyNumberFormat="1" applyFont="1" applyFill="1" applyBorder="1" applyProtection="1"/>
    <xf numFmtId="164" fontId="9" fillId="4" borderId="2" xfId="9" applyNumberFormat="1" applyFont="1" applyFill="1" applyBorder="1" applyAlignment="1" applyProtection="1">
      <alignment horizontal="left"/>
    </xf>
    <xf numFmtId="164" fontId="9" fillId="4" borderId="2" xfId="9" applyNumberFormat="1" applyFont="1" applyFill="1" applyBorder="1" applyProtection="1"/>
    <xf numFmtId="164" fontId="30" fillId="4" borderId="0" xfId="8" applyNumberFormat="1" applyFont="1" applyFill="1" applyAlignment="1" applyProtection="1">
      <alignment horizontal="left" vertical="center"/>
    </xf>
    <xf numFmtId="1" fontId="30" fillId="4" borderId="0" xfId="7" applyNumberFormat="1" applyFont="1" applyFill="1" applyAlignment="1" applyProtection="1">
      <alignment vertical="center"/>
    </xf>
    <xf numFmtId="164" fontId="9" fillId="4" borderId="1" xfId="9" applyNumberFormat="1" applyFont="1" applyFill="1" applyBorder="1" applyAlignment="1" applyProtection="1">
      <alignment horizontal="left"/>
    </xf>
    <xf numFmtId="164" fontId="9" fillId="4" borderId="1" xfId="9" applyNumberFormat="1" applyFont="1" applyFill="1" applyBorder="1" applyAlignment="1" applyProtection="1">
      <alignment horizontal="right"/>
    </xf>
    <xf numFmtId="164" fontId="9" fillId="4" borderId="1" xfId="9" applyNumberFormat="1" applyFont="1" applyFill="1" applyBorder="1" applyProtection="1"/>
    <xf numFmtId="164" fontId="9" fillId="0" borderId="2" xfId="9" applyNumberFormat="1" applyFont="1" applyFill="1" applyBorder="1" applyAlignment="1" applyProtection="1">
      <alignment horizontal="left"/>
    </xf>
    <xf numFmtId="164" fontId="9" fillId="0" borderId="2" xfId="9" applyNumberFormat="1" applyFont="1" applyFill="1" applyBorder="1" applyAlignment="1" applyProtection="1">
      <alignment horizontal="right"/>
    </xf>
    <xf numFmtId="169" fontId="30" fillId="4" borderId="0" xfId="9" applyNumberFormat="1" applyFont="1" applyFill="1" applyAlignment="1" applyProtection="1"/>
    <xf numFmtId="169" fontId="17" fillId="0" borderId="1" xfId="9" applyNumberFormat="1" applyFont="1" applyFill="1" applyBorder="1" applyAlignment="1" applyProtection="1"/>
    <xf numFmtId="164" fontId="9" fillId="3" borderId="0" xfId="9" applyNumberFormat="1" applyFont="1" applyFill="1" applyAlignment="1" applyProtection="1">
      <alignment horizontal="left"/>
    </xf>
    <xf numFmtId="3" fontId="9" fillId="3" borderId="0" xfId="9" applyNumberFormat="1" applyFont="1" applyFill="1" applyAlignment="1" applyProtection="1">
      <alignment horizontal="right"/>
      <protection locked="0"/>
    </xf>
    <xf numFmtId="164" fontId="18" fillId="0" borderId="0" xfId="9" applyNumberFormat="1" applyFont="1" applyFill="1" applyAlignment="1" applyProtection="1">
      <alignment horizontal="left"/>
    </xf>
    <xf numFmtId="0" fontId="30" fillId="3" borderId="0" xfId="0" applyFont="1" applyFill="1" applyBorder="1"/>
    <xf numFmtId="166" fontId="30" fillId="3" borderId="0" xfId="0" applyNumberFormat="1" applyFont="1" applyFill="1" applyBorder="1"/>
    <xf numFmtId="0" fontId="8" fillId="3" borderId="0" xfId="5" applyFont="1" applyFill="1" applyProtection="1"/>
    <xf numFmtId="0" fontId="10" fillId="3" borderId="0" xfId="0" applyFont="1" applyFill="1" applyBorder="1"/>
    <xf numFmtId="166" fontId="10" fillId="3" borderId="0" xfId="5" applyNumberFormat="1" applyFont="1" applyFill="1" applyBorder="1" applyProtection="1"/>
    <xf numFmtId="166" fontId="30" fillId="3" borderId="0" xfId="5" applyNumberFormat="1" applyFont="1" applyFill="1" applyBorder="1" applyProtection="1"/>
    <xf numFmtId="0" fontId="5" fillId="3" borderId="0" xfId="5" applyFont="1" applyFill="1" applyProtection="1"/>
    <xf numFmtId="0" fontId="8" fillId="3" borderId="0" xfId="10" applyFont="1" applyFill="1" applyAlignment="1" applyProtection="1"/>
    <xf numFmtId="0" fontId="0" fillId="3" borderId="0" xfId="0" applyFill="1"/>
    <xf numFmtId="164" fontId="31" fillId="0" borderId="0" xfId="9" applyNumberFormat="1" applyFont="1" applyFill="1" applyAlignment="1" applyProtection="1">
      <alignment horizontal="left"/>
    </xf>
    <xf numFmtId="0" fontId="30" fillId="3" borderId="0" xfId="10" applyFont="1" applyFill="1" applyBorder="1" applyProtection="1"/>
    <xf numFmtId="0" fontId="30" fillId="3" borderId="0" xfId="10" applyFont="1" applyFill="1" applyBorder="1" applyAlignment="1" applyProtection="1">
      <alignment horizontal="right"/>
    </xf>
    <xf numFmtId="0" fontId="8" fillId="3" borderId="0" xfId="10" applyFont="1" applyFill="1" applyProtection="1"/>
    <xf numFmtId="2" fontId="30" fillId="3" borderId="0" xfId="0" applyNumberFormat="1" applyFont="1" applyFill="1" applyBorder="1"/>
    <xf numFmtId="170" fontId="30" fillId="3" borderId="0" xfId="0" applyNumberFormat="1" applyFont="1" applyFill="1" applyBorder="1"/>
    <xf numFmtId="170" fontId="30" fillId="3" borderId="0" xfId="10" applyNumberFormat="1" applyFont="1" applyFill="1" applyAlignment="1" applyProtection="1"/>
    <xf numFmtId="166" fontId="8" fillId="3" borderId="0" xfId="10" applyNumberFormat="1" applyFont="1" applyFill="1" applyAlignment="1" applyProtection="1"/>
    <xf numFmtId="170" fontId="10" fillId="3" borderId="0" xfId="0" applyNumberFormat="1" applyFont="1" applyFill="1" applyBorder="1" applyAlignment="1">
      <alignment horizontal="right"/>
    </xf>
    <xf numFmtId="170" fontId="10" fillId="3" borderId="0" xfId="5" applyNumberFormat="1" applyFont="1" applyFill="1" applyProtection="1"/>
    <xf numFmtId="170" fontId="30" fillId="3" borderId="0" xfId="0" applyNumberFormat="1" applyFont="1" applyFill="1" applyBorder="1" applyAlignment="1">
      <alignment horizontal="right"/>
    </xf>
    <xf numFmtId="170" fontId="30" fillId="3" borderId="0" xfId="5" applyNumberFormat="1" applyFont="1" applyFill="1" applyProtection="1"/>
    <xf numFmtId="164" fontId="32" fillId="0" borderId="0" xfId="9" applyNumberFormat="1" applyFont="1" applyFill="1" applyProtection="1"/>
    <xf numFmtId="164" fontId="32" fillId="0" borderId="0" xfId="9" applyNumberFormat="1" applyFont="1" applyFill="1" applyAlignment="1" applyProtection="1">
      <alignment vertical="center"/>
    </xf>
    <xf numFmtId="0" fontId="32" fillId="0" borderId="0" xfId="0" applyFont="1"/>
    <xf numFmtId="1" fontId="33" fillId="3" borderId="0" xfId="7" applyNumberFormat="1" applyFont="1" applyFill="1" applyAlignment="1" applyProtection="1">
      <alignment vertical="center"/>
    </xf>
    <xf numFmtId="0" fontId="32" fillId="3" borderId="0" xfId="0" applyFont="1" applyFill="1"/>
    <xf numFmtId="0" fontId="34" fillId="0" borderId="0" xfId="5" applyFont="1" applyProtection="1"/>
    <xf numFmtId="0" fontId="30" fillId="0" borderId="0" xfId="0" applyFont="1" applyBorder="1"/>
    <xf numFmtId="0" fontId="35" fillId="0" borderId="0" xfId="5" applyFont="1" applyProtection="1"/>
    <xf numFmtId="166" fontId="35" fillId="0" borderId="0" xfId="5" applyNumberFormat="1" applyFont="1" applyProtection="1"/>
    <xf numFmtId="166" fontId="35" fillId="3" borderId="0" xfId="5" applyNumberFormat="1" applyFont="1" applyFill="1" applyProtection="1"/>
    <xf numFmtId="0" fontId="35" fillId="3" borderId="0" xfId="5" applyFont="1" applyFill="1" applyProtection="1"/>
    <xf numFmtId="170" fontId="33" fillId="0" borderId="0" xfId="0" applyNumberFormat="1" applyFont="1" applyFill="1" applyBorder="1"/>
    <xf numFmtId="170" fontId="33" fillId="3" borderId="0" xfId="0" applyNumberFormat="1" applyFont="1" applyFill="1" applyBorder="1"/>
    <xf numFmtId="0" fontId="33" fillId="0" borderId="0" xfId="0" applyFont="1" applyBorder="1"/>
    <xf numFmtId="170" fontId="35" fillId="0" borderId="0" xfId="5" applyNumberFormat="1" applyFont="1" applyProtection="1"/>
    <xf numFmtId="168" fontId="35" fillId="0" borderId="0" xfId="5" applyNumberFormat="1" applyFont="1" applyProtection="1"/>
    <xf numFmtId="168" fontId="35" fillId="2" borderId="0" xfId="5" applyNumberFormat="1" applyFont="1" applyFill="1" applyProtection="1"/>
    <xf numFmtId="166" fontId="35" fillId="2" borderId="0" xfId="5" applyNumberFormat="1" applyFont="1" applyFill="1" applyProtection="1"/>
    <xf numFmtId="166" fontId="34" fillId="2" borderId="0" xfId="5" applyNumberFormat="1" applyFont="1" applyFill="1" applyProtection="1"/>
    <xf numFmtId="0" fontId="34" fillId="2" borderId="0" xfId="5" applyFont="1" applyFill="1" applyProtection="1"/>
    <xf numFmtId="166" fontId="35" fillId="0" borderId="0" xfId="10" applyNumberFormat="1" applyFont="1" applyAlignment="1" applyProtection="1"/>
    <xf numFmtId="0" fontId="35" fillId="0" borderId="0" xfId="10" applyFont="1" applyAlignment="1" applyProtection="1"/>
    <xf numFmtId="170" fontId="33" fillId="0" borderId="0" xfId="0" applyNumberFormat="1" applyFont="1" applyBorder="1"/>
    <xf numFmtId="166" fontId="34" fillId="0" borderId="0" xfId="5" applyNumberFormat="1" applyFont="1" applyProtection="1"/>
    <xf numFmtId="166" fontId="34" fillId="3" borderId="0" xfId="5" applyNumberFormat="1" applyFont="1" applyFill="1" applyProtection="1"/>
    <xf numFmtId="0" fontId="34" fillId="3" borderId="0" xfId="5" applyFont="1" applyFill="1" applyProtection="1"/>
    <xf numFmtId="3" fontId="30" fillId="4" borderId="3" xfId="9" applyNumberFormat="1" applyFont="1" applyFill="1" applyBorder="1" applyAlignment="1" applyProtection="1"/>
    <xf numFmtId="164" fontId="30" fillId="4" borderId="0" xfId="9" applyNumberFormat="1" applyFont="1" applyFill="1" applyBorder="1" applyAlignment="1" applyProtection="1">
      <alignment horizontal="left"/>
    </xf>
    <xf numFmtId="164" fontId="9" fillId="0" borderId="4" xfId="9" applyNumberFormat="1" applyFont="1" applyFill="1" applyBorder="1" applyAlignment="1" applyProtection="1">
      <alignment horizontal="left"/>
    </xf>
    <xf numFmtId="3" fontId="30" fillId="4" borderId="5" xfId="9" applyNumberFormat="1" applyFont="1" applyFill="1" applyBorder="1" applyAlignment="1" applyProtection="1"/>
    <xf numFmtId="169" fontId="10" fillId="3" borderId="4" xfId="1" applyNumberFormat="1" applyFont="1" applyFill="1" applyBorder="1"/>
    <xf numFmtId="166" fontId="30" fillId="4" borderId="5" xfId="0" applyNumberFormat="1" applyFont="1" applyFill="1" applyBorder="1"/>
    <xf numFmtId="0" fontId="30" fillId="4" borderId="5" xfId="0" applyFont="1" applyFill="1" applyBorder="1"/>
    <xf numFmtId="164" fontId="16" fillId="0" borderId="0" xfId="9" applyNumberFormat="1" applyFont="1" applyFill="1" applyProtection="1"/>
    <xf numFmtId="164" fontId="9" fillId="0" borderId="0" xfId="9" quotePrefix="1" applyNumberFormat="1" applyFont="1" applyFill="1" applyAlignment="1" applyProtection="1">
      <alignment horizontal="left"/>
    </xf>
    <xf numFmtId="3" fontId="9" fillId="2" borderId="0" xfId="9" applyNumberFormat="1" applyFont="1" applyFill="1" applyAlignment="1" applyProtection="1">
      <alignment horizontal="right"/>
      <protection locked="0"/>
    </xf>
    <xf numFmtId="164" fontId="16" fillId="0" borderId="0" xfId="9" applyNumberFormat="1" applyFont="1" applyFill="1" applyProtection="1"/>
    <xf numFmtId="164" fontId="9" fillId="0" borderId="0" xfId="9" applyNumberFormat="1" applyFont="1" applyFill="1" applyAlignment="1" applyProtection="1">
      <alignment horizontal="left"/>
    </xf>
    <xf numFmtId="3" fontId="9" fillId="2" borderId="0" xfId="9" applyNumberFormat="1" applyFont="1" applyFill="1" applyAlignment="1" applyProtection="1">
      <alignment horizontal="right"/>
      <protection locked="0"/>
    </xf>
    <xf numFmtId="169" fontId="9" fillId="0" borderId="0" xfId="9" applyNumberFormat="1" applyFont="1" applyFill="1" applyProtection="1">
      <protection locked="0"/>
    </xf>
    <xf numFmtId="166" fontId="30" fillId="4" borderId="0" xfId="0" applyNumberFormat="1" applyFont="1" applyFill="1" applyBorder="1"/>
    <xf numFmtId="170" fontId="30" fillId="4" borderId="0" xfId="0" applyNumberFormat="1" applyFont="1" applyFill="1" applyBorder="1"/>
    <xf numFmtId="170" fontId="30" fillId="4" borderId="0" xfId="10" applyNumberFormat="1" applyFont="1" applyFill="1" applyAlignment="1" applyProtection="1"/>
    <xf numFmtId="3" fontId="30" fillId="4" borderId="0" xfId="9" applyNumberFormat="1" applyFont="1" applyFill="1" applyAlignment="1" applyProtection="1"/>
    <xf numFmtId="164" fontId="32" fillId="0" borderId="0" xfId="9" applyNumberFormat="1" applyFont="1" applyFill="1" applyProtection="1"/>
    <xf numFmtId="169" fontId="9" fillId="3" borderId="0" xfId="9" applyNumberFormat="1" applyFont="1" applyFill="1" applyAlignment="1" applyProtection="1">
      <alignment horizontal="right"/>
      <protection locked="0"/>
    </xf>
    <xf numFmtId="169" fontId="10" fillId="3" borderId="0" xfId="1" applyNumberFormat="1" applyFont="1" applyFill="1"/>
    <xf numFmtId="169" fontId="10" fillId="3" borderId="0" xfId="11" applyNumberFormat="1" applyFont="1" applyFill="1"/>
    <xf numFmtId="169" fontId="9" fillId="2" borderId="0" xfId="9" applyNumberFormat="1" applyFont="1" applyFill="1" applyProtection="1">
      <protection locked="0"/>
    </xf>
    <xf numFmtId="169" fontId="10" fillId="0" borderId="0" xfId="11" applyNumberFormat="1" applyFont="1" applyFill="1"/>
    <xf numFmtId="169" fontId="10" fillId="0" borderId="0" xfId="1" applyNumberFormat="1" applyFont="1" applyFill="1" applyAlignment="1" applyProtection="1">
      <alignment horizontal="right"/>
    </xf>
    <xf numFmtId="169" fontId="10" fillId="0" borderId="0" xfId="11" applyNumberFormat="1" applyFont="1" applyFill="1" applyAlignment="1">
      <alignment horizontal="right"/>
    </xf>
    <xf numFmtId="3" fontId="10" fillId="0" borderId="0" xfId="11" applyNumberFormat="1" applyFont="1" applyFill="1"/>
    <xf numFmtId="3" fontId="10" fillId="0" borderId="0" xfId="1" applyNumberFormat="1" applyFont="1" applyFill="1" applyAlignment="1" applyProtection="1">
      <alignment horizontal="right"/>
    </xf>
    <xf numFmtId="3" fontId="10" fillId="0" borderId="0" xfId="11" applyNumberFormat="1" applyFont="1" applyFill="1" applyAlignment="1">
      <alignment horizontal="right"/>
    </xf>
    <xf numFmtId="0" fontId="10" fillId="0" borderId="0" xfId="4" applyFont="1" applyAlignment="1"/>
    <xf numFmtId="0" fontId="10" fillId="0" borderId="0" xfId="5" applyFont="1" applyFill="1" applyProtection="1"/>
    <xf numFmtId="0" fontId="10" fillId="0" borderId="0" xfId="4" applyFont="1" applyFill="1" applyBorder="1" applyAlignment="1"/>
    <xf numFmtId="166" fontId="10" fillId="0" borderId="0" xfId="0" applyNumberFormat="1" applyFont="1"/>
    <xf numFmtId="166" fontId="10" fillId="0" borderId="0" xfId="0" applyNumberFormat="1" applyFont="1" applyFill="1"/>
    <xf numFmtId="166" fontId="10" fillId="0" borderId="0" xfId="0" applyNumberFormat="1" applyFont="1" applyFill="1" applyBorder="1" applyAlignment="1">
      <alignment horizontal="right"/>
    </xf>
    <xf numFmtId="0" fontId="36" fillId="0" borderId="0" xfId="10" applyFont="1" applyProtection="1"/>
    <xf numFmtId="0" fontId="35" fillId="0" borderId="0" xfId="10" applyFont="1" applyProtection="1"/>
    <xf numFmtId="0" fontId="35" fillId="3" borderId="0" xfId="10" applyFont="1" applyFill="1" applyAlignment="1" applyProtection="1"/>
    <xf numFmtId="164" fontId="9" fillId="0" borderId="0" xfId="9" applyNumberFormat="1" applyFont="1" applyFill="1" applyAlignment="1" applyProtection="1">
      <alignment horizontal="right"/>
    </xf>
    <xf numFmtId="0" fontId="9" fillId="0" borderId="0" xfId="10" quotePrefix="1" applyFont="1" applyAlignment="1" applyProtection="1">
      <alignment horizontal="right"/>
    </xf>
  </cellXfs>
  <cellStyles count="12">
    <cellStyle name="=C:\WINNT\SYSTEM32\COMMAND.COM" xfId="1"/>
    <cellStyle name="Millares 2 2" xfId="11"/>
    <cellStyle name="Normal" xfId="0" builtinId="0"/>
    <cellStyle name="Normal 2" xfId="2"/>
    <cellStyle name="Normal 2 2" xfId="3"/>
    <cellStyle name="Normal 3" xfId="4"/>
    <cellStyle name="Normal_04finan" xfId="5"/>
    <cellStyle name="Normal_C26" xfId="6"/>
    <cellStyle name="Normal_FINAN-1" xfId="7"/>
    <cellStyle name="Normal_FINAN-1 2" xfId="8"/>
    <cellStyle name="Normal_FINAN-2-3" xfId="9"/>
    <cellStyle name="Normal_FINAN-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97929775332529"/>
          <c:y val="0.18918639028256157"/>
          <c:w val="0.78400262467191606"/>
          <c:h val="0.3647427845211844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99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2"/>
              </a:solidFill>
            </c:spPr>
          </c:dPt>
          <c:dPt>
            <c:idx val="2"/>
            <c:invertIfNegative val="0"/>
            <c:bubble3D val="0"/>
            <c:spPr>
              <a:solidFill>
                <a:srgbClr val="6161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7BC9E5"/>
              </a:solidFill>
            </c:spPr>
          </c:dPt>
          <c:dPt>
            <c:idx val="4"/>
            <c:invertIfNegative val="0"/>
            <c:bubble3D val="0"/>
            <c:spPr>
              <a:solidFill>
                <a:srgbClr val="38AED8"/>
              </a:solidFill>
            </c:spPr>
          </c:dPt>
          <c:dPt>
            <c:idx val="5"/>
            <c:invertIfNegative val="0"/>
            <c:bubble3D val="0"/>
            <c:spPr>
              <a:solidFill>
                <a:srgbClr val="1AC2F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('6.3'!$A$13,'6.3'!$A$14,'6.3'!$A$15,'6.3'!$A$16,'6.3'!$A$17,'6.3'!$A$18,'6.3'!$A$19)</c:f>
              <c:strCache>
                <c:ptCount val="7"/>
                <c:pt idx="0">
                  <c:v>     Impuesto de circulación y sobre ventas</c:v>
                </c:pt>
                <c:pt idx="1">
                  <c:v>     Impuesto sobre los servicios</c:v>
                </c:pt>
                <c:pt idx="2">
                  <c:v>     Impuesto sobre utilidades</c:v>
                </c:pt>
                <c:pt idx="3">
                  <c:v>     Impuesto por la utilización de la fuerza de trabajo</c:v>
                </c:pt>
                <c:pt idx="4">
                  <c:v>     Impuesto sobre ingresos personales</c:v>
                </c:pt>
                <c:pt idx="5">
                  <c:v>     Contribución a la seguridad social</c:v>
                </c:pt>
                <c:pt idx="6">
                  <c:v>     Otros impuestos y derechos</c:v>
                </c:pt>
              </c:strCache>
            </c:strRef>
          </c:cat>
          <c:val>
            <c:numRef>
              <c:f>'6.3'!$H$13:$H$19</c:f>
              <c:numCache>
                <c:formatCode>#,##0.0</c:formatCode>
                <c:ptCount val="7"/>
                <c:pt idx="0">
                  <c:v>8028.6</c:v>
                </c:pt>
                <c:pt idx="1">
                  <c:v>4628.3999999999996</c:v>
                </c:pt>
                <c:pt idx="2">
                  <c:v>46852.800000000003</c:v>
                </c:pt>
                <c:pt idx="3">
                  <c:v>6239.4</c:v>
                </c:pt>
                <c:pt idx="4">
                  <c:v>7500.8</c:v>
                </c:pt>
                <c:pt idx="5">
                  <c:v>16726.900000000001</c:v>
                </c:pt>
                <c:pt idx="6">
                  <c:v>26559.7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74851328"/>
        <c:axId val="169614080"/>
        <c:axId val="0"/>
      </c:bar3DChart>
      <c:catAx>
        <c:axId val="6748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169614080"/>
        <c:crosses val="autoZero"/>
        <c:auto val="1"/>
        <c:lblAlgn val="ctr"/>
        <c:lblOffset val="100"/>
        <c:noMultiLvlLbl val="0"/>
      </c:catAx>
      <c:valAx>
        <c:axId val="16961408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67485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19072615923007E-2"/>
          <c:y val="0.16714129483814524"/>
          <c:w val="0.9140253718285215"/>
          <c:h val="0.64280475357247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'6.3'!$J$33</c:f>
              <c:strCache>
                <c:ptCount val="1"/>
                <c:pt idx="0">
                  <c:v>Actividad Presupuestada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'6.3'!$L$33:$P$33</c:f>
              <c:numCache>
                <c:formatCode>#,##0.0</c:formatCode>
                <c:ptCount val="5"/>
                <c:pt idx="0">
                  <c:v>37.324800000000003</c:v>
                </c:pt>
                <c:pt idx="1">
                  <c:v>41.386900000000004</c:v>
                </c:pt>
                <c:pt idx="2">
                  <c:v>51.786499999999997</c:v>
                </c:pt>
                <c:pt idx="3">
                  <c:v>228.4418</c:v>
                </c:pt>
                <c:pt idx="4">
                  <c:v>233.42410000000001</c:v>
                </c:pt>
              </c:numCache>
            </c:numRef>
          </c:val>
        </c:ser>
        <c:ser>
          <c:idx val="1"/>
          <c:order val="1"/>
          <c:tx>
            <c:strRef>
              <c:f>'6.3'!$J$34</c:f>
              <c:strCache>
                <c:ptCount val="1"/>
                <c:pt idx="0">
                  <c:v>Actividad no Presupuestada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1111111111111086E-2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555555555555558E-3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111111111111112E-2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333333333333332E-3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5555555555555558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'6.3'!$L$34:$P$34</c:f>
              <c:numCache>
                <c:formatCode>#,##0.0</c:formatCode>
                <c:ptCount val="5"/>
                <c:pt idx="0">
                  <c:v>23.348200000000002</c:v>
                </c:pt>
                <c:pt idx="1">
                  <c:v>19.4697</c:v>
                </c:pt>
                <c:pt idx="2">
                  <c:v>18.0258</c:v>
                </c:pt>
                <c:pt idx="3">
                  <c:v>54.750300000000003</c:v>
                </c:pt>
                <c:pt idx="4">
                  <c:v>50.4251</c:v>
                </c:pt>
              </c:numCache>
            </c:numRef>
          </c:val>
        </c:ser>
        <c:ser>
          <c:idx val="2"/>
          <c:order val="2"/>
          <c:tx>
            <c:strRef>
              <c:f>'6.3'!$J$35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5.5555555555555558E-3"/>
                  <c:y val="1.3888888888888973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555555555555558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5555555555555558E-3"/>
                  <c:y val="9.259259259259173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7777777777777779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5555555555555558E-3"/>
                  <c:y val="9.259259259259173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'6.3'!$L$35:$P$35</c:f>
              <c:numCache>
                <c:formatCode>#,##0.0</c:formatCode>
                <c:ptCount val="5"/>
                <c:pt idx="0">
                  <c:v>4.8244499999999997</c:v>
                </c:pt>
                <c:pt idx="1">
                  <c:v>4.9182999999999995</c:v>
                </c:pt>
                <c:pt idx="2">
                  <c:v>4.4456000000000007</c:v>
                </c:pt>
                <c:pt idx="3">
                  <c:v>37.310099999999998</c:v>
                </c:pt>
                <c:pt idx="4">
                  <c:v>31.410900000000002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0400"/>
        <c:axId val="141420224"/>
      </c:barChart>
      <c:catAx>
        <c:axId val="141350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141420224"/>
        <c:crosses val="autoZero"/>
        <c:auto val="1"/>
        <c:lblAlgn val="ctr"/>
        <c:lblOffset val="100"/>
        <c:noMultiLvlLbl val="0"/>
      </c:catAx>
      <c:valAx>
        <c:axId val="141420224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4135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7551946177591224E-2"/>
          <c:y val="0.8648269563968346"/>
          <c:w val="0.8876363286483695"/>
          <c:h val="0.1199022623913015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9982530045084E-2"/>
          <c:y val="0.12629061979265546"/>
          <c:w val="0.93378834571955471"/>
          <c:h val="0.73228865747719041"/>
        </c:manualLayout>
      </c:layout>
      <c:lineChart>
        <c:grouping val="standard"/>
        <c:varyColors val="0"/>
        <c:ser>
          <c:idx val="0"/>
          <c:order val="0"/>
          <c:tx>
            <c:strRef>
              <c:f>'6.3'!$A$55</c:f>
              <c:strCache>
                <c:ptCount val="1"/>
                <c:pt idx="0">
                  <c:v>Superávit o Déficit Corriente</c:v>
                </c:pt>
              </c:strCache>
            </c:strRef>
          </c:tx>
          <c:spPr>
            <a:ln>
              <a:solidFill>
                <a:schemeClr val="accent2">
                  <a:lumMod val="75000"/>
                  <a:alpha val="70000"/>
                </a:schemeClr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9.7487836239858114E-2"/>
                  <c:y val="-7.0767919803359424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022208549370216E-3"/>
                  <c:y val="-2.4496049018705151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3689075973326528E-2"/>
                  <c:y val="-5.0178915333014322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4249853586877626E-2"/>
                  <c:y val="-3.9653001229878811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'6.3'!$D$55:$H$55</c:f>
              <c:numCache>
                <c:formatCode>#,##0.0</c:formatCode>
                <c:ptCount val="5"/>
                <c:pt idx="0">
                  <c:v>-3910.349999999984</c:v>
                </c:pt>
                <c:pt idx="1">
                  <c:v>-2156.4000000000015</c:v>
                </c:pt>
                <c:pt idx="2">
                  <c:v>-15167.563099999999</c:v>
                </c:pt>
                <c:pt idx="3">
                  <c:v>-27054.099999999948</c:v>
                </c:pt>
                <c:pt idx="4">
                  <c:v>-39820.899999999965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'6.3'!$A$57</c:f>
              <c:strCache>
                <c:ptCount val="1"/>
                <c:pt idx="0">
                  <c:v>Déficit de Capital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</c:spPr>
          </c:marker>
          <c:dLbls>
            <c:dLbl>
              <c:idx val="0"/>
              <c:layout>
                <c:manualLayout>
                  <c:x val="-0.10837768479756692"/>
                  <c:y val="3.1668066457567409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115655347303488E-2"/>
                  <c:y val="8.3751490961108455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119330759256361E-3"/>
                  <c:y val="-2.1142152354431957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1136089723447813E-2"/>
                  <c:y val="4.1649282281482375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0070C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'6.3'!$D$57:$H$57</c:f>
              <c:numCache>
                <c:formatCode>#,##0.0</c:formatCode>
                <c:ptCount val="5"/>
                <c:pt idx="0">
                  <c:v>-4180.95</c:v>
                </c:pt>
                <c:pt idx="1">
                  <c:v>-4278.8999999999996</c:v>
                </c:pt>
                <c:pt idx="2">
                  <c:v>-3808.1000000000004</c:v>
                </c:pt>
                <c:pt idx="3">
                  <c:v>-36642.6</c:v>
                </c:pt>
                <c:pt idx="4">
                  <c:v>-30555.4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'6.3'!$A$59</c:f>
              <c:strCache>
                <c:ptCount val="1"/>
                <c:pt idx="0">
                  <c:v>Saldo Fiscal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4.3751962261001587E-2"/>
                  <c:y val="5.1086708031392154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638915072440625E-2"/>
                  <c:y val="4.6640519342846312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0243155976852816"/>
                  <c:y val="4.6277472282214689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765244035720018E-2"/>
                  <c:y val="4.2557377714932086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FF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'6.3'!$D$59:$H$59</c:f>
              <c:numCache>
                <c:formatCode>#,##0.0</c:formatCode>
                <c:ptCount val="5"/>
                <c:pt idx="0">
                  <c:v>-8091.2999999999811</c:v>
                </c:pt>
                <c:pt idx="1">
                  <c:v>-6435.3000000000029</c:v>
                </c:pt>
                <c:pt idx="2">
                  <c:v>-18975.663100000005</c:v>
                </c:pt>
                <c:pt idx="3">
                  <c:v>-63696.699999999924</c:v>
                </c:pt>
                <c:pt idx="4">
                  <c:v>-70376.299999999988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2448"/>
        <c:axId val="141422528"/>
      </c:lineChart>
      <c:catAx>
        <c:axId val="1413524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1422528"/>
        <c:crosses val="autoZero"/>
        <c:auto val="1"/>
        <c:lblAlgn val="ctr"/>
        <c:lblOffset val="100"/>
        <c:noMultiLvlLbl val="0"/>
      </c:catAx>
      <c:valAx>
        <c:axId val="141422528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4135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76147827281538E-2"/>
          <c:y val="0.86467164531175156"/>
          <c:w val="0.82423373374491449"/>
          <c:h val="0.1187887563846815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16619187955596E-2"/>
          <c:y val="0.20353742804889999"/>
          <c:w val="0.46399999125823499"/>
          <c:h val="0.77333331876372502"/>
        </c:manualLayout>
      </c:layout>
      <c:doughnut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7.6759627351385723E-2"/>
                  <c:y val="-0.14246575342465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017263449955938E-2"/>
                  <c:y val="0.1095890410958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790171745666458E-2"/>
                  <c:y val="0.17534246575342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122355343744653E-2"/>
                  <c:y val="-0.14246618487757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('6.3'!$A$35:$A$36,'6.3'!$A$38:$A$39)</c:f>
              <c:strCache>
                <c:ptCount val="4"/>
                <c:pt idx="0">
                  <c:v>     Serv. empre, actividades inmobiliarias y de alquiler</c:v>
                </c:pt>
                <c:pt idx="1">
                  <c:v>     Administración pública</c:v>
                </c:pt>
                <c:pt idx="2">
                  <c:v>     Seguridad social</c:v>
                </c:pt>
                <c:pt idx="3">
                  <c:v>     Ciencia e innovación tecnológica</c:v>
                </c:pt>
              </c:strCache>
            </c:strRef>
          </c:cat>
          <c:val>
            <c:numRef>
              <c:f>('6.3'!$H$35:$H$36,'6.3'!$H$38:$H$39)</c:f>
              <c:numCache>
                <c:formatCode>#,##0.0</c:formatCode>
                <c:ptCount val="4"/>
                <c:pt idx="0">
                  <c:v>2376.6</c:v>
                </c:pt>
                <c:pt idx="1">
                  <c:v>51461.4</c:v>
                </c:pt>
                <c:pt idx="2">
                  <c:v>39968.1</c:v>
                </c:pt>
                <c:pt idx="3">
                  <c:v>488.6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73582942066378"/>
          <c:y val="0.10685266529235711"/>
          <c:w val="0.32231251812451117"/>
          <c:h val="0.76988715249108586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33966384317111E-2"/>
          <c:y val="0.19458342980131887"/>
          <c:w val="0.91040980301525332"/>
          <c:h val="0.59485248641202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'6.3'!$A$48</c:f>
              <c:strCache>
                <c:ptCount val="1"/>
                <c:pt idx="0">
                  <c:v>   Actividad Presupuestada </c:v>
                </c:pt>
              </c:strCache>
            </c:strRef>
          </c:tx>
          <c:invertIfNegative val="0"/>
          <c:dLbls>
            <c:dLbl>
              <c:idx val="0"/>
              <c:numFmt formatCode="#,##0.0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 algn="ctr">
                    <a:defRPr lang="es-MX" sz="700" b="1" i="0" u="none" strike="noStrike" kern="1200" baseline="0">
                      <a:solidFill>
                        <a:sysClr val="window" lastClr="FFFFFF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 algn="ctr">
                    <a:defRPr lang="es-MX" sz="700" b="1" i="0" u="none" strike="noStrike" kern="1200" baseline="0">
                      <a:solidFill>
                        <a:sysClr val="window" lastClr="FFFFFF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rot="-5400000"/>
              <a:lstStyle/>
              <a:p>
                <a:pPr algn="ctr">
                  <a:defRPr lang="es-MX" sz="700" b="1" i="0" u="none" strike="noStrike" kern="1200" baseline="0">
                    <a:solidFill>
                      <a:sysClr val="window" lastClr="FFFFFF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'6.3'!$G$5:$H$5</c:f>
              <c:numCache>
                <c:formatCode>0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'6.3'!$G$48:$H$48</c:f>
              <c:numCache>
                <c:formatCode>#,##0.0</c:formatCode>
                <c:ptCount val="2"/>
                <c:pt idx="0">
                  <c:v>11377.199999999999</c:v>
                </c:pt>
                <c:pt idx="1">
                  <c:v>14361.2</c:v>
                </c:pt>
              </c:numCache>
            </c:numRef>
          </c:val>
        </c:ser>
        <c:ser>
          <c:idx val="1"/>
          <c:order val="1"/>
          <c:tx>
            <c:strRef>
              <c:f>'6.3'!$A$51</c:f>
              <c:strCache>
                <c:ptCount val="1"/>
                <c:pt idx="0">
                  <c:v>   Actividad no Presupuestada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1.8510954075707617E-2"/>
                </c:manualLayout>
              </c:layout>
              <c:spPr/>
              <c:txPr>
                <a:bodyPr rot="0" vert="horz" anchor="b" anchorCtr="1"/>
                <a:lstStyle/>
                <a:p>
                  <a:pPr>
                    <a:defRPr sz="70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0" vert="horz" anchor="b" anchorCtr="1"/>
              <a:lstStyle/>
              <a:p>
                <a:pPr>
                  <a:defRPr sz="7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'6.3'!$G$5:$H$5</c:f>
              <c:numCache>
                <c:formatCode>0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'6.3'!$G$51:$H$51</c:f>
              <c:numCache>
                <c:formatCode>#,##0.0</c:formatCode>
                <c:ptCount val="2"/>
                <c:pt idx="0">
                  <c:v>25932.9</c:v>
                </c:pt>
                <c:pt idx="1">
                  <c:v>17049.7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28864"/>
        <c:axId val="141425984"/>
      </c:barChart>
      <c:catAx>
        <c:axId val="142628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141425984"/>
        <c:crosses val="autoZero"/>
        <c:auto val="1"/>
        <c:lblAlgn val="ctr"/>
        <c:lblOffset val="100"/>
        <c:noMultiLvlLbl val="0"/>
      </c:catAx>
      <c:valAx>
        <c:axId val="141425984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42628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3315818441541672E-2"/>
          <c:y val="0.82911138887602143"/>
          <c:w val="0.87899052025244384"/>
          <c:h val="0.1556178299121147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627529</xdr:colOff>
      <xdr:row>70</xdr:row>
      <xdr:rowOff>8590</xdr:rowOff>
    </xdr:from>
    <xdr:to>
      <xdr:col>7</xdr:col>
      <xdr:colOff>156882</xdr:colOff>
      <xdr:row>94</xdr:row>
      <xdr:rowOff>52293</xdr:rowOff>
    </xdr:to>
    <xdr:graphicFrame macro="">
      <xdr:nvGraphicFramePr>
        <xdr:cNvPr id="18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851647</xdr:colOff>
      <xdr:row>117</xdr:row>
      <xdr:rowOff>40714</xdr:rowOff>
    </xdr:from>
    <xdr:to>
      <xdr:col>7</xdr:col>
      <xdr:colOff>127000</xdr:colOff>
      <xdr:row>136</xdr:row>
      <xdr:rowOff>116914</xdr:rowOff>
    </xdr:to>
    <xdr:graphicFrame macro="">
      <xdr:nvGraphicFramePr>
        <xdr:cNvPr id="1817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351118</xdr:colOff>
      <xdr:row>166</xdr:row>
      <xdr:rowOff>124384</xdr:rowOff>
    </xdr:from>
    <xdr:to>
      <xdr:col>7</xdr:col>
      <xdr:colOff>328706</xdr:colOff>
      <xdr:row>189</xdr:row>
      <xdr:rowOff>59763</xdr:rowOff>
    </xdr:to>
    <xdr:graphicFrame macro="">
      <xdr:nvGraphicFramePr>
        <xdr:cNvPr id="181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433294</xdr:colOff>
      <xdr:row>96</xdr:row>
      <xdr:rowOff>8964</xdr:rowOff>
    </xdr:from>
    <xdr:to>
      <xdr:col>7</xdr:col>
      <xdr:colOff>246529</xdr:colOff>
      <xdr:row>114</xdr:row>
      <xdr:rowOff>40714</xdr:rowOff>
    </xdr:to>
    <xdr:graphicFrame macro="">
      <xdr:nvGraphicFramePr>
        <xdr:cNvPr id="1819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395941</xdr:colOff>
      <xdr:row>142</xdr:row>
      <xdr:rowOff>77320</xdr:rowOff>
    </xdr:from>
    <xdr:to>
      <xdr:col>7</xdr:col>
      <xdr:colOff>343646</xdr:colOff>
      <xdr:row>164</xdr:row>
      <xdr:rowOff>82176</xdr:rowOff>
    </xdr:to>
    <xdr:graphicFrame macro="">
      <xdr:nvGraphicFramePr>
        <xdr:cNvPr id="1820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1034309</xdr:colOff>
      <xdr:row>160</xdr:row>
      <xdr:rowOff>71343</xdr:rowOff>
    </xdr:from>
    <xdr:to>
      <xdr:col>0</xdr:col>
      <xdr:colOff>1573276</xdr:colOff>
      <xdr:row>161</xdr:row>
      <xdr:rowOff>118025</xdr:rowOff>
    </xdr:to>
    <xdr:sp macro="" textlink="">
      <xdr:nvSpPr>
        <xdr:cNvPr id="10" name="9 CuadroTexto"/>
        <xdr:cNvSpPr txBox="1"/>
      </xdr:nvSpPr>
      <xdr:spPr>
        <a:xfrm>
          <a:off x="989859" y="23093455"/>
          <a:ext cx="513604" cy="186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800" b="1"/>
        </a:p>
      </xdr:txBody>
    </xdr:sp>
    <xdr:clientData/>
  </xdr:twoCellAnchor>
  <xdr:twoCellAnchor>
    <xdr:from>
      <xdr:col>0</xdr:col>
      <xdr:colOff>2912787</xdr:colOff>
      <xdr:row>158</xdr:row>
      <xdr:rowOff>37951</xdr:rowOff>
    </xdr:from>
    <xdr:to>
      <xdr:col>0</xdr:col>
      <xdr:colOff>3418417</xdr:colOff>
      <xdr:row>158</xdr:row>
      <xdr:rowOff>76050</xdr:rowOff>
    </xdr:to>
    <xdr:sp macro="" textlink="">
      <xdr:nvSpPr>
        <xdr:cNvPr id="12" name="11 CuadroTexto"/>
        <xdr:cNvSpPr txBox="1"/>
      </xdr:nvSpPr>
      <xdr:spPr>
        <a:xfrm rot="10800000" flipV="1">
          <a:off x="2779437" y="22773566"/>
          <a:ext cx="638358" cy="4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0.22227</cdr:x>
      <cdr:y>0.0158</cdr:y>
    </cdr:from>
    <cdr:to>
      <cdr:x>0.78656</cdr:x>
      <cdr:y>0.11635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15801" y="36421"/>
          <a:ext cx="2578860" cy="231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6.3.2 Gráfico: Ingresos Tributarios en el año 2022.  </a:t>
          </a:r>
        </a:p>
      </cdr:txBody>
    </cdr:sp>
  </cdr:relSizeAnchor>
  <cdr:relSizeAnchor xmlns:cdr="http://schemas.openxmlformats.org/drawingml/2006/chartDrawing">
    <cdr:from>
      <cdr:x>0.36567</cdr:x>
      <cdr:y>0.11213</cdr:y>
    </cdr:from>
    <cdr:to>
      <cdr:x>0.6392</cdr:x>
      <cdr:y>0.21291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675654" y="256242"/>
          <a:ext cx="1246654" cy="231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(Millones de pesos).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0.11167</cdr:x>
      <cdr:y>0.01126</cdr:y>
    </cdr:from>
    <cdr:to>
      <cdr:x>0.97194</cdr:x>
      <cdr:y>0.04747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69642" y="31561"/>
          <a:ext cx="3599961" cy="96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6.3.4 Gráfico: Gastos Corrientes y de Capítal 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 el período 2018 a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0.37614</cdr:x>
      <cdr:y>0.07422</cdr:y>
    </cdr:from>
    <cdr:to>
      <cdr:x>0.63243</cdr:x>
      <cdr:y>0.17217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715673" y="199721"/>
          <a:ext cx="1166801" cy="261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(Mil Millones CUP)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0.1528</cdr:x>
      <cdr:y>0.00898</cdr:y>
    </cdr:from>
    <cdr:to>
      <cdr:x>0.9745</cdr:x>
      <cdr:y>0.09924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41241" y="23942"/>
          <a:ext cx="3448346" cy="21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6.3.6 Gráfico: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Resultados en la ejecución, período 2 018  a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0.07111</cdr:x>
      <cdr:y>0.80824</cdr:y>
    </cdr:from>
    <cdr:to>
      <cdr:x>0.90274</cdr:x>
      <cdr:y>0.89744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26091" y="2221380"/>
          <a:ext cx="3800662" cy="242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0.08366</cdr:x>
      <cdr:y>0.01313</cdr:y>
    </cdr:from>
    <cdr:to>
      <cdr:x>0.95804</cdr:x>
      <cdr:y>0.15199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24331" y="37342"/>
          <a:ext cx="4173229" cy="371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6.3.3 Gráfico: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Estructura de los Gastos Corrientes en la Actividad Presupuestada. Año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algn="ctr">
            <a:lnSpc>
              <a:spcPts val="1200"/>
            </a:lnSpc>
          </a:pPr>
          <a:endParaRPr lang="es-E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0.06792</cdr:x>
      <cdr:y>0.01701</cdr:y>
    </cdr:from>
    <cdr:to>
      <cdr:x>0.94637</cdr:x>
      <cdr:y>0.1064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17497" y="46689"/>
          <a:ext cx="4006103" cy="242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6.3.5 Gráfico: Gastos de Capital 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 el período 2021 a 2022, en millones de pesos. 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ntiuncuentas1\misdoc\PUBLIC\Cubacif97\Tablas\03_ECO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-1"/>
      <sheetName val="III-2-3"/>
      <sheetName val="III-4"/>
      <sheetName val="III-5-6"/>
      <sheetName val="III-7-8"/>
      <sheetName val="III-9"/>
      <sheetName val="III-10-11"/>
      <sheetName val="III-12"/>
      <sheetName val="III-13-14"/>
      <sheetName val="III-15-16"/>
      <sheetName val="III-17"/>
      <sheetName val="III-18"/>
      <sheetName val="III-19-20"/>
      <sheetName val="III-21"/>
      <sheetName val="III-22-23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3"/>
  <sheetViews>
    <sheetView showGridLines="0" topLeftCell="A22" zoomScaleNormal="100" zoomScaleSheetLayoutView="90" workbookViewId="0">
      <selection activeCell="C34" sqref="C34:G36"/>
    </sheetView>
  </sheetViews>
  <sheetFormatPr baseColWidth="10" defaultColWidth="11" defaultRowHeight="13.2" x14ac:dyDescent="0.25"/>
  <cols>
    <col min="1" max="1" width="42.5546875" style="57" customWidth="1"/>
    <col min="2" max="2" width="9.5546875" style="57" hidden="1" customWidth="1"/>
    <col min="3" max="6" width="10.21875" style="57" customWidth="1"/>
    <col min="7" max="16384" width="11" style="57"/>
  </cols>
  <sheetData>
    <row r="1" spans="1:14" s="55" customFormat="1" ht="15" customHeight="1" x14ac:dyDescent="0.25">
      <c r="A1" s="140" t="s">
        <v>25</v>
      </c>
      <c r="B1" s="73"/>
      <c r="C1" s="54"/>
      <c r="D1" s="54"/>
    </row>
    <row r="2" spans="1:14" ht="15" customHeight="1" x14ac:dyDescent="0.25">
      <c r="A2" s="56"/>
      <c r="B2" s="56"/>
      <c r="C2" s="56"/>
      <c r="E2" s="226" t="s">
        <v>26</v>
      </c>
      <c r="F2" s="226"/>
      <c r="G2" s="226"/>
    </row>
    <row r="3" spans="1:14" ht="5.0999999999999996" customHeight="1" x14ac:dyDescent="0.25">
      <c r="A3" s="65"/>
      <c r="B3" s="66"/>
      <c r="C3" s="66"/>
      <c r="D3" s="66"/>
      <c r="E3" s="66"/>
      <c r="F3" s="66"/>
    </row>
    <row r="4" spans="1:14" ht="5.0999999999999996" customHeight="1" x14ac:dyDescent="0.25">
      <c r="A4" s="118"/>
      <c r="B4" s="118"/>
      <c r="C4" s="118"/>
      <c r="D4" s="118"/>
      <c r="E4" s="118"/>
      <c r="F4" s="118"/>
      <c r="G4" s="118"/>
    </row>
    <row r="5" spans="1:14" ht="15" customHeight="1" x14ac:dyDescent="0.25">
      <c r="A5" s="119" t="s">
        <v>1</v>
      </c>
      <c r="B5" s="103">
        <v>2014</v>
      </c>
      <c r="C5" s="103">
        <v>2018</v>
      </c>
      <c r="D5" s="103">
        <v>2019</v>
      </c>
      <c r="E5" s="103">
        <v>2020</v>
      </c>
      <c r="F5" s="103">
        <v>2021</v>
      </c>
      <c r="G5" s="103">
        <v>2022</v>
      </c>
    </row>
    <row r="6" spans="1:14" ht="5.0999999999999996" customHeight="1" x14ac:dyDescent="0.25">
      <c r="A6" s="120"/>
      <c r="B6" s="120"/>
      <c r="C6" s="120"/>
      <c r="D6" s="120"/>
      <c r="E6" s="120"/>
      <c r="F6" s="120"/>
      <c r="G6" s="120"/>
    </row>
    <row r="7" spans="1:14" ht="5.0999999999999996" customHeight="1" x14ac:dyDescent="0.25">
      <c r="A7" s="66"/>
      <c r="B7" s="66"/>
      <c r="C7" s="66"/>
      <c r="D7" s="66"/>
      <c r="E7" s="66"/>
      <c r="F7" s="66"/>
      <c r="G7" s="66"/>
    </row>
    <row r="8" spans="1:14" s="59" customFormat="1" ht="25.05" customHeight="1" x14ac:dyDescent="0.25">
      <c r="A8" s="121" t="s">
        <v>27</v>
      </c>
      <c r="B8" s="122">
        <f t="shared" ref="B8" si="0">SUM(B9:B12)</f>
        <v>36264.667000000001</v>
      </c>
      <c r="C8" s="205">
        <f t="shared" ref="C8:G8" si="1">SUM(C9:C13)</f>
        <v>87463.2</v>
      </c>
      <c r="D8" s="205">
        <f t="shared" si="1"/>
        <v>53028</v>
      </c>
      <c r="E8" s="205">
        <f t="shared" si="1"/>
        <v>46422</v>
      </c>
      <c r="F8" s="205">
        <f t="shared" si="1"/>
        <v>197865.2</v>
      </c>
      <c r="G8" s="205">
        <f t="shared" si="1"/>
        <v>256052.58932744994</v>
      </c>
    </row>
    <row r="9" spans="1:14" ht="25.05" customHeight="1" x14ac:dyDescent="0.25">
      <c r="A9" s="138" t="s">
        <v>65</v>
      </c>
      <c r="B9" s="139">
        <v>27994.01</v>
      </c>
      <c r="C9" s="207">
        <v>35874.699999999997</v>
      </c>
      <c r="D9" s="208">
        <v>36090</v>
      </c>
      <c r="E9" s="207">
        <v>30667</v>
      </c>
      <c r="F9" s="209">
        <v>167259.5</v>
      </c>
      <c r="G9" s="214">
        <v>215521.58832744995</v>
      </c>
      <c r="J9" s="72"/>
      <c r="K9" s="72"/>
      <c r="L9" s="73"/>
    </row>
    <row r="10" spans="1:14" ht="25.05" customHeight="1" x14ac:dyDescent="0.25">
      <c r="A10" s="60" t="s">
        <v>66</v>
      </c>
      <c r="B10" s="69">
        <v>4430.6450000000004</v>
      </c>
      <c r="C10" s="210">
        <v>4829</v>
      </c>
      <c r="D10" s="211">
        <v>4223</v>
      </c>
      <c r="E10" s="210">
        <v>3433</v>
      </c>
      <c r="F10" s="211">
        <v>10855.4</v>
      </c>
      <c r="G10" s="214">
        <v>16668.813999999998</v>
      </c>
      <c r="J10" s="74"/>
      <c r="K10" s="72"/>
      <c r="L10" s="73"/>
    </row>
    <row r="11" spans="1:14" ht="25.05" customHeight="1" x14ac:dyDescent="0.25">
      <c r="A11" s="61" t="s">
        <v>67</v>
      </c>
      <c r="B11" s="70">
        <v>2780.1120000000001</v>
      </c>
      <c r="C11" s="207">
        <v>7534.5</v>
      </c>
      <c r="D11" s="211">
        <v>9329</v>
      </c>
      <c r="E11" s="207">
        <v>9195</v>
      </c>
      <c r="F11" s="211">
        <v>16310.2</v>
      </c>
      <c r="G11" s="214">
        <v>18946.787</v>
      </c>
    </row>
    <row r="12" spans="1:14" ht="25.05" customHeight="1" x14ac:dyDescent="0.25">
      <c r="A12" s="61" t="s">
        <v>68</v>
      </c>
      <c r="B12" s="70">
        <v>1059.9000000000001</v>
      </c>
      <c r="C12" s="207">
        <v>3242</v>
      </c>
      <c r="D12" s="211">
        <v>3386</v>
      </c>
      <c r="E12" s="207">
        <v>3127</v>
      </c>
      <c r="F12" s="212">
        <v>3440.1</v>
      </c>
      <c r="G12" s="215">
        <v>4915.3999999999996</v>
      </c>
    </row>
    <row r="13" spans="1:14" s="195" customFormat="1" ht="25.05" customHeight="1" x14ac:dyDescent="0.25">
      <c r="A13" s="196" t="s">
        <v>105</v>
      </c>
      <c r="B13" s="197"/>
      <c r="C13" s="207">
        <v>35983</v>
      </c>
      <c r="D13" s="213" t="s">
        <v>103</v>
      </c>
      <c r="E13" s="213" t="s">
        <v>103</v>
      </c>
      <c r="F13" s="213" t="s">
        <v>103</v>
      </c>
      <c r="G13" s="216" t="s">
        <v>103</v>
      </c>
    </row>
    <row r="14" spans="1:14" s="62" customFormat="1" ht="25.05" customHeight="1" x14ac:dyDescent="0.25">
      <c r="A14" s="189" t="s">
        <v>29</v>
      </c>
      <c r="B14" s="188">
        <f t="shared" ref="B14" si="2">SUM(B15:B18)</f>
        <v>38195.745999999999</v>
      </c>
      <c r="C14" s="191">
        <f t="shared" ref="C14:G14" si="3">SUM(C15:C19)</f>
        <v>94862</v>
      </c>
      <c r="D14" s="191">
        <f t="shared" si="3"/>
        <v>58294.500000000007</v>
      </c>
      <c r="E14" s="191">
        <f t="shared" si="3"/>
        <v>65552</v>
      </c>
      <c r="F14" s="191">
        <f>SUM(F15:F19)</f>
        <v>226615.97027039999</v>
      </c>
      <c r="G14" s="191">
        <f t="shared" si="3"/>
        <v>254725.09921999997</v>
      </c>
      <c r="I14" s="62" t="s">
        <v>59</v>
      </c>
    </row>
    <row r="15" spans="1:14" ht="25.05" customHeight="1" x14ac:dyDescent="0.25">
      <c r="A15" s="190" t="s">
        <v>69</v>
      </c>
      <c r="B15" s="70">
        <v>21712.65</v>
      </c>
      <c r="C15" s="209">
        <v>28797</v>
      </c>
      <c r="D15" s="207">
        <v>31845.200000000001</v>
      </c>
      <c r="E15" s="207">
        <v>40584</v>
      </c>
      <c r="F15" s="192">
        <v>155288.4</v>
      </c>
      <c r="G15" s="214">
        <v>164119.03299999997</v>
      </c>
      <c r="H15" s="162"/>
      <c r="I15" s="162"/>
      <c r="J15" s="162"/>
      <c r="K15" s="162"/>
      <c r="L15" s="162"/>
      <c r="M15" s="162"/>
      <c r="N15" s="162"/>
    </row>
    <row r="16" spans="1:14" ht="25.05" customHeight="1" x14ac:dyDescent="0.25">
      <c r="A16" s="60" t="s">
        <v>70</v>
      </c>
      <c r="B16" s="70">
        <v>11369.839999999998</v>
      </c>
      <c r="C16" s="211">
        <v>16611</v>
      </c>
      <c r="D16" s="207">
        <v>15782.6</v>
      </c>
      <c r="E16" s="207">
        <v>12261</v>
      </c>
      <c r="F16" s="211">
        <v>33137.746120399999</v>
      </c>
      <c r="G16" s="214">
        <v>43634.39</v>
      </c>
      <c r="H16" s="162"/>
      <c r="I16" s="162" t="s">
        <v>110</v>
      </c>
      <c r="J16" s="162"/>
      <c r="K16" s="162"/>
      <c r="L16" s="162"/>
      <c r="M16" s="162"/>
      <c r="N16" s="162"/>
    </row>
    <row r="17" spans="1:14" ht="25.05" customHeight="1" x14ac:dyDescent="0.25">
      <c r="A17" s="60" t="s">
        <v>71</v>
      </c>
      <c r="B17" s="70">
        <v>4450.759</v>
      </c>
      <c r="C17" s="211">
        <v>6531</v>
      </c>
      <c r="D17" s="207">
        <v>8036.8</v>
      </c>
      <c r="E17" s="207">
        <v>10738</v>
      </c>
      <c r="F17" s="211">
        <v>35829.599999999999</v>
      </c>
      <c r="G17" s="214">
        <v>41095.101999999999</v>
      </c>
      <c r="H17" s="162"/>
      <c r="I17" s="162"/>
      <c r="J17" s="162"/>
      <c r="K17" s="162"/>
      <c r="L17" s="162"/>
      <c r="M17" s="162"/>
      <c r="N17" s="162"/>
    </row>
    <row r="18" spans="1:14" ht="25.05" customHeight="1" x14ac:dyDescent="0.25">
      <c r="A18" s="60" t="s">
        <v>72</v>
      </c>
      <c r="B18" s="70">
        <v>662.49699999999996</v>
      </c>
      <c r="C18" s="212">
        <v>2043</v>
      </c>
      <c r="D18" s="207">
        <v>2629.9</v>
      </c>
      <c r="E18" s="207">
        <v>1969</v>
      </c>
      <c r="F18" s="212">
        <v>2360.22415</v>
      </c>
      <c r="G18" s="215">
        <v>5876.5742199999995</v>
      </c>
      <c r="H18" s="162"/>
      <c r="I18" s="162"/>
      <c r="J18" s="162"/>
      <c r="K18" s="162"/>
      <c r="L18" s="162"/>
      <c r="M18" s="162"/>
      <c r="N18" s="162"/>
    </row>
    <row r="19" spans="1:14" s="198" customFormat="1" ht="25.05" customHeight="1" x14ac:dyDescent="0.25">
      <c r="A19" s="199" t="s">
        <v>104</v>
      </c>
      <c r="B19" s="200"/>
      <c r="C19" s="212">
        <v>40880</v>
      </c>
      <c r="D19" s="213" t="s">
        <v>103</v>
      </c>
      <c r="E19" s="213" t="s">
        <v>103</v>
      </c>
      <c r="F19" s="213" t="s">
        <v>103</v>
      </c>
      <c r="G19" s="216" t="s">
        <v>103</v>
      </c>
      <c r="H19" s="206"/>
      <c r="I19" s="206"/>
      <c r="J19" s="206"/>
      <c r="K19" s="206"/>
      <c r="L19" s="206"/>
      <c r="M19" s="206"/>
      <c r="N19" s="206"/>
    </row>
    <row r="20" spans="1:14" s="59" customFormat="1" ht="25.05" customHeight="1" x14ac:dyDescent="0.25">
      <c r="A20" s="121" t="s">
        <v>82</v>
      </c>
      <c r="B20" s="122">
        <f t="shared" ref="B20" si="4">B14-B8</f>
        <v>1931.0789999999979</v>
      </c>
      <c r="C20" s="205">
        <f t="shared" ref="C20:G20" si="5">C8-C14</f>
        <v>-7398.8000000000029</v>
      </c>
      <c r="D20" s="205">
        <f t="shared" si="5"/>
        <v>-5266.5000000000073</v>
      </c>
      <c r="E20" s="205">
        <f t="shared" si="5"/>
        <v>-19130</v>
      </c>
      <c r="F20" s="205">
        <f t="shared" si="5"/>
        <v>-28750.770270399982</v>
      </c>
      <c r="G20" s="205">
        <f t="shared" si="5"/>
        <v>1327.4901074499649</v>
      </c>
      <c r="H20" s="163"/>
      <c r="I20" s="163"/>
      <c r="J20" s="163"/>
      <c r="K20" s="163"/>
      <c r="L20" s="163"/>
      <c r="M20" s="163"/>
      <c r="N20" s="163"/>
    </row>
    <row r="21" spans="1:14" ht="5.0999999999999996" customHeight="1" thickBot="1" x14ac:dyDescent="0.3">
      <c r="A21" s="123"/>
      <c r="B21" s="124"/>
      <c r="C21" s="124"/>
      <c r="D21" s="124"/>
      <c r="E21" s="124"/>
      <c r="F21" s="124"/>
      <c r="G21" s="124"/>
      <c r="H21" s="162"/>
      <c r="I21" s="162"/>
      <c r="J21" s="162"/>
      <c r="K21" s="162"/>
      <c r="L21" s="162"/>
      <c r="M21" s="162"/>
      <c r="N21" s="162"/>
    </row>
    <row r="22" spans="1:14" ht="5.0999999999999996" customHeight="1" x14ac:dyDescent="0.25">
      <c r="A22" s="125"/>
      <c r="B22" s="125"/>
      <c r="C22" s="125"/>
      <c r="D22" s="125"/>
      <c r="E22" s="125"/>
      <c r="F22" s="126"/>
      <c r="G22" s="162"/>
      <c r="H22" s="162"/>
      <c r="I22" s="162"/>
      <c r="J22" s="162"/>
      <c r="K22" s="162"/>
      <c r="L22" s="162"/>
      <c r="M22" s="162"/>
      <c r="N22" s="162"/>
    </row>
    <row r="23" spans="1:14" ht="15" customHeight="1" x14ac:dyDescent="0.25">
      <c r="A23" s="63" t="s">
        <v>83</v>
      </c>
      <c r="B23" s="56"/>
      <c r="C23" s="56"/>
      <c r="D23" s="56"/>
      <c r="E23" s="56"/>
      <c r="G23" s="162"/>
      <c r="H23" s="162"/>
      <c r="I23" s="162"/>
      <c r="J23" s="162"/>
      <c r="K23" s="162"/>
      <c r="L23" s="162"/>
      <c r="M23" s="162"/>
      <c r="N23" s="162"/>
    </row>
    <row r="24" spans="1:14" ht="15" customHeight="1" x14ac:dyDescent="0.25">
      <c r="A24" s="63"/>
      <c r="B24" s="56"/>
      <c r="C24" s="56"/>
      <c r="D24" s="56"/>
      <c r="E24" s="56"/>
      <c r="G24" s="162"/>
      <c r="H24" s="162"/>
      <c r="I24" s="162"/>
      <c r="J24" s="162"/>
      <c r="K24" s="162"/>
      <c r="L24" s="162"/>
      <c r="M24" s="162"/>
      <c r="N24" s="162"/>
    </row>
    <row r="25" spans="1:14" ht="15" customHeight="1" x14ac:dyDescent="0.25">
      <c r="A25" s="63"/>
      <c r="B25" s="56"/>
      <c r="C25" s="56"/>
      <c r="D25" s="56"/>
      <c r="E25" s="56"/>
    </row>
    <row r="26" spans="1:14" ht="15" customHeight="1" x14ac:dyDescent="0.25">
      <c r="A26" s="63"/>
      <c r="B26" s="56"/>
      <c r="C26" s="56"/>
      <c r="D26" s="56"/>
      <c r="E26" s="56"/>
      <c r="G26" s="67"/>
      <c r="H26" s="67"/>
      <c r="I26" s="67"/>
      <c r="J26" s="67"/>
      <c r="K26" s="67"/>
      <c r="L26" s="67"/>
    </row>
    <row r="27" spans="1:14" s="55" customFormat="1" ht="15" customHeight="1" x14ac:dyDescent="0.25">
      <c r="A27" s="140" t="s">
        <v>99</v>
      </c>
      <c r="B27" s="64"/>
      <c r="C27" s="54"/>
      <c r="D27" s="54"/>
      <c r="G27" s="82"/>
      <c r="H27" s="82"/>
      <c r="I27" s="8"/>
      <c r="J27" s="8"/>
      <c r="K27" s="8"/>
      <c r="L27" s="8"/>
    </row>
    <row r="28" spans="1:14" ht="15" customHeight="1" x14ac:dyDescent="0.25">
      <c r="A28" s="56"/>
      <c r="B28" s="56"/>
      <c r="C28" s="58"/>
      <c r="E28" s="226" t="s">
        <v>26</v>
      </c>
      <c r="F28" s="226"/>
      <c r="G28" s="226"/>
    </row>
    <row r="29" spans="1:14" ht="5.0999999999999996" customHeight="1" thickBot="1" x14ac:dyDescent="0.3">
      <c r="A29" s="123"/>
      <c r="B29" s="124"/>
      <c r="C29" s="124"/>
      <c r="D29" s="124"/>
      <c r="E29" s="124"/>
      <c r="F29" s="124"/>
    </row>
    <row r="30" spans="1:14" ht="5.0999999999999996" customHeight="1" x14ac:dyDescent="0.25">
      <c r="A30" s="127"/>
      <c r="B30" s="128"/>
      <c r="C30" s="128"/>
      <c r="D30" s="128"/>
      <c r="E30" s="128"/>
      <c r="F30" s="128"/>
      <c r="G30" s="128"/>
    </row>
    <row r="31" spans="1:14" ht="15" customHeight="1" x14ac:dyDescent="0.25">
      <c r="A31" s="129" t="s">
        <v>1</v>
      </c>
      <c r="B31" s="130">
        <v>2014</v>
      </c>
      <c r="C31" s="130">
        <v>2018</v>
      </c>
      <c r="D31" s="130">
        <v>2019</v>
      </c>
      <c r="E31" s="130">
        <v>2020</v>
      </c>
      <c r="F31" s="130">
        <v>2021</v>
      </c>
      <c r="G31" s="130">
        <v>2022</v>
      </c>
    </row>
    <row r="32" spans="1:14" ht="5.0999999999999996" customHeight="1" thickBot="1" x14ac:dyDescent="0.3">
      <c r="A32" s="131"/>
      <c r="B32" s="132"/>
      <c r="C32" s="132"/>
      <c r="D32" s="133"/>
      <c r="E32" s="133"/>
      <c r="F32" s="133"/>
      <c r="G32" s="133"/>
    </row>
    <row r="33" spans="1:12" ht="5.0999999999999996" customHeight="1" x14ac:dyDescent="0.25">
      <c r="A33" s="134"/>
      <c r="B33" s="135"/>
      <c r="C33" s="135"/>
      <c r="D33" s="125"/>
      <c r="E33" s="125"/>
      <c r="F33" s="125"/>
      <c r="G33" s="125"/>
    </row>
    <row r="34" spans="1:12" s="59" customFormat="1" ht="25.05" customHeight="1" x14ac:dyDescent="0.3">
      <c r="A34" s="121" t="s">
        <v>98</v>
      </c>
      <c r="B34" s="122">
        <f>SUM(B35:B36)</f>
        <v>38985.300000000003</v>
      </c>
      <c r="C34" s="136">
        <f>C35+C36</f>
        <v>58942.400000000001</v>
      </c>
      <c r="D34" s="136">
        <f>D35+D36</f>
        <v>65027.7</v>
      </c>
      <c r="E34" s="136">
        <f>E35+E36</f>
        <v>98161</v>
      </c>
      <c r="F34" s="136">
        <f>F35+F36</f>
        <v>191419.7</v>
      </c>
      <c r="G34" s="136">
        <f>G35+G36</f>
        <v>287318.8</v>
      </c>
    </row>
    <row r="35" spans="1:12" ht="25.05" customHeight="1" x14ac:dyDescent="0.25">
      <c r="A35" s="60" t="s">
        <v>31</v>
      </c>
      <c r="B35" s="71">
        <v>16871.3</v>
      </c>
      <c r="C35" s="201">
        <v>27071.4</v>
      </c>
      <c r="D35" s="201">
        <v>30709.7</v>
      </c>
      <c r="E35" s="201">
        <v>56606</v>
      </c>
      <c r="F35" s="201">
        <v>124147.5</v>
      </c>
      <c r="G35" s="85">
        <v>197817.1</v>
      </c>
      <c r="H35" s="59"/>
      <c r="I35" s="59"/>
      <c r="J35" s="59"/>
      <c r="K35" s="59"/>
      <c r="L35" s="59"/>
    </row>
    <row r="36" spans="1:12" ht="25.05" customHeight="1" x14ac:dyDescent="0.25">
      <c r="A36" s="60" t="s">
        <v>32</v>
      </c>
      <c r="B36" s="71">
        <v>22114</v>
      </c>
      <c r="C36" s="201">
        <v>31871</v>
      </c>
      <c r="D36" s="201">
        <v>34318</v>
      </c>
      <c r="E36" s="201">
        <v>41555</v>
      </c>
      <c r="F36" s="201">
        <v>67272.2</v>
      </c>
      <c r="G36" s="85">
        <v>89501.7</v>
      </c>
      <c r="H36" s="59"/>
      <c r="I36" s="59"/>
      <c r="J36" s="59"/>
      <c r="K36" s="59"/>
      <c r="L36" s="59"/>
    </row>
    <row r="37" spans="1:12" ht="5.0999999999999996" customHeight="1" thickBot="1" x14ac:dyDescent="0.3">
      <c r="A37" s="123"/>
      <c r="B37" s="124"/>
      <c r="C37" s="124"/>
      <c r="D37" s="124"/>
      <c r="E37" s="137"/>
      <c r="F37" s="124"/>
      <c r="G37" s="124"/>
    </row>
    <row r="38" spans="1:12" ht="5.0999999999999996" customHeight="1" x14ac:dyDescent="0.25"/>
    <row r="39" spans="1:12" ht="15" customHeight="1" x14ac:dyDescent="0.25">
      <c r="A39" s="56" t="s">
        <v>85</v>
      </c>
      <c r="B39" s="56"/>
      <c r="C39" s="56"/>
      <c r="D39" s="56"/>
      <c r="E39" s="56"/>
      <c r="F39" s="56"/>
    </row>
    <row r="40" spans="1:12" ht="12.3" customHeight="1" x14ac:dyDescent="0.25">
      <c r="A40" s="56" t="s">
        <v>30</v>
      </c>
    </row>
    <row r="41" spans="1:12" ht="12.3" customHeight="1" x14ac:dyDescent="0.25"/>
    <row r="42" spans="1:12" ht="12.3" customHeight="1" x14ac:dyDescent="0.25"/>
    <row r="43" spans="1:12" ht="12.3" customHeight="1" x14ac:dyDescent="0.25"/>
    <row r="44" spans="1:12" ht="12.3" customHeight="1" x14ac:dyDescent="0.25"/>
    <row r="45" spans="1:12" ht="12.3" customHeight="1" x14ac:dyDescent="0.25"/>
    <row r="46" spans="1:12" ht="12.3" customHeight="1" x14ac:dyDescent="0.25"/>
    <row r="47" spans="1:12" ht="12.3" customHeight="1" x14ac:dyDescent="0.25"/>
    <row r="48" spans="1:12" ht="12.3" customHeight="1" x14ac:dyDescent="0.25"/>
    <row r="49" ht="12.3" customHeight="1" x14ac:dyDescent="0.25"/>
    <row r="50" ht="12.3" customHeight="1" x14ac:dyDescent="0.25"/>
    <row r="51" ht="12.3" customHeight="1" x14ac:dyDescent="0.25"/>
    <row r="52" ht="12.3" customHeight="1" x14ac:dyDescent="0.25"/>
    <row r="53" ht="12.3" customHeight="1" x14ac:dyDescent="0.25"/>
  </sheetData>
  <mergeCells count="2">
    <mergeCell ref="E2:G2"/>
    <mergeCell ref="E28:G28"/>
  </mergeCells>
  <pageMargins left="0.59055118110236227" right="0.59055118110236227" top="1.1605511811023623" bottom="0.59055118110236227" header="0.59055118110236227" footer="0.59055118110236227"/>
  <pageSetup paperSize="9" scale="95" firstPageNumber="11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showGridLines="0" zoomScale="102" zoomScaleNormal="102" zoomScaleSheetLayoutView="100" workbookViewId="0">
      <selection activeCell="D59" sqref="D59:H59"/>
    </sheetView>
  </sheetViews>
  <sheetFormatPr baseColWidth="10" defaultColWidth="10.21875" defaultRowHeight="10.199999999999999" x14ac:dyDescent="0.2"/>
  <cols>
    <col min="1" max="1" width="44" style="19" customWidth="1"/>
    <col min="2" max="3" width="9.21875" style="19" hidden="1" customWidth="1"/>
    <col min="4" max="4" width="9.21875" style="35" customWidth="1"/>
    <col min="5" max="7" width="9.21875" style="17" customWidth="1"/>
    <col min="8" max="8" width="10.21875" style="19"/>
    <col min="9" max="18" width="10.21875" style="169"/>
    <col min="19" max="16384" width="10.21875" style="19"/>
  </cols>
  <sheetData>
    <row r="1" spans="1:18" s="4" customFormat="1" ht="15" customHeight="1" x14ac:dyDescent="0.25">
      <c r="A1" s="111" t="s">
        <v>95</v>
      </c>
      <c r="B1" s="2"/>
      <c r="C1" s="3"/>
      <c r="D1" s="5"/>
      <c r="E1" s="6"/>
      <c r="F1" s="6"/>
      <c r="G1" s="6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1:18" s="8" customFormat="1" ht="10.199999999999999" customHeight="1" x14ac:dyDescent="0.2">
      <c r="A2" s="7"/>
      <c r="E2" s="9"/>
      <c r="F2" s="227" t="s">
        <v>0</v>
      </c>
      <c r="G2" s="227"/>
      <c r="H2" s="227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18" s="8" customFormat="1" ht="5.0999999999999996" customHeight="1" x14ac:dyDescent="0.2">
      <c r="A3" s="99"/>
      <c r="B3" s="99"/>
      <c r="C3" s="45"/>
      <c r="D3" s="68"/>
      <c r="E3" s="45"/>
      <c r="F3" s="45"/>
      <c r="G3" s="45"/>
      <c r="I3" s="224"/>
      <c r="J3" s="224"/>
      <c r="K3" s="224"/>
      <c r="L3" s="224"/>
      <c r="M3" s="224"/>
      <c r="N3" s="224"/>
      <c r="O3" s="224"/>
      <c r="P3" s="224"/>
      <c r="Q3" s="224"/>
      <c r="R3" s="224"/>
    </row>
    <row r="4" spans="1:18" s="8" customFormat="1" ht="5.0999999999999996" customHeight="1" x14ac:dyDescent="0.25">
      <c r="A4" s="100"/>
      <c r="B4" s="100"/>
      <c r="C4" s="100"/>
      <c r="D4" s="101"/>
      <c r="E4" s="100"/>
      <c r="F4" s="100"/>
      <c r="G4" s="100"/>
      <c r="H4" s="100"/>
      <c r="I4" s="224"/>
      <c r="J4" s="224"/>
      <c r="K4" s="224"/>
      <c r="L4" s="224"/>
      <c r="M4" s="224"/>
      <c r="N4" s="224"/>
      <c r="O4" s="224"/>
      <c r="P4" s="224"/>
      <c r="Q4" s="224"/>
      <c r="R4" s="224"/>
    </row>
    <row r="5" spans="1:18" s="8" customFormat="1" ht="15" customHeight="1" x14ac:dyDescent="0.25">
      <c r="A5" s="102" t="s">
        <v>1</v>
      </c>
      <c r="B5" s="103">
        <v>2014</v>
      </c>
      <c r="C5" s="103">
        <v>2016</v>
      </c>
      <c r="D5" s="103">
        <v>2018</v>
      </c>
      <c r="E5" s="103">
        <v>2019</v>
      </c>
      <c r="F5" s="103">
        <v>2020</v>
      </c>
      <c r="G5" s="103">
        <v>2021</v>
      </c>
      <c r="H5" s="103">
        <v>2022</v>
      </c>
      <c r="I5" s="224"/>
      <c r="J5" s="224"/>
      <c r="K5" s="224"/>
      <c r="L5" s="224"/>
      <c r="M5" s="224"/>
      <c r="N5" s="224"/>
      <c r="O5" s="224"/>
      <c r="P5" s="224"/>
      <c r="Q5" s="224"/>
      <c r="R5" s="224"/>
    </row>
    <row r="6" spans="1:18" s="8" customFormat="1" ht="5.0999999999999996" customHeight="1" x14ac:dyDescent="0.25">
      <c r="A6" s="100"/>
      <c r="B6" s="100"/>
      <c r="C6" s="100"/>
      <c r="D6" s="101"/>
      <c r="E6" s="101"/>
      <c r="F6" s="101"/>
      <c r="G6" s="101"/>
      <c r="H6" s="101"/>
      <c r="I6" s="224"/>
      <c r="J6" s="224"/>
      <c r="K6" s="224"/>
      <c r="L6" s="224"/>
      <c r="M6" s="224"/>
      <c r="N6" s="224"/>
      <c r="O6" s="224"/>
      <c r="P6" s="224"/>
      <c r="Q6" s="224"/>
      <c r="R6" s="224"/>
    </row>
    <row r="7" spans="1:18" s="8" customFormat="1" ht="5.0999999999999996" customHeight="1" x14ac:dyDescent="0.2">
      <c r="A7" s="10"/>
      <c r="B7" s="11"/>
      <c r="C7" s="11"/>
      <c r="D7" s="68"/>
      <c r="E7" s="68"/>
      <c r="F7" s="68"/>
      <c r="G7" s="68"/>
      <c r="H7" s="68"/>
      <c r="I7" s="224"/>
      <c r="J7" s="224"/>
      <c r="K7" s="224"/>
      <c r="L7" s="224"/>
      <c r="M7" s="224"/>
      <c r="N7" s="224"/>
      <c r="O7" s="224"/>
      <c r="P7" s="224"/>
      <c r="Q7" s="224"/>
      <c r="R7" s="224"/>
    </row>
    <row r="8" spans="1:18" s="15" customFormat="1" ht="14.1" customHeight="1" x14ac:dyDescent="0.25">
      <c r="A8" s="107" t="s">
        <v>24</v>
      </c>
      <c r="B8" s="105">
        <f>SUM(B27:B28)</f>
        <v>46442.7</v>
      </c>
      <c r="C8" s="105">
        <f>SUM(C27:C28)</f>
        <v>50941.899999999994</v>
      </c>
      <c r="D8" s="202">
        <v>56762.650000000016</v>
      </c>
      <c r="E8" s="202">
        <v>58700.200000000004</v>
      </c>
      <c r="F8" s="202">
        <v>54644.736900000004</v>
      </c>
      <c r="G8" s="202">
        <v>256138.00000000003</v>
      </c>
      <c r="H8" s="202">
        <f>SUM(H27:H28)</f>
        <v>244028.30000000005</v>
      </c>
      <c r="I8" s="167"/>
      <c r="J8" s="167"/>
      <c r="K8" s="167"/>
      <c r="L8" s="167"/>
      <c r="M8" s="167"/>
      <c r="N8" s="167"/>
      <c r="O8" s="167"/>
      <c r="P8" s="167"/>
      <c r="Q8" s="167"/>
      <c r="R8" s="167"/>
    </row>
    <row r="9" spans="1:18" s="15" customFormat="1" ht="5.0999999999999996" customHeight="1" x14ac:dyDescent="0.25">
      <c r="A9" s="141"/>
      <c r="B9" s="142"/>
      <c r="C9" s="142"/>
      <c r="D9" s="142"/>
      <c r="E9" s="142"/>
      <c r="F9" s="142"/>
      <c r="G9" s="142"/>
      <c r="H9" s="142"/>
      <c r="I9" s="167"/>
      <c r="J9" s="167"/>
      <c r="K9" s="167"/>
      <c r="L9" s="167"/>
      <c r="M9" s="167"/>
      <c r="N9" s="167"/>
      <c r="O9" s="167"/>
      <c r="P9" s="167"/>
      <c r="Q9" s="167"/>
      <c r="R9" s="167"/>
    </row>
    <row r="10" spans="1:18" ht="14.1" customHeight="1" x14ac:dyDescent="0.25">
      <c r="A10" s="107" t="s">
        <v>96</v>
      </c>
      <c r="B10" s="105">
        <f t="shared" ref="B10:C10" si="0">B12+B20</f>
        <v>47268.7</v>
      </c>
      <c r="C10" s="105">
        <f t="shared" si="0"/>
        <v>51395.7</v>
      </c>
      <c r="D10" s="202">
        <v>57643.200000000012</v>
      </c>
      <c r="E10" s="202">
        <v>59539.3</v>
      </c>
      <c r="F10" s="202">
        <v>55451.236900000004</v>
      </c>
      <c r="G10" s="202">
        <v>259011.6</v>
      </c>
      <c r="H10" s="202">
        <f>H12+H20</f>
        <v>245019.7</v>
      </c>
      <c r="I10" s="170"/>
      <c r="J10" s="170"/>
      <c r="K10" s="170"/>
      <c r="L10" s="170"/>
      <c r="M10" s="170"/>
    </row>
    <row r="11" spans="1:18" s="143" customFormat="1" ht="5.0999999999999996" customHeight="1" x14ac:dyDescent="0.25">
      <c r="A11" s="141"/>
      <c r="B11" s="142"/>
      <c r="C11" s="142"/>
      <c r="D11" s="142"/>
      <c r="E11" s="142"/>
      <c r="F11" s="142"/>
      <c r="G11" s="142"/>
      <c r="H11" s="142"/>
      <c r="I11" s="171"/>
      <c r="J11" s="171"/>
      <c r="K11" s="171"/>
      <c r="L11" s="171"/>
      <c r="M11" s="171"/>
      <c r="N11" s="172"/>
      <c r="O11" s="172"/>
      <c r="P11" s="172"/>
      <c r="Q11" s="172"/>
      <c r="R11" s="172"/>
    </row>
    <row r="12" spans="1:18" ht="14.1" customHeight="1" x14ac:dyDescent="0.25">
      <c r="A12" s="107" t="s">
        <v>2</v>
      </c>
      <c r="B12" s="105">
        <f t="shared" ref="B12:C12" si="1">SUM(B13:B19)</f>
        <v>30236.199999999997</v>
      </c>
      <c r="C12" s="105">
        <f t="shared" si="1"/>
        <v>37876</v>
      </c>
      <c r="D12" s="202">
        <v>42559.000000000007</v>
      </c>
      <c r="E12" s="202">
        <v>43710.3</v>
      </c>
      <c r="F12" s="202">
        <v>40440.036899999999</v>
      </c>
      <c r="G12" s="202">
        <v>97008.299999999988</v>
      </c>
      <c r="H12" s="202">
        <f>SUM(H13:H19)</f>
        <v>116536.59999999999</v>
      </c>
    </row>
    <row r="13" spans="1:18" ht="12.6" customHeight="1" x14ac:dyDescent="0.2">
      <c r="A13" s="144" t="s">
        <v>60</v>
      </c>
      <c r="B13" s="80">
        <v>14171.4</v>
      </c>
      <c r="C13" s="80">
        <v>17690.2</v>
      </c>
      <c r="D13" s="145">
        <v>17622.7</v>
      </c>
      <c r="E13" s="145">
        <v>16618.8</v>
      </c>
      <c r="F13" s="145">
        <v>14497.608900000001</v>
      </c>
      <c r="G13" s="145">
        <v>6489.4</v>
      </c>
      <c r="H13" s="145">
        <v>8028.6</v>
      </c>
    </row>
    <row r="14" spans="1:18" ht="12.6" customHeight="1" x14ac:dyDescent="0.2">
      <c r="A14" s="46" t="s">
        <v>42</v>
      </c>
      <c r="B14" s="80">
        <v>1740.2</v>
      </c>
      <c r="C14" s="80">
        <v>2618.3000000000002</v>
      </c>
      <c r="D14" s="83">
        <v>4346</v>
      </c>
      <c r="E14" s="83">
        <v>4375.7</v>
      </c>
      <c r="F14" s="83">
        <v>4175.3276999999998</v>
      </c>
      <c r="G14" s="83">
        <v>4092.9</v>
      </c>
      <c r="H14" s="83">
        <v>4628.3999999999996</v>
      </c>
    </row>
    <row r="15" spans="1:18" ht="12.6" customHeight="1" x14ac:dyDescent="0.2">
      <c r="A15" s="46" t="s">
        <v>43</v>
      </c>
      <c r="B15" s="80">
        <v>4686.8999999999996</v>
      </c>
      <c r="C15" s="80">
        <v>5675.2</v>
      </c>
      <c r="D15" s="83">
        <v>7092.1</v>
      </c>
      <c r="E15" s="83">
        <v>7494.9</v>
      </c>
      <c r="F15" s="83">
        <v>6796.4769000000006</v>
      </c>
      <c r="G15" s="83">
        <v>37162.199999999997</v>
      </c>
      <c r="H15" s="83">
        <v>46852.800000000003</v>
      </c>
    </row>
    <row r="16" spans="1:18" ht="12.6" customHeight="1" x14ac:dyDescent="0.2">
      <c r="A16" s="46" t="s">
        <v>44</v>
      </c>
      <c r="B16" s="80">
        <v>2939.3</v>
      </c>
      <c r="C16" s="80">
        <v>2411</v>
      </c>
      <c r="D16" s="83">
        <v>1272.5</v>
      </c>
      <c r="E16" s="83">
        <v>1415.3</v>
      </c>
      <c r="F16" s="83">
        <v>1604.9639</v>
      </c>
      <c r="G16" s="83">
        <v>5946.7</v>
      </c>
      <c r="H16" s="83">
        <v>6239.4</v>
      </c>
    </row>
    <row r="17" spans="1:20" ht="12.6" customHeight="1" x14ac:dyDescent="0.2">
      <c r="A17" s="46" t="s">
        <v>45</v>
      </c>
      <c r="B17" s="80">
        <v>1308.0999999999999</v>
      </c>
      <c r="C17" s="80">
        <v>2343.1999999999998</v>
      </c>
      <c r="D17" s="83">
        <v>4001.5</v>
      </c>
      <c r="E17" s="83">
        <v>4762.1000000000004</v>
      </c>
      <c r="F17" s="83">
        <v>4586.4515000000001</v>
      </c>
      <c r="G17" s="83">
        <v>7382.6</v>
      </c>
      <c r="H17" s="83">
        <v>7500.8</v>
      </c>
    </row>
    <row r="18" spans="1:20" ht="12.6" customHeight="1" x14ac:dyDescent="0.2">
      <c r="A18" s="46" t="s">
        <v>46</v>
      </c>
      <c r="B18" s="80">
        <v>3621.7</v>
      </c>
      <c r="C18" s="80">
        <v>4709.8999999999996</v>
      </c>
      <c r="D18" s="83">
        <v>5205.8</v>
      </c>
      <c r="E18" s="83">
        <v>5727</v>
      </c>
      <c r="F18" s="83">
        <v>6432.8035</v>
      </c>
      <c r="G18" s="83">
        <v>24154.6</v>
      </c>
      <c r="H18" s="83">
        <v>16726.900000000001</v>
      </c>
      <c r="I18" s="170"/>
    </row>
    <row r="19" spans="1:20" ht="12.6" customHeight="1" x14ac:dyDescent="0.2">
      <c r="A19" s="46" t="s">
        <v>47</v>
      </c>
      <c r="B19" s="80">
        <v>1768.6</v>
      </c>
      <c r="C19" s="80">
        <v>2428.1999999999998</v>
      </c>
      <c r="D19" s="83">
        <v>3018.4</v>
      </c>
      <c r="E19" s="83">
        <v>3316.5</v>
      </c>
      <c r="F19" s="83">
        <v>2346.4045000000001</v>
      </c>
      <c r="G19" s="145">
        <v>11779.9</v>
      </c>
      <c r="H19" s="83">
        <v>26559.7</v>
      </c>
    </row>
    <row r="20" spans="1:20" ht="14.1" customHeight="1" x14ac:dyDescent="0.25">
      <c r="A20" s="107" t="s">
        <v>35</v>
      </c>
      <c r="B20" s="105">
        <f t="shared" ref="B20:G20" si="2">SUM(B21:B22)</f>
        <v>17032.5</v>
      </c>
      <c r="C20" s="105">
        <f t="shared" si="2"/>
        <v>13519.7</v>
      </c>
      <c r="D20" s="202">
        <f t="shared" si="2"/>
        <v>15084.2</v>
      </c>
      <c r="E20" s="202">
        <f t="shared" si="2"/>
        <v>15829</v>
      </c>
      <c r="F20" s="202">
        <f t="shared" si="2"/>
        <v>15011.2</v>
      </c>
      <c r="G20" s="202">
        <f t="shared" si="2"/>
        <v>162003.30000000002</v>
      </c>
      <c r="H20" s="202">
        <f>SUM(H21:H22)</f>
        <v>128483.1</v>
      </c>
    </row>
    <row r="21" spans="1:20" ht="12.6" customHeight="1" x14ac:dyDescent="0.2">
      <c r="A21" s="144" t="s">
        <v>48</v>
      </c>
      <c r="B21" s="80">
        <v>5205.5</v>
      </c>
      <c r="C21" s="80">
        <v>4825.1000000000004</v>
      </c>
      <c r="D21" s="80">
        <v>5203.7</v>
      </c>
      <c r="E21" s="145">
        <v>5651.1</v>
      </c>
      <c r="F21" s="145">
        <v>4553.1000000000004</v>
      </c>
      <c r="G21" s="145">
        <v>21782.7</v>
      </c>
      <c r="H21" s="145">
        <v>27231.1</v>
      </c>
    </row>
    <row r="22" spans="1:20" s="15" customFormat="1" ht="12.6" customHeight="1" x14ac:dyDescent="0.2">
      <c r="A22" s="46" t="s">
        <v>49</v>
      </c>
      <c r="B22" s="80">
        <v>11827</v>
      </c>
      <c r="C22" s="80">
        <v>8694.6</v>
      </c>
      <c r="D22" s="76">
        <v>9880.5</v>
      </c>
      <c r="E22" s="83">
        <v>10177.9</v>
      </c>
      <c r="F22" s="83">
        <v>10458.1</v>
      </c>
      <c r="G22" s="145">
        <v>140220.6</v>
      </c>
      <c r="H22" s="83">
        <v>101252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</row>
    <row r="23" spans="1:20" s="15" customFormat="1" ht="14.1" customHeight="1" x14ac:dyDescent="0.25">
      <c r="A23" s="107" t="s">
        <v>97</v>
      </c>
      <c r="B23" s="105">
        <f t="shared" ref="B23:F23" si="3">B10-B24</f>
        <v>46972.5</v>
      </c>
      <c r="C23" s="105">
        <f t="shared" si="3"/>
        <v>51116.899999999994</v>
      </c>
      <c r="D23" s="202">
        <f t="shared" si="3"/>
        <v>57390.750000000015</v>
      </c>
      <c r="E23" s="202">
        <f t="shared" si="3"/>
        <v>59332.800000000003</v>
      </c>
      <c r="F23" s="202">
        <f t="shared" si="3"/>
        <v>55274.236900000004</v>
      </c>
      <c r="G23" s="202">
        <f>G10-G24-1903.8</f>
        <v>256620.80000000002</v>
      </c>
      <c r="H23" s="202">
        <f>H10-H24-2524.8</f>
        <v>242004.10000000003</v>
      </c>
      <c r="I23" s="185"/>
      <c r="J23" s="185"/>
      <c r="K23" s="185"/>
      <c r="L23" s="185"/>
      <c r="M23" s="185"/>
      <c r="N23" s="167"/>
      <c r="O23" s="167"/>
      <c r="P23" s="167"/>
      <c r="Q23" s="167"/>
      <c r="R23" s="167"/>
    </row>
    <row r="24" spans="1:20" s="15" customFormat="1" ht="14.1" customHeight="1" x14ac:dyDescent="0.2">
      <c r="A24" s="144" t="s">
        <v>3</v>
      </c>
      <c r="B24" s="80">
        <v>296.2</v>
      </c>
      <c r="C24" s="80">
        <v>278.8</v>
      </c>
      <c r="D24" s="80">
        <v>252.45</v>
      </c>
      <c r="E24" s="145">
        <v>206.5</v>
      </c>
      <c r="F24" s="145">
        <v>177</v>
      </c>
      <c r="G24" s="145">
        <v>487</v>
      </c>
      <c r="H24" s="145">
        <v>490.8</v>
      </c>
      <c r="I24" s="167"/>
      <c r="J24" s="167"/>
      <c r="K24" s="167"/>
      <c r="L24" s="167"/>
      <c r="M24" s="167"/>
      <c r="N24" s="167"/>
      <c r="O24" s="167"/>
      <c r="P24" s="167"/>
      <c r="Q24" s="167"/>
      <c r="R24" s="167"/>
    </row>
    <row r="25" spans="1:20" s="15" customFormat="1" ht="14.1" customHeight="1" x14ac:dyDescent="0.25">
      <c r="A25" s="107" t="s">
        <v>5</v>
      </c>
      <c r="B25" s="105">
        <v>777.9</v>
      </c>
      <c r="C25" s="105">
        <v>744.8</v>
      </c>
      <c r="D25" s="202">
        <v>643.5</v>
      </c>
      <c r="E25" s="112">
        <v>639.4</v>
      </c>
      <c r="F25" s="112">
        <v>637.5</v>
      </c>
      <c r="G25" s="112">
        <v>667.5</v>
      </c>
      <c r="H25" s="112">
        <v>855.5</v>
      </c>
      <c r="I25" s="167"/>
      <c r="J25" s="167"/>
      <c r="K25" s="167"/>
      <c r="L25" s="167"/>
      <c r="M25" s="167"/>
      <c r="N25" s="167"/>
      <c r="O25" s="167"/>
      <c r="P25" s="167"/>
      <c r="Q25" s="167"/>
      <c r="R25" s="167"/>
    </row>
    <row r="26" spans="1:20" s="147" customFormat="1" ht="5.0999999999999996" customHeight="1" x14ac:dyDescent="0.25">
      <c r="A26" s="141"/>
      <c r="B26" s="142"/>
      <c r="C26" s="142"/>
      <c r="D26" s="142"/>
      <c r="E26" s="146"/>
      <c r="F26" s="146"/>
      <c r="G26" s="146"/>
      <c r="H26" s="146"/>
      <c r="I26" s="187"/>
      <c r="J26" s="187"/>
      <c r="K26" s="187"/>
      <c r="L26" s="187"/>
      <c r="M26" s="187"/>
      <c r="N26" s="187"/>
      <c r="O26" s="187"/>
      <c r="P26" s="187"/>
      <c r="Q26" s="187"/>
      <c r="R26" s="187"/>
    </row>
    <row r="27" spans="1:20" s="15" customFormat="1" ht="14.1" customHeight="1" x14ac:dyDescent="0.25">
      <c r="A27" s="107" t="s">
        <v>6</v>
      </c>
      <c r="B27" s="105">
        <f t="shared" ref="B27:G27" si="4">B23-B25</f>
        <v>46194.6</v>
      </c>
      <c r="C27" s="105">
        <f t="shared" si="4"/>
        <v>50372.099999999991</v>
      </c>
      <c r="D27" s="202">
        <f t="shared" si="4"/>
        <v>56747.250000000015</v>
      </c>
      <c r="E27" s="202">
        <f t="shared" si="4"/>
        <v>58693.4</v>
      </c>
      <c r="F27" s="202">
        <f t="shared" si="4"/>
        <v>54636.736900000004</v>
      </c>
      <c r="G27" s="202">
        <f t="shared" si="4"/>
        <v>255953.30000000002</v>
      </c>
      <c r="H27" s="202">
        <f>H23-H25</f>
        <v>241148.60000000003</v>
      </c>
      <c r="I27" s="167"/>
      <c r="J27" s="167"/>
      <c r="K27" s="167"/>
      <c r="L27" s="167"/>
      <c r="M27" s="167"/>
      <c r="N27" s="167"/>
      <c r="O27" s="167"/>
      <c r="P27" s="167"/>
      <c r="Q27" s="167"/>
      <c r="R27" s="167"/>
    </row>
    <row r="28" spans="1:20" s="15" customFormat="1" ht="14.1" customHeight="1" x14ac:dyDescent="0.2">
      <c r="A28" s="144" t="s">
        <v>17</v>
      </c>
      <c r="B28" s="80">
        <f>246.6+1.5</f>
        <v>248.1</v>
      </c>
      <c r="C28" s="80">
        <v>569.80000000000007</v>
      </c>
      <c r="D28" s="80">
        <v>15.4</v>
      </c>
      <c r="E28" s="80">
        <v>6.8</v>
      </c>
      <c r="F28" s="80">
        <v>8</v>
      </c>
      <c r="G28" s="80">
        <v>184.7</v>
      </c>
      <c r="H28" s="80">
        <v>2879.7</v>
      </c>
      <c r="I28" s="167"/>
      <c r="J28" s="167"/>
      <c r="K28" s="167"/>
      <c r="L28" s="167"/>
      <c r="M28" s="167"/>
      <c r="N28" s="167"/>
      <c r="O28" s="167"/>
      <c r="P28" s="167"/>
      <c r="Q28" s="167"/>
      <c r="R28" s="167"/>
    </row>
    <row r="29" spans="1:20" s="28" customFormat="1" ht="14.1" customHeight="1" x14ac:dyDescent="0.25">
      <c r="A29" s="107" t="s">
        <v>7</v>
      </c>
      <c r="B29" s="105">
        <f t="shared" ref="B29:G29" si="5">B31+B46</f>
        <v>48372.200000000004</v>
      </c>
      <c r="C29" s="105">
        <f t="shared" si="5"/>
        <v>57812.600000000006</v>
      </c>
      <c r="D29" s="202">
        <f t="shared" si="5"/>
        <v>65497.45</v>
      </c>
      <c r="E29" s="202">
        <f t="shared" si="5"/>
        <v>65774.900000000009</v>
      </c>
      <c r="F29" s="202">
        <f t="shared" si="5"/>
        <v>74257.900000000009</v>
      </c>
      <c r="G29" s="202">
        <f t="shared" si="5"/>
        <v>320502.19999999995</v>
      </c>
      <c r="H29" s="202">
        <f>H31+H46</f>
        <v>315260.10000000003</v>
      </c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20" s="148" customFormat="1" ht="5.0999999999999996" customHeight="1" x14ac:dyDescent="0.25">
      <c r="A30" s="141"/>
      <c r="B30" s="142"/>
      <c r="C30" s="142"/>
      <c r="D30" s="142"/>
      <c r="E30" s="142"/>
      <c r="F30" s="142"/>
      <c r="G30" s="142"/>
      <c r="H30" s="142"/>
      <c r="I30" s="225"/>
      <c r="J30" s="225"/>
      <c r="K30" s="225"/>
      <c r="L30" s="225"/>
      <c r="M30" s="225"/>
      <c r="N30" s="225"/>
      <c r="O30" s="225"/>
      <c r="P30" s="225"/>
      <c r="Q30" s="225"/>
      <c r="R30" s="225"/>
    </row>
    <row r="31" spans="1:20" customFormat="1" ht="14.1" customHeight="1" x14ac:dyDescent="0.25">
      <c r="A31" s="107" t="s">
        <v>8</v>
      </c>
      <c r="B31" s="105">
        <f t="shared" ref="B31:G31" si="6">B33+B44</f>
        <v>45511.8</v>
      </c>
      <c r="C31" s="105">
        <f t="shared" si="6"/>
        <v>54476.000000000007</v>
      </c>
      <c r="D31" s="202">
        <f t="shared" si="6"/>
        <v>60673</v>
      </c>
      <c r="E31" s="202">
        <f t="shared" si="6"/>
        <v>60856.600000000006</v>
      </c>
      <c r="F31" s="202">
        <f t="shared" si="6"/>
        <v>69812.3</v>
      </c>
      <c r="G31" s="202">
        <f t="shared" si="6"/>
        <v>283192.09999999998</v>
      </c>
      <c r="H31" s="202">
        <f>H33+H44</f>
        <v>283849.2</v>
      </c>
      <c r="I31" s="164"/>
      <c r="J31" s="164"/>
      <c r="K31" s="164"/>
      <c r="L31" s="165">
        <v>2018</v>
      </c>
      <c r="M31" s="165">
        <v>2019</v>
      </c>
      <c r="N31" s="165">
        <v>2020</v>
      </c>
      <c r="O31" s="165">
        <v>2021</v>
      </c>
      <c r="P31" s="165">
        <v>2022</v>
      </c>
      <c r="Q31" s="164"/>
      <c r="R31" s="164"/>
      <c r="S31" s="164"/>
      <c r="T31" s="164"/>
    </row>
    <row r="32" spans="1:20" s="149" customFormat="1" ht="5.0999999999999996" customHeight="1" x14ac:dyDescent="0.25">
      <c r="A32" s="141"/>
      <c r="B32" s="142"/>
      <c r="C32" s="142"/>
      <c r="D32" s="142"/>
      <c r="E32" s="142"/>
      <c r="F32" s="142"/>
      <c r="G32" s="142"/>
      <c r="H32" s="142"/>
      <c r="I32" s="166"/>
      <c r="J32" s="166"/>
      <c r="K32" s="166"/>
      <c r="L32" s="165"/>
      <c r="M32" s="165"/>
      <c r="N32" s="165"/>
      <c r="O32" s="165"/>
      <c r="P32" s="165"/>
      <c r="Q32" s="166"/>
      <c r="R32" s="166"/>
      <c r="S32" s="166"/>
      <c r="T32" s="166"/>
    </row>
    <row r="33" spans="1:21" s="15" customFormat="1" ht="14.1" customHeight="1" x14ac:dyDescent="0.25">
      <c r="A33" s="107" t="s">
        <v>102</v>
      </c>
      <c r="B33" s="105">
        <f t="shared" ref="B33:G33" si="7">SUM(B34:B43)</f>
        <v>33363.5</v>
      </c>
      <c r="C33" s="105">
        <f t="shared" si="7"/>
        <v>37073.000000000007</v>
      </c>
      <c r="D33" s="202">
        <f t="shared" si="7"/>
        <v>37324.800000000003</v>
      </c>
      <c r="E33" s="202">
        <f t="shared" si="7"/>
        <v>41386.9</v>
      </c>
      <c r="F33" s="202">
        <f t="shared" si="7"/>
        <v>51786.5</v>
      </c>
      <c r="G33" s="202">
        <f t="shared" si="7"/>
        <v>228441.8</v>
      </c>
      <c r="H33" s="202">
        <f>SUM(H34:H43)</f>
        <v>233424.1</v>
      </c>
      <c r="I33" s="167"/>
      <c r="J33" s="168" t="s">
        <v>86</v>
      </c>
      <c r="K33" s="167"/>
      <c r="L33" s="142">
        <f>D33/$R$33</f>
        <v>37.324800000000003</v>
      </c>
      <c r="M33" s="142">
        <f>E33/$R$33</f>
        <v>41.386900000000004</v>
      </c>
      <c r="N33" s="142">
        <f>F33/$R$33</f>
        <v>51.786499999999997</v>
      </c>
      <c r="O33" s="142">
        <f t="shared" ref="O33:P33" si="8">G33/$R$33</f>
        <v>228.4418</v>
      </c>
      <c r="P33" s="142">
        <f t="shared" si="8"/>
        <v>233.42410000000001</v>
      </c>
      <c r="Q33" s="167"/>
      <c r="R33" s="167">
        <v>1000</v>
      </c>
      <c r="S33" s="167"/>
      <c r="T33" s="167"/>
    </row>
    <row r="34" spans="1:21" s="15" customFormat="1" ht="12.6" customHeight="1" x14ac:dyDescent="0.25">
      <c r="A34" s="144" t="s">
        <v>50</v>
      </c>
      <c r="B34" s="80">
        <v>592.4</v>
      </c>
      <c r="C34" s="80">
        <v>655.59999999999991</v>
      </c>
      <c r="D34" s="80">
        <v>444.2</v>
      </c>
      <c r="E34" s="80">
        <v>438.4</v>
      </c>
      <c r="F34" s="80">
        <v>505</v>
      </c>
      <c r="G34" s="80">
        <v>2185.1999999999998</v>
      </c>
      <c r="H34" s="80">
        <v>2408.1999999999998</v>
      </c>
      <c r="I34" s="167"/>
      <c r="J34" s="167" t="s">
        <v>87</v>
      </c>
      <c r="K34" s="167"/>
      <c r="L34" s="142">
        <f>D44/$R$33</f>
        <v>23.348200000000002</v>
      </c>
      <c r="M34" s="142">
        <f>E44/$R$33</f>
        <v>19.4697</v>
      </c>
      <c r="N34" s="142">
        <f>F44/$R$33</f>
        <v>18.0258</v>
      </c>
      <c r="O34" s="142">
        <f>G44/$R$33</f>
        <v>54.750300000000003</v>
      </c>
      <c r="P34" s="142">
        <f>H44/$R$33</f>
        <v>50.4251</v>
      </c>
      <c r="Q34" s="167"/>
      <c r="R34" s="167"/>
      <c r="S34" s="167"/>
      <c r="T34" s="167"/>
    </row>
    <row r="35" spans="1:21" ht="12.6" customHeight="1" x14ac:dyDescent="0.25">
      <c r="A35" s="42" t="s">
        <v>61</v>
      </c>
      <c r="B35" s="80">
        <v>223.9</v>
      </c>
      <c r="C35" s="80">
        <v>390</v>
      </c>
      <c r="D35" s="76">
        <v>414.5</v>
      </c>
      <c r="E35" s="84">
        <v>473.3</v>
      </c>
      <c r="F35" s="84">
        <v>440.8</v>
      </c>
      <c r="G35" s="220">
        <v>1503.7</v>
      </c>
      <c r="H35" s="84">
        <v>2376.6</v>
      </c>
      <c r="J35" s="167" t="s">
        <v>88</v>
      </c>
      <c r="L35" s="142">
        <f>D46/$R$33</f>
        <v>4.8244499999999997</v>
      </c>
      <c r="M35" s="142">
        <f>E46/$R$33</f>
        <v>4.9182999999999995</v>
      </c>
      <c r="N35" s="142">
        <f>F46/$R$33</f>
        <v>4.4456000000000007</v>
      </c>
      <c r="O35" s="142">
        <f>G46/$R$33</f>
        <v>37.310099999999998</v>
      </c>
      <c r="P35" s="142">
        <f>H46/$R$33</f>
        <v>31.410900000000002</v>
      </c>
      <c r="S35" s="169"/>
      <c r="T35" s="169"/>
    </row>
    <row r="36" spans="1:21" ht="12.6" customHeight="1" x14ac:dyDescent="0.2">
      <c r="A36" s="42" t="s">
        <v>51</v>
      </c>
      <c r="B36" s="80">
        <f>6726.3-B37</f>
        <v>3873.9</v>
      </c>
      <c r="C36" s="80">
        <v>8463.6</v>
      </c>
      <c r="D36" s="76">
        <v>8722.4</v>
      </c>
      <c r="E36" s="83">
        <v>9557.2000000000007</v>
      </c>
      <c r="F36" s="83">
        <v>11754</v>
      </c>
      <c r="G36" s="221">
        <v>45965.9</v>
      </c>
      <c r="H36" s="83">
        <v>51461.4</v>
      </c>
      <c r="L36" s="167"/>
      <c r="M36" s="167"/>
      <c r="N36" s="167"/>
      <c r="O36" s="167"/>
      <c r="P36" s="167"/>
      <c r="S36" s="169"/>
      <c r="T36" s="169"/>
    </row>
    <row r="37" spans="1:21" ht="12.6" customHeight="1" x14ac:dyDescent="0.2">
      <c r="A37" s="42" t="s">
        <v>40</v>
      </c>
      <c r="B37" s="80">
        <v>2852.4</v>
      </c>
      <c r="C37" s="78" t="s">
        <v>28</v>
      </c>
      <c r="D37" s="77" t="s">
        <v>28</v>
      </c>
      <c r="E37" s="77" t="s">
        <v>28</v>
      </c>
      <c r="F37" s="77" t="s">
        <v>28</v>
      </c>
      <c r="G37" s="222" t="s">
        <v>28</v>
      </c>
      <c r="H37" s="77" t="s">
        <v>28</v>
      </c>
      <c r="S37" s="169"/>
      <c r="T37" s="169"/>
    </row>
    <row r="38" spans="1:21" ht="12.6" customHeight="1" x14ac:dyDescent="0.25">
      <c r="A38" s="42" t="s">
        <v>52</v>
      </c>
      <c r="B38" s="80">
        <v>5589</v>
      </c>
      <c r="C38" s="80">
        <v>5798.7</v>
      </c>
      <c r="D38" s="76">
        <v>6200.6</v>
      </c>
      <c r="E38" s="75">
        <v>7119.9</v>
      </c>
      <c r="F38" s="75">
        <v>9669.7999999999993</v>
      </c>
      <c r="G38" s="220">
        <v>32802.5</v>
      </c>
      <c r="H38" s="75">
        <v>39968.1</v>
      </c>
      <c r="L38" s="142"/>
      <c r="M38" s="142"/>
      <c r="N38" s="142"/>
      <c r="O38" s="142"/>
      <c r="P38" s="142"/>
      <c r="S38" s="169"/>
      <c r="T38" s="169"/>
    </row>
    <row r="39" spans="1:21" ht="12.6" customHeight="1" x14ac:dyDescent="0.25">
      <c r="A39" s="42" t="s">
        <v>53</v>
      </c>
      <c r="B39" s="80">
        <v>100.4</v>
      </c>
      <c r="C39" s="80">
        <v>89.6</v>
      </c>
      <c r="D39" s="76">
        <v>95.2</v>
      </c>
      <c r="E39" s="75">
        <v>91.1</v>
      </c>
      <c r="F39" s="75">
        <v>123.3</v>
      </c>
      <c r="G39" s="220">
        <v>838.7</v>
      </c>
      <c r="H39" s="75">
        <v>488.6</v>
      </c>
      <c r="Q39" s="142"/>
      <c r="R39" s="142"/>
      <c r="S39" s="142"/>
      <c r="T39" s="142"/>
      <c r="U39" s="79"/>
    </row>
    <row r="40" spans="1:21" ht="12.6" customHeight="1" x14ac:dyDescent="0.25">
      <c r="A40" s="42" t="s">
        <v>10</v>
      </c>
      <c r="B40" s="80">
        <v>8203</v>
      </c>
      <c r="C40" s="80">
        <v>8235.2999999999993</v>
      </c>
      <c r="D40" s="76">
        <v>8029</v>
      </c>
      <c r="E40" s="84">
        <v>9357.1</v>
      </c>
      <c r="F40" s="84">
        <v>12372.1</v>
      </c>
      <c r="G40" s="220">
        <v>51173.4</v>
      </c>
      <c r="H40" s="84">
        <v>53468</v>
      </c>
      <c r="K40" s="142"/>
      <c r="L40" s="142"/>
      <c r="M40" s="142"/>
      <c r="N40" s="142"/>
      <c r="O40" s="142"/>
      <c r="P40" s="142"/>
      <c r="Q40" s="142"/>
    </row>
    <row r="41" spans="1:21" ht="12.6" customHeight="1" x14ac:dyDescent="0.25">
      <c r="A41" s="42" t="s">
        <v>54</v>
      </c>
      <c r="B41" s="80">
        <v>9349.7999999999993</v>
      </c>
      <c r="C41" s="80">
        <v>10571.6</v>
      </c>
      <c r="D41" s="76">
        <v>10530.7</v>
      </c>
      <c r="E41" s="76">
        <v>11058.6</v>
      </c>
      <c r="F41" s="76">
        <v>13059.6</v>
      </c>
      <c r="G41" s="76">
        <v>78518.2</v>
      </c>
      <c r="H41" s="76">
        <v>66374.600000000006</v>
      </c>
      <c r="L41" s="142"/>
      <c r="M41" s="142"/>
      <c r="N41" s="142"/>
      <c r="O41" s="142"/>
      <c r="P41" s="142"/>
    </row>
    <row r="42" spans="1:21" ht="12.6" customHeight="1" x14ac:dyDescent="0.2">
      <c r="A42" s="42" t="s">
        <v>73</v>
      </c>
      <c r="B42" s="80">
        <v>1632.9</v>
      </c>
      <c r="C42" s="80">
        <v>1795.8</v>
      </c>
      <c r="D42" s="76">
        <v>1802.1</v>
      </c>
      <c r="E42" s="76">
        <v>2182.9</v>
      </c>
      <c r="F42" s="76">
        <v>2617.9</v>
      </c>
      <c r="G42" s="76">
        <v>10253.700000000001</v>
      </c>
      <c r="H42" s="76">
        <v>11865.2</v>
      </c>
    </row>
    <row r="43" spans="1:21" ht="12.6" customHeight="1" x14ac:dyDescent="0.2">
      <c r="A43" s="42" t="s">
        <v>62</v>
      </c>
      <c r="B43" s="80">
        <v>945.8</v>
      </c>
      <c r="C43" s="80">
        <v>1072.8</v>
      </c>
      <c r="D43" s="76">
        <v>1086.0999999999999</v>
      </c>
      <c r="E43" s="75">
        <v>1108.4000000000001</v>
      </c>
      <c r="F43" s="75">
        <v>1244</v>
      </c>
      <c r="G43" s="220">
        <v>5200.5</v>
      </c>
      <c r="H43" s="75">
        <v>5013.3999999999996</v>
      </c>
    </row>
    <row r="44" spans="1:21" ht="12" customHeight="1" x14ac:dyDescent="0.25">
      <c r="A44" s="194" t="s">
        <v>11</v>
      </c>
      <c r="B44" s="193">
        <v>12148.3</v>
      </c>
      <c r="C44" s="193">
        <v>17403</v>
      </c>
      <c r="D44" s="193">
        <v>23348.2</v>
      </c>
      <c r="E44" s="193">
        <v>19469.7</v>
      </c>
      <c r="F44" s="193">
        <v>18025.8</v>
      </c>
      <c r="G44" s="193">
        <v>54750.3</v>
      </c>
      <c r="H44" s="193">
        <v>50425.1</v>
      </c>
    </row>
    <row r="45" spans="1:21" ht="12" customHeight="1" x14ac:dyDescent="0.2">
      <c r="A45" s="144" t="s">
        <v>37</v>
      </c>
      <c r="B45" s="80">
        <v>661.2</v>
      </c>
      <c r="C45" s="96" t="s">
        <v>28</v>
      </c>
      <c r="D45" s="80">
        <v>1589.6</v>
      </c>
      <c r="E45" s="80">
        <v>1314.1</v>
      </c>
      <c r="F45" s="80">
        <v>1163</v>
      </c>
      <c r="G45" s="76">
        <v>2201.6</v>
      </c>
      <c r="H45" s="80">
        <v>3287.7</v>
      </c>
    </row>
    <row r="46" spans="1:21" ht="12" customHeight="1" x14ac:dyDescent="0.25">
      <c r="A46" s="107" t="s">
        <v>13</v>
      </c>
      <c r="B46" s="105">
        <f t="shared" ref="B46:G46" si="9">B48+B51</f>
        <v>2860.3999999999996</v>
      </c>
      <c r="C46" s="105">
        <f t="shared" si="9"/>
        <v>3336.6000000000004</v>
      </c>
      <c r="D46" s="202">
        <f t="shared" si="9"/>
        <v>4824.45</v>
      </c>
      <c r="E46" s="202">
        <f t="shared" si="9"/>
        <v>4918.2999999999993</v>
      </c>
      <c r="F46" s="202">
        <f t="shared" si="9"/>
        <v>4445.6000000000004</v>
      </c>
      <c r="G46" s="202">
        <f t="shared" si="9"/>
        <v>37310.1</v>
      </c>
      <c r="H46" s="202">
        <f>H48+H51</f>
        <v>31410.9</v>
      </c>
    </row>
    <row r="47" spans="1:21" s="143" customFormat="1" ht="5.0999999999999996" customHeight="1" x14ac:dyDescent="0.25">
      <c r="A47" s="141"/>
      <c r="B47" s="142"/>
      <c r="C47" s="142"/>
      <c r="D47" s="142"/>
      <c r="E47" s="142"/>
      <c r="F47" s="142"/>
      <c r="G47" s="142">
        <v>37310.1</v>
      </c>
      <c r="H47" s="142"/>
      <c r="I47" s="172"/>
      <c r="J47" s="172"/>
      <c r="K47" s="172"/>
      <c r="L47" s="172"/>
      <c r="M47" s="172"/>
      <c r="N47" s="172"/>
      <c r="O47" s="172"/>
      <c r="P47" s="172"/>
      <c r="Q47" s="172"/>
      <c r="R47" s="172"/>
    </row>
    <row r="48" spans="1:21" ht="14.1" customHeight="1" x14ac:dyDescent="0.25">
      <c r="A48" s="107" t="s">
        <v>33</v>
      </c>
      <c r="B48" s="105">
        <f t="shared" ref="B48:G48" si="10">SUM(B49:B50)</f>
        <v>1733.3</v>
      </c>
      <c r="C48" s="105">
        <f t="shared" si="10"/>
        <v>2078.4</v>
      </c>
      <c r="D48" s="202">
        <f t="shared" si="10"/>
        <v>2252.5</v>
      </c>
      <c r="E48" s="202">
        <f t="shared" si="10"/>
        <v>2204.7999999999997</v>
      </c>
      <c r="F48" s="202">
        <f t="shared" si="10"/>
        <v>2127.7000000000003</v>
      </c>
      <c r="G48" s="202">
        <f t="shared" si="10"/>
        <v>11377.199999999999</v>
      </c>
      <c r="H48" s="202">
        <f>SUM(H49:H50)</f>
        <v>14361.2</v>
      </c>
    </row>
    <row r="49" spans="1:18" ht="12.6" customHeight="1" x14ac:dyDescent="0.2">
      <c r="A49" s="144" t="s">
        <v>55</v>
      </c>
      <c r="B49" s="80">
        <v>1673</v>
      </c>
      <c r="C49" s="80">
        <v>1811.3</v>
      </c>
      <c r="D49" s="80">
        <v>2236.9</v>
      </c>
      <c r="E49" s="80">
        <v>2186.1</v>
      </c>
      <c r="F49" s="80">
        <v>2111.8000000000002</v>
      </c>
      <c r="G49" s="80">
        <v>11320.8</v>
      </c>
      <c r="H49" s="80">
        <v>14262.2</v>
      </c>
    </row>
    <row r="50" spans="1:18" ht="12.6" customHeight="1" x14ac:dyDescent="0.2">
      <c r="A50" s="42" t="s">
        <v>56</v>
      </c>
      <c r="B50" s="80">
        <v>60.3</v>
      </c>
      <c r="C50" s="80">
        <v>267.10000000000002</v>
      </c>
      <c r="D50" s="76">
        <v>15.6</v>
      </c>
      <c r="E50" s="76">
        <v>18.7</v>
      </c>
      <c r="F50" s="76">
        <v>15.9</v>
      </c>
      <c r="G50" s="76">
        <v>56.4</v>
      </c>
      <c r="H50" s="76">
        <v>99</v>
      </c>
    </row>
    <row r="51" spans="1:18" ht="14.1" customHeight="1" x14ac:dyDescent="0.25">
      <c r="A51" s="107" t="s">
        <v>11</v>
      </c>
      <c r="B51" s="105">
        <f t="shared" ref="B51:G51" si="11">SUM(B52:B54)</f>
        <v>1127.0999999999999</v>
      </c>
      <c r="C51" s="105">
        <f t="shared" si="11"/>
        <v>1258.2</v>
      </c>
      <c r="D51" s="202">
        <f t="shared" si="11"/>
        <v>2571.9499999999998</v>
      </c>
      <c r="E51" s="202">
        <f t="shared" si="11"/>
        <v>2713.5</v>
      </c>
      <c r="F51" s="202">
        <f t="shared" si="11"/>
        <v>2317.8999999999996</v>
      </c>
      <c r="G51" s="202">
        <f t="shared" si="11"/>
        <v>25932.9</v>
      </c>
      <c r="H51" s="202">
        <f>SUM(H52:H54)</f>
        <v>17049.7</v>
      </c>
    </row>
    <row r="52" spans="1:18" s="15" customFormat="1" ht="12.6" customHeight="1" x14ac:dyDescent="0.2">
      <c r="A52" s="144" t="s">
        <v>55</v>
      </c>
      <c r="B52" s="80">
        <v>294.89999999999998</v>
      </c>
      <c r="C52" s="80">
        <v>276.8</v>
      </c>
      <c r="D52" s="80">
        <v>1093.7</v>
      </c>
      <c r="E52" s="80">
        <v>1155.4000000000001</v>
      </c>
      <c r="F52" s="80">
        <v>974.5</v>
      </c>
      <c r="G52" s="80">
        <v>4900.8</v>
      </c>
      <c r="H52" s="80">
        <v>7308.3</v>
      </c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 ht="12.6" customHeight="1" x14ac:dyDescent="0.2">
      <c r="A53" s="42" t="s">
        <v>57</v>
      </c>
      <c r="B53" s="80">
        <v>336.7</v>
      </c>
      <c r="C53" s="80">
        <v>384.6</v>
      </c>
      <c r="D53" s="76">
        <v>868.3</v>
      </c>
      <c r="E53" s="76">
        <v>1048.4000000000001</v>
      </c>
      <c r="F53" s="76">
        <v>787.1</v>
      </c>
      <c r="G53" s="80">
        <v>16837.900000000001</v>
      </c>
      <c r="H53" s="76">
        <v>4009.5</v>
      </c>
    </row>
    <row r="54" spans="1:18" ht="12.6" customHeight="1" x14ac:dyDescent="0.2">
      <c r="A54" s="42" t="s">
        <v>58</v>
      </c>
      <c r="B54" s="80">
        <v>495.5</v>
      </c>
      <c r="C54" s="80">
        <v>596.79999999999995</v>
      </c>
      <c r="D54" s="76">
        <v>609.95000000000005</v>
      </c>
      <c r="E54" s="76">
        <v>509.7</v>
      </c>
      <c r="F54" s="76">
        <v>556.29999999999995</v>
      </c>
      <c r="G54" s="76">
        <v>4194.2</v>
      </c>
      <c r="H54" s="76">
        <v>5731.9000000000015</v>
      </c>
    </row>
    <row r="55" spans="1:18" ht="12" customHeight="1" x14ac:dyDescent="0.25">
      <c r="A55" s="107" t="s">
        <v>14</v>
      </c>
      <c r="B55" s="105">
        <f t="shared" ref="B55:G55" si="12">B27+B28-B31</f>
        <v>930.89999999999418</v>
      </c>
      <c r="C55" s="105">
        <f t="shared" si="12"/>
        <v>-3534.1000000000131</v>
      </c>
      <c r="D55" s="202">
        <f t="shared" si="12"/>
        <v>-3910.349999999984</v>
      </c>
      <c r="E55" s="202">
        <f t="shared" si="12"/>
        <v>-2156.4000000000015</v>
      </c>
      <c r="F55" s="202">
        <f t="shared" si="12"/>
        <v>-15167.563099999999</v>
      </c>
      <c r="G55" s="202">
        <f t="shared" si="12"/>
        <v>-27054.099999999948</v>
      </c>
      <c r="H55" s="202">
        <f>H27+H28-H31</f>
        <v>-39820.899999999965</v>
      </c>
    </row>
    <row r="56" spans="1:18" s="143" customFormat="1" ht="5.0999999999999996" customHeight="1" x14ac:dyDescent="0.25">
      <c r="A56" s="141"/>
      <c r="B56" s="142"/>
      <c r="C56" s="142"/>
      <c r="D56" s="142"/>
      <c r="E56" s="142"/>
      <c r="F56" s="142"/>
      <c r="G56" s="142"/>
      <c r="H56" s="142"/>
      <c r="I56" s="172"/>
      <c r="J56" s="172"/>
      <c r="K56" s="172"/>
      <c r="L56" s="172"/>
      <c r="M56" s="172"/>
      <c r="N56" s="172"/>
      <c r="O56" s="172"/>
      <c r="P56" s="172"/>
      <c r="Q56" s="172"/>
      <c r="R56" s="172"/>
    </row>
    <row r="57" spans="1:18" ht="12" customHeight="1" x14ac:dyDescent="0.25">
      <c r="A57" s="107" t="s">
        <v>19</v>
      </c>
      <c r="B57" s="105">
        <f t="shared" ref="B57:G57" si="13">B25-B46</f>
        <v>-2082.4999999999995</v>
      </c>
      <c r="C57" s="105">
        <f t="shared" si="13"/>
        <v>-2591.8000000000002</v>
      </c>
      <c r="D57" s="202">
        <f t="shared" si="13"/>
        <v>-4180.95</v>
      </c>
      <c r="E57" s="202">
        <f t="shared" si="13"/>
        <v>-4278.8999999999996</v>
      </c>
      <c r="F57" s="202">
        <f t="shared" si="13"/>
        <v>-3808.1000000000004</v>
      </c>
      <c r="G57" s="202">
        <f t="shared" si="13"/>
        <v>-36642.6</v>
      </c>
      <c r="H57" s="202">
        <f>H25-H46</f>
        <v>-30555.4</v>
      </c>
    </row>
    <row r="58" spans="1:18" s="143" customFormat="1" ht="5.0999999999999996" customHeight="1" x14ac:dyDescent="0.25">
      <c r="A58" s="141"/>
      <c r="B58" s="142"/>
      <c r="C58" s="142"/>
      <c r="D58" s="142"/>
      <c r="E58" s="142"/>
      <c r="F58" s="142"/>
      <c r="G58" s="142"/>
      <c r="H58" s="142"/>
      <c r="I58" s="172"/>
      <c r="J58" s="172"/>
      <c r="K58" s="172"/>
      <c r="L58" s="172"/>
      <c r="M58" s="172"/>
      <c r="N58" s="172"/>
      <c r="O58" s="172"/>
      <c r="P58" s="172"/>
      <c r="Q58" s="172"/>
      <c r="R58" s="172"/>
    </row>
    <row r="59" spans="1:18" ht="12" customHeight="1" x14ac:dyDescent="0.25">
      <c r="A59" s="107" t="s">
        <v>16</v>
      </c>
      <c r="B59" s="105">
        <f t="shared" ref="B59:H59" si="14">B23+B28-B29</f>
        <v>-1151.6000000000058</v>
      </c>
      <c r="C59" s="105">
        <f t="shared" si="14"/>
        <v>-6125.9000000000087</v>
      </c>
      <c r="D59" s="202">
        <f t="shared" si="14"/>
        <v>-8091.2999999999811</v>
      </c>
      <c r="E59" s="202">
        <f t="shared" si="14"/>
        <v>-6435.3000000000029</v>
      </c>
      <c r="F59" s="202">
        <f t="shared" si="14"/>
        <v>-18975.663100000005</v>
      </c>
      <c r="G59" s="202">
        <f t="shared" si="14"/>
        <v>-63696.699999999924</v>
      </c>
      <c r="H59" s="202">
        <f t="shared" si="14"/>
        <v>-70376.299999999988</v>
      </c>
    </row>
    <row r="60" spans="1:18" ht="5.0999999999999996" customHeight="1" thickBot="1" x14ac:dyDescent="0.25">
      <c r="A60" s="113"/>
      <c r="B60" s="114"/>
      <c r="C60" s="114"/>
      <c r="D60" s="115"/>
      <c r="E60" s="115"/>
      <c r="F60" s="115"/>
      <c r="G60" s="115"/>
      <c r="H60" s="115"/>
    </row>
    <row r="61" spans="1:18" ht="5.0999999999999996" customHeight="1" x14ac:dyDescent="0.2">
      <c r="A61" s="20"/>
      <c r="B61" s="47"/>
      <c r="C61" s="48"/>
      <c r="D61" s="49"/>
    </row>
    <row r="62" spans="1:18" ht="12" customHeight="1" x14ac:dyDescent="0.2">
      <c r="A62" s="20" t="s">
        <v>34</v>
      </c>
      <c r="B62" s="47"/>
      <c r="C62" s="48"/>
      <c r="D62" s="49"/>
    </row>
    <row r="63" spans="1:18" ht="12" customHeight="1" x14ac:dyDescent="0.2">
      <c r="A63" s="81" t="s">
        <v>41</v>
      </c>
      <c r="B63" s="47"/>
      <c r="C63" s="48"/>
      <c r="D63" s="49"/>
    </row>
    <row r="64" spans="1:18" ht="12" customHeight="1" x14ac:dyDescent="0.2">
      <c r="A64" s="19" t="s">
        <v>84</v>
      </c>
      <c r="B64" s="51"/>
      <c r="C64" s="52"/>
      <c r="D64" s="49"/>
    </row>
    <row r="65" spans="1:4" ht="12" customHeight="1" x14ac:dyDescent="0.2">
      <c r="A65" s="20" t="s">
        <v>15</v>
      </c>
      <c r="B65" s="51"/>
      <c r="C65" s="52"/>
      <c r="D65" s="49"/>
    </row>
    <row r="66" spans="1:4" ht="13.2" x14ac:dyDescent="0.25">
      <c r="A66" s="111"/>
      <c r="B66" s="18"/>
    </row>
    <row r="67" spans="1:4" x14ac:dyDescent="0.2">
      <c r="A67" s="34"/>
      <c r="B67" s="18"/>
    </row>
    <row r="68" spans="1:4" x14ac:dyDescent="0.2">
      <c r="A68" s="34"/>
      <c r="B68" s="18"/>
    </row>
    <row r="69" spans="1:4" ht="13.2" x14ac:dyDescent="0.25">
      <c r="A69" s="111" t="s">
        <v>89</v>
      </c>
      <c r="B69" s="18"/>
    </row>
    <row r="70" spans="1:4" x14ac:dyDescent="0.2">
      <c r="A70" s="34"/>
      <c r="B70" s="18"/>
    </row>
    <row r="71" spans="1:4" x14ac:dyDescent="0.2">
      <c r="A71" s="34"/>
      <c r="B71" s="18"/>
    </row>
    <row r="72" spans="1:4" x14ac:dyDescent="0.2">
      <c r="A72" s="34"/>
      <c r="B72" s="18"/>
    </row>
    <row r="73" spans="1:4" x14ac:dyDescent="0.2">
      <c r="A73" s="34"/>
      <c r="B73" s="18"/>
    </row>
    <row r="74" spans="1:4" x14ac:dyDescent="0.2">
      <c r="B74" s="18"/>
    </row>
    <row r="75" spans="1:4" x14ac:dyDescent="0.2">
      <c r="B75" s="18"/>
    </row>
    <row r="76" spans="1:4" x14ac:dyDescent="0.2">
      <c r="B76" s="18"/>
    </row>
    <row r="77" spans="1:4" x14ac:dyDescent="0.2">
      <c r="B77" s="18"/>
    </row>
    <row r="78" spans="1:4" x14ac:dyDescent="0.2">
      <c r="B78" s="18"/>
    </row>
    <row r="79" spans="1:4" x14ac:dyDescent="0.2">
      <c r="B79" s="18"/>
    </row>
    <row r="80" spans="1:4" x14ac:dyDescent="0.2">
      <c r="B80" s="18"/>
    </row>
    <row r="81" spans="2:2" x14ac:dyDescent="0.2">
      <c r="B81" s="18"/>
    </row>
    <row r="82" spans="2:2" x14ac:dyDescent="0.2">
      <c r="B82" s="18"/>
    </row>
    <row r="83" spans="2:2" x14ac:dyDescent="0.2">
      <c r="B83" s="18"/>
    </row>
    <row r="84" spans="2:2" x14ac:dyDescent="0.2">
      <c r="B84" s="18"/>
    </row>
    <row r="85" spans="2:2" x14ac:dyDescent="0.2">
      <c r="B85" s="18"/>
    </row>
    <row r="86" spans="2:2" x14ac:dyDescent="0.2">
      <c r="B86" s="18"/>
    </row>
    <row r="87" spans="2:2" x14ac:dyDescent="0.2">
      <c r="B87" s="18"/>
    </row>
    <row r="88" spans="2:2" x14ac:dyDescent="0.2">
      <c r="B88" s="18"/>
    </row>
    <row r="153" spans="9:10" ht="12" x14ac:dyDescent="0.25">
      <c r="I153" s="142"/>
      <c r="J153" s="142"/>
    </row>
  </sheetData>
  <mergeCells count="1">
    <mergeCell ref="F2:H2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topLeftCell="A13" zoomScaleNormal="100" zoomScaleSheetLayoutView="100" workbookViewId="0">
      <selection activeCell="D29" sqref="D29:H36"/>
    </sheetView>
  </sheetViews>
  <sheetFormatPr baseColWidth="10" defaultColWidth="10.21875" defaultRowHeight="10.199999999999999" x14ac:dyDescent="0.2"/>
  <cols>
    <col min="1" max="1" width="46.77734375" style="19" customWidth="1"/>
    <col min="2" max="2" width="9.21875" style="19" hidden="1" customWidth="1"/>
    <col min="3" max="3" width="9.44140625" style="19" hidden="1" customWidth="1"/>
    <col min="4" max="5" width="9.44140625" style="17" customWidth="1"/>
    <col min="6" max="7" width="9.44140625" style="19" customWidth="1"/>
    <col min="8" max="16384" width="10.21875" style="19"/>
  </cols>
  <sheetData>
    <row r="1" spans="1:15" s="4" customFormat="1" ht="15" customHeight="1" x14ac:dyDescent="0.25">
      <c r="A1" s="150" t="s">
        <v>100</v>
      </c>
      <c r="B1" s="3"/>
      <c r="D1" s="6"/>
      <c r="E1" s="6"/>
    </row>
    <row r="2" spans="1:15" s="4" customFormat="1" ht="15" customHeight="1" x14ac:dyDescent="0.25">
      <c r="A2" s="72"/>
      <c r="B2" s="3"/>
      <c r="D2" s="6"/>
      <c r="E2" s="6"/>
    </row>
    <row r="3" spans="1:15" s="8" customFormat="1" ht="15" customHeight="1" x14ac:dyDescent="0.2">
      <c r="A3" s="7"/>
      <c r="D3" s="9"/>
      <c r="E3" s="9"/>
      <c r="F3" s="9"/>
      <c r="G3" s="227" t="s">
        <v>0</v>
      </c>
      <c r="H3" s="227"/>
    </row>
    <row r="4" spans="1:15" s="8" customFormat="1" ht="5.0999999999999996" customHeight="1" x14ac:dyDescent="0.25">
      <c r="A4" s="100"/>
      <c r="B4" s="100"/>
      <c r="C4" s="100"/>
      <c r="D4" s="100"/>
      <c r="E4" s="100"/>
      <c r="F4" s="100"/>
      <c r="G4" s="100"/>
      <c r="H4" s="100"/>
    </row>
    <row r="5" spans="1:15" s="8" customFormat="1" ht="10.199999999999999" customHeight="1" x14ac:dyDescent="0.25">
      <c r="A5" s="102" t="s">
        <v>1</v>
      </c>
      <c r="B5" s="103">
        <v>2014</v>
      </c>
      <c r="C5" s="103">
        <v>2016</v>
      </c>
      <c r="D5" s="103">
        <v>2018</v>
      </c>
      <c r="E5" s="103">
        <v>2019</v>
      </c>
      <c r="F5" s="103">
        <v>2020</v>
      </c>
      <c r="G5" s="103">
        <v>2021</v>
      </c>
      <c r="H5" s="103">
        <v>2022</v>
      </c>
    </row>
    <row r="6" spans="1:15" s="153" customFormat="1" ht="5.0999999999999996" customHeight="1" x14ac:dyDescent="0.25">
      <c r="A6" s="151"/>
      <c r="B6" s="151"/>
      <c r="C6" s="152"/>
      <c r="D6" s="152"/>
      <c r="E6" s="152"/>
      <c r="F6" s="152"/>
      <c r="G6" s="152"/>
      <c r="H6" s="152"/>
    </row>
    <row r="7" spans="1:15" s="15" customFormat="1" ht="18" customHeight="1" x14ac:dyDescent="0.25">
      <c r="A7" s="104" t="s">
        <v>93</v>
      </c>
      <c r="B7" s="105">
        <v>31191.3</v>
      </c>
      <c r="C7" s="106">
        <f t="shared" ref="C7:G7" si="0">C8-C9</f>
        <v>32447.5</v>
      </c>
      <c r="D7" s="203">
        <f t="shared" si="0"/>
        <v>27012.5</v>
      </c>
      <c r="E7" s="203">
        <f t="shared" si="0"/>
        <v>31627</v>
      </c>
      <c r="F7" s="203">
        <f t="shared" si="0"/>
        <v>23001.399999999998</v>
      </c>
      <c r="G7" s="203">
        <f t="shared" si="0"/>
        <v>190183.9</v>
      </c>
      <c r="H7" s="106">
        <f t="shared" ref="H7" si="1">H8-H9</f>
        <v>180168</v>
      </c>
      <c r="I7" s="14"/>
    </row>
    <row r="8" spans="1:15" ht="18" customHeight="1" x14ac:dyDescent="0.2">
      <c r="A8" s="46" t="s">
        <v>36</v>
      </c>
      <c r="B8" s="76">
        <v>31416.799999999999</v>
      </c>
      <c r="C8" s="86">
        <v>32618.400000000001</v>
      </c>
      <c r="D8" s="86">
        <v>27141.599999999999</v>
      </c>
      <c r="E8" s="86">
        <v>31735.9</v>
      </c>
      <c r="F8" s="97">
        <v>23060.799999999999</v>
      </c>
      <c r="G8" s="97">
        <v>190441.4</v>
      </c>
      <c r="H8" s="97">
        <v>180420.5</v>
      </c>
      <c r="I8" s="18"/>
    </row>
    <row r="9" spans="1:15" ht="18" customHeight="1" x14ac:dyDescent="0.2">
      <c r="A9" s="46" t="s">
        <v>3</v>
      </c>
      <c r="B9" s="76">
        <v>225.5</v>
      </c>
      <c r="C9" s="86">
        <v>170.9</v>
      </c>
      <c r="D9" s="86">
        <v>129.1</v>
      </c>
      <c r="E9" s="86">
        <v>108.9</v>
      </c>
      <c r="F9" s="97">
        <v>59.4</v>
      </c>
      <c r="G9" s="97">
        <v>257.5</v>
      </c>
      <c r="H9" s="97">
        <v>252.5</v>
      </c>
      <c r="I9" s="18"/>
    </row>
    <row r="10" spans="1:15" ht="18" customHeight="1" x14ac:dyDescent="0.25">
      <c r="A10" s="104" t="s">
        <v>7</v>
      </c>
      <c r="B10" s="105">
        <f t="shared" ref="B10:G10" si="2">B12+B27</f>
        <v>29322.2</v>
      </c>
      <c r="C10" s="106">
        <f t="shared" si="2"/>
        <v>32760.5</v>
      </c>
      <c r="D10" s="203">
        <f t="shared" si="2"/>
        <v>39204.399999999994</v>
      </c>
      <c r="E10" s="203">
        <f t="shared" si="2"/>
        <v>37015.199999999997</v>
      </c>
      <c r="F10" s="203">
        <f t="shared" si="2"/>
        <v>40547</v>
      </c>
      <c r="G10" s="203">
        <f t="shared" si="2"/>
        <v>165202.79999999999</v>
      </c>
      <c r="H10" s="106">
        <f>H12+H27</f>
        <v>164598.30000000005</v>
      </c>
      <c r="I10" s="170"/>
      <c r="J10" s="169"/>
      <c r="K10" s="169"/>
      <c r="L10" s="169"/>
      <c r="M10" s="169"/>
      <c r="N10" s="169"/>
      <c r="O10" s="169"/>
    </row>
    <row r="11" spans="1:15" s="143" customFormat="1" ht="5.0999999999999996" customHeight="1" x14ac:dyDescent="0.25">
      <c r="A11" s="154"/>
      <c r="B11" s="142"/>
      <c r="C11" s="155"/>
      <c r="D11" s="155"/>
      <c r="E11" s="155"/>
      <c r="F11" s="155"/>
      <c r="G11" s="155"/>
      <c r="H11" s="155"/>
      <c r="I11" s="171" t="s">
        <v>110</v>
      </c>
      <c r="J11" s="172"/>
      <c r="K11" s="172"/>
      <c r="L11" s="172"/>
      <c r="M11" s="172"/>
      <c r="N11" s="172"/>
      <c r="O11" s="172"/>
    </row>
    <row r="12" spans="1:15" ht="18" customHeight="1" x14ac:dyDescent="0.25">
      <c r="A12" s="104" t="s">
        <v>23</v>
      </c>
      <c r="B12" s="105">
        <f>B14+B25+B26</f>
        <v>26461.8</v>
      </c>
      <c r="C12" s="106">
        <f t="shared" ref="C12:F12" si="3">C14+C25</f>
        <v>29423.9</v>
      </c>
      <c r="D12" s="203">
        <f t="shared" si="3"/>
        <v>35673.199999999997</v>
      </c>
      <c r="E12" s="203">
        <f t="shared" si="3"/>
        <v>33517.699999999997</v>
      </c>
      <c r="F12" s="203">
        <f t="shared" si="3"/>
        <v>37157</v>
      </c>
      <c r="G12" s="203">
        <f t="shared" ref="G12:H12" si="4">G14+G25</f>
        <v>134083.29999999999</v>
      </c>
      <c r="H12" s="106">
        <f t="shared" si="4"/>
        <v>140930.10000000003</v>
      </c>
      <c r="I12" s="170">
        <v>2016</v>
      </c>
      <c r="J12" s="169">
        <v>2017</v>
      </c>
      <c r="K12" s="169">
        <v>2018</v>
      </c>
      <c r="L12" s="169">
        <v>2019</v>
      </c>
      <c r="M12" s="169">
        <v>2020</v>
      </c>
      <c r="N12" s="169"/>
      <c r="O12" s="169"/>
    </row>
    <row r="13" spans="1:15" s="143" customFormat="1" ht="5.0999999999999996" customHeight="1" x14ac:dyDescent="0.25">
      <c r="A13" s="154"/>
      <c r="B13" s="142"/>
      <c r="C13" s="155"/>
      <c r="D13" s="155"/>
      <c r="E13" s="155"/>
      <c r="F13" s="155"/>
      <c r="G13" s="155"/>
      <c r="H13" s="155"/>
      <c r="I13" s="171"/>
      <c r="J13" s="172"/>
      <c r="K13" s="172"/>
      <c r="L13" s="172"/>
      <c r="M13" s="172"/>
      <c r="N13" s="172"/>
      <c r="O13" s="172"/>
    </row>
    <row r="14" spans="1:15" ht="18" customHeight="1" x14ac:dyDescent="0.25">
      <c r="A14" s="104" t="s">
        <v>101</v>
      </c>
      <c r="B14" s="105">
        <f>B15+B16+B17+B18+B19+B20+B21+B22+B23+B24</f>
        <v>13652.299999999997</v>
      </c>
      <c r="C14" s="106">
        <f t="shared" ref="C14:G14" si="5">C15+C16+C17+C19+C20+C21+C22+C23+C24</f>
        <v>15240.499999999998</v>
      </c>
      <c r="D14" s="203">
        <f t="shared" si="5"/>
        <v>16152.600000000002</v>
      </c>
      <c r="E14" s="203">
        <f t="shared" si="5"/>
        <v>17851.400000000001</v>
      </c>
      <c r="F14" s="203">
        <f t="shared" si="5"/>
        <v>23091.599999999999</v>
      </c>
      <c r="G14" s="203">
        <f t="shared" si="5"/>
        <v>89207.3</v>
      </c>
      <c r="H14" s="106">
        <f t="shared" ref="H14" si="6">H15+H16+H17+H19+H20+H21+H22+H23+H24</f>
        <v>99863.10000000002</v>
      </c>
      <c r="I14" s="173">
        <f>(C14/$N$14)</f>
        <v>15.240499999999999</v>
      </c>
      <c r="J14" s="174" t="e">
        <f>(#REF!/$N$14)</f>
        <v>#REF!</v>
      </c>
      <c r="K14" s="174">
        <f>(D14/$N$14)</f>
        <v>16.152600000000003</v>
      </c>
      <c r="L14" s="174">
        <f>(E14/$N$14)</f>
        <v>17.851400000000002</v>
      </c>
      <c r="M14" s="174">
        <f>(F14/$N$14)</f>
        <v>23.0916</v>
      </c>
      <c r="N14" s="169">
        <v>1000</v>
      </c>
      <c r="O14" s="169"/>
    </row>
    <row r="15" spans="1:15" ht="18" customHeight="1" x14ac:dyDescent="0.2">
      <c r="A15" s="46" t="s">
        <v>50</v>
      </c>
      <c r="B15" s="76">
        <v>417.4</v>
      </c>
      <c r="C15" s="86">
        <v>573.4</v>
      </c>
      <c r="D15" s="88">
        <v>372.6</v>
      </c>
      <c r="E15" s="88">
        <v>371.2</v>
      </c>
      <c r="F15" s="97">
        <v>435.2</v>
      </c>
      <c r="G15" s="97">
        <v>1913.3</v>
      </c>
      <c r="H15" s="97">
        <v>2071</v>
      </c>
      <c r="I15" s="173">
        <f>C25/$N$14</f>
        <v>14.183400000000001</v>
      </c>
      <c r="J15" s="173" t="e">
        <f>#REF!/$N$14</f>
        <v>#REF!</v>
      </c>
      <c r="K15" s="173">
        <f>D25/$N$14</f>
        <v>19.520599999999998</v>
      </c>
      <c r="L15" s="173">
        <f>E25/$N$14</f>
        <v>15.6663</v>
      </c>
      <c r="M15" s="173">
        <f>F25/$N$14</f>
        <v>14.0654</v>
      </c>
      <c r="N15" s="169"/>
      <c r="O15" s="169"/>
    </row>
    <row r="16" spans="1:15" ht="18" customHeight="1" x14ac:dyDescent="0.2">
      <c r="A16" s="42" t="s">
        <v>61</v>
      </c>
      <c r="B16" s="76">
        <v>18</v>
      </c>
      <c r="C16" s="86">
        <v>19.600000000000023</v>
      </c>
      <c r="D16" s="88">
        <v>19.5</v>
      </c>
      <c r="E16" s="88">
        <v>23</v>
      </c>
      <c r="F16" s="97">
        <v>26</v>
      </c>
      <c r="G16" s="97">
        <v>112.3</v>
      </c>
      <c r="H16" s="97">
        <v>137.4</v>
      </c>
      <c r="I16" s="176">
        <f>C27/$N$14</f>
        <v>3.3366000000000002</v>
      </c>
      <c r="J16" s="176" t="e">
        <f>#REF!/$N$14</f>
        <v>#REF!</v>
      </c>
      <c r="K16" s="176">
        <f>D27/$N$14</f>
        <v>3.5312000000000001</v>
      </c>
      <c r="L16" s="176">
        <f>E27/$N$14</f>
        <v>3.4975000000000001</v>
      </c>
      <c r="M16" s="176">
        <f>F27/$N$14</f>
        <v>3.39</v>
      </c>
      <c r="N16" s="169"/>
      <c r="O16" s="169"/>
    </row>
    <row r="17" spans="1:15" ht="18" customHeight="1" x14ac:dyDescent="0.2">
      <c r="A17" s="42" t="s">
        <v>51</v>
      </c>
      <c r="B17" s="76">
        <v>1725.7</v>
      </c>
      <c r="C17" s="86">
        <v>1184.8000000000002</v>
      </c>
      <c r="D17" s="88">
        <v>6363.2</v>
      </c>
      <c r="E17" s="88">
        <v>6929.8</v>
      </c>
      <c r="F17" s="97">
        <v>8874.4</v>
      </c>
      <c r="G17" s="97">
        <v>35642.800000000003</v>
      </c>
      <c r="H17" s="97">
        <v>38831.1</v>
      </c>
      <c r="I17" s="170"/>
      <c r="J17" s="169"/>
      <c r="K17" s="169"/>
      <c r="L17" s="169"/>
      <c r="M17" s="169"/>
      <c r="N17" s="169"/>
      <c r="O17" s="169"/>
    </row>
    <row r="18" spans="1:15" ht="18" customHeight="1" x14ac:dyDescent="0.2">
      <c r="A18" s="42" t="s">
        <v>18</v>
      </c>
      <c r="B18" s="76">
        <v>2852.4</v>
      </c>
      <c r="C18" s="92" t="s">
        <v>28</v>
      </c>
      <c r="D18" s="89" t="s">
        <v>28</v>
      </c>
      <c r="E18" s="90" t="s">
        <v>28</v>
      </c>
      <c r="F18" s="90" t="s">
        <v>28</v>
      </c>
      <c r="G18" s="90" t="s">
        <v>28</v>
      </c>
      <c r="H18" s="90" t="s">
        <v>28</v>
      </c>
      <c r="I18" s="170"/>
      <c r="J18" s="169"/>
      <c r="K18" s="169"/>
      <c r="L18" s="169"/>
      <c r="M18" s="169"/>
      <c r="N18" s="169"/>
      <c r="O18" s="169"/>
    </row>
    <row r="19" spans="1:15" ht="18" customHeight="1" x14ac:dyDescent="0.2">
      <c r="A19" s="42" t="s">
        <v>52</v>
      </c>
      <c r="B19" s="76">
        <v>5589</v>
      </c>
      <c r="C19" s="86">
        <v>5798.7</v>
      </c>
      <c r="D19" s="88">
        <v>6200.6</v>
      </c>
      <c r="E19" s="86">
        <v>7119.9</v>
      </c>
      <c r="F19" s="97">
        <v>9669.7999999999993</v>
      </c>
      <c r="G19" s="97">
        <v>32802.5</v>
      </c>
      <c r="H19" s="97">
        <v>39968.1</v>
      </c>
      <c r="I19" s="170"/>
      <c r="J19" s="169"/>
      <c r="K19" s="169"/>
      <c r="L19" s="169"/>
      <c r="M19" s="169"/>
      <c r="N19" s="169"/>
      <c r="O19" s="169"/>
    </row>
    <row r="20" spans="1:15" ht="18" customHeight="1" x14ac:dyDescent="0.2">
      <c r="A20" s="42" t="s">
        <v>53</v>
      </c>
      <c r="B20" s="76">
        <v>100.3</v>
      </c>
      <c r="C20" s="86">
        <v>89.6</v>
      </c>
      <c r="D20" s="88">
        <v>95.2</v>
      </c>
      <c r="E20" s="88">
        <v>91.1</v>
      </c>
      <c r="F20" s="97">
        <v>123.3</v>
      </c>
      <c r="G20" s="97">
        <v>838.7</v>
      </c>
      <c r="H20" s="97">
        <v>488.6</v>
      </c>
      <c r="I20" s="176">
        <f>F19</f>
        <v>9669.7999999999993</v>
      </c>
      <c r="J20" s="177">
        <f>I20/F14*100</f>
        <v>41.875833636473871</v>
      </c>
      <c r="K20" s="169"/>
      <c r="L20" s="169"/>
      <c r="M20" s="169"/>
      <c r="N20" s="169"/>
      <c r="O20" s="169"/>
    </row>
    <row r="21" spans="1:15" s="15" customFormat="1" ht="18" customHeight="1" x14ac:dyDescent="0.2">
      <c r="A21" s="42" t="s">
        <v>10</v>
      </c>
      <c r="B21" s="76">
        <v>1703.8</v>
      </c>
      <c r="C21" s="86">
        <v>3934.4999999999991</v>
      </c>
      <c r="D21" s="88">
        <v>1692.4</v>
      </c>
      <c r="E21" s="88">
        <v>1878.6</v>
      </c>
      <c r="F21" s="97">
        <v>2376.6999999999998</v>
      </c>
      <c r="G21" s="97">
        <v>9414.2999999999993</v>
      </c>
      <c r="H21" s="97">
        <v>9628.9</v>
      </c>
      <c r="I21" s="176">
        <f>F17</f>
        <v>8874.4</v>
      </c>
      <c r="J21" s="177">
        <f>I21/F14*100</f>
        <v>38.431291032236828</v>
      </c>
      <c r="K21" s="167"/>
      <c r="L21" s="167"/>
      <c r="M21" s="167"/>
      <c r="N21" s="167"/>
      <c r="O21" s="167"/>
    </row>
    <row r="22" spans="1:15" s="15" customFormat="1" ht="18" customHeight="1" x14ac:dyDescent="0.2">
      <c r="A22" s="42" t="s">
        <v>54</v>
      </c>
      <c r="B22" s="76">
        <v>714.9</v>
      </c>
      <c r="C22" s="86">
        <v>2901.3</v>
      </c>
      <c r="D22" s="88">
        <v>753</v>
      </c>
      <c r="E22" s="88">
        <v>746</v>
      </c>
      <c r="F22" s="97">
        <v>810.6</v>
      </c>
      <c r="G22" s="97">
        <v>4913.7</v>
      </c>
      <c r="H22" s="97">
        <v>4976.8</v>
      </c>
      <c r="I22" s="176">
        <f>F21</f>
        <v>2376.6999999999998</v>
      </c>
      <c r="J22" s="177">
        <f>I22/F14*100</f>
        <v>10.292487311403281</v>
      </c>
      <c r="K22" s="167"/>
      <c r="L22" s="167"/>
      <c r="M22" s="167"/>
      <c r="N22" s="167"/>
      <c r="O22" s="167"/>
    </row>
    <row r="23" spans="1:15" s="15" customFormat="1" ht="18" customHeight="1" x14ac:dyDescent="0.2">
      <c r="A23" s="42" t="s">
        <v>73</v>
      </c>
      <c r="B23" s="76">
        <v>396.9</v>
      </c>
      <c r="C23" s="86">
        <v>569.89999999999986</v>
      </c>
      <c r="D23" s="88">
        <v>487.9</v>
      </c>
      <c r="E23" s="88">
        <v>519.9</v>
      </c>
      <c r="F23" s="98">
        <v>580.1</v>
      </c>
      <c r="G23" s="98">
        <v>2471.1</v>
      </c>
      <c r="H23" s="98">
        <v>2599.1</v>
      </c>
      <c r="I23" s="176">
        <f>F22</f>
        <v>810.6</v>
      </c>
      <c r="J23" s="178">
        <f>I23/F14*100</f>
        <v>3.5103674063295744</v>
      </c>
      <c r="K23" s="167"/>
      <c r="L23" s="167"/>
      <c r="M23" s="167"/>
      <c r="N23" s="167"/>
      <c r="O23" s="167"/>
    </row>
    <row r="24" spans="1:15" s="15" customFormat="1" ht="18" customHeight="1" x14ac:dyDescent="0.2">
      <c r="A24" s="42" t="s">
        <v>62</v>
      </c>
      <c r="B24" s="76">
        <v>133.9</v>
      </c>
      <c r="C24" s="86">
        <v>168.69999999999993</v>
      </c>
      <c r="D24" s="88">
        <v>168.2</v>
      </c>
      <c r="E24" s="88">
        <v>171.9</v>
      </c>
      <c r="F24" s="98">
        <v>195.5</v>
      </c>
      <c r="G24" s="98">
        <v>1098.5999999999999</v>
      </c>
      <c r="H24" s="98">
        <v>1162.0999999999999</v>
      </c>
      <c r="I24" s="179">
        <f>F15+F16+F20+F23+F24</f>
        <v>1360.1</v>
      </c>
      <c r="J24" s="178">
        <f>I24/F14*100</f>
        <v>5.8900206135564446</v>
      </c>
      <c r="K24" s="167"/>
      <c r="L24" s="167"/>
      <c r="M24" s="167"/>
      <c r="N24" s="167"/>
      <c r="O24" s="167"/>
    </row>
    <row r="25" spans="1:15" s="15" customFormat="1" ht="18" customHeight="1" x14ac:dyDescent="0.25">
      <c r="A25" s="104" t="s">
        <v>11</v>
      </c>
      <c r="B25" s="105">
        <v>12148.3</v>
      </c>
      <c r="C25" s="106">
        <v>14183.400000000001</v>
      </c>
      <c r="D25" s="106">
        <v>19520.599999999999</v>
      </c>
      <c r="E25" s="106">
        <v>15666.3</v>
      </c>
      <c r="F25" s="203">
        <v>14065.4</v>
      </c>
      <c r="G25" s="106">
        <v>44876</v>
      </c>
      <c r="H25" s="106">
        <v>41067</v>
      </c>
      <c r="I25" s="180"/>
      <c r="J25" s="181"/>
      <c r="K25" s="167"/>
      <c r="L25" s="167"/>
      <c r="M25" s="167"/>
      <c r="N25" s="167"/>
      <c r="O25" s="167"/>
    </row>
    <row r="26" spans="1:15" s="15" customFormat="1" ht="18" customHeight="1" x14ac:dyDescent="0.2">
      <c r="A26" s="42" t="s">
        <v>12</v>
      </c>
      <c r="B26" s="76">
        <v>661.2</v>
      </c>
      <c r="C26" s="86">
        <v>1043.2</v>
      </c>
      <c r="D26" s="91">
        <v>1589.6</v>
      </c>
      <c r="E26" s="86">
        <v>1314.1</v>
      </c>
      <c r="F26" s="98">
        <v>1460.4</v>
      </c>
      <c r="G26" s="93">
        <v>3684.3</v>
      </c>
      <c r="H26" s="93">
        <v>4365.7</v>
      </c>
      <c r="I26" s="180"/>
      <c r="J26" s="181"/>
      <c r="K26" s="167"/>
      <c r="L26" s="167"/>
      <c r="M26" s="167"/>
      <c r="N26" s="167"/>
      <c r="O26" s="167"/>
    </row>
    <row r="27" spans="1:15" s="28" customFormat="1" ht="18" customHeight="1" x14ac:dyDescent="0.25">
      <c r="A27" s="107" t="s">
        <v>13</v>
      </c>
      <c r="B27" s="105">
        <v>2860.4</v>
      </c>
      <c r="C27" s="106">
        <f t="shared" ref="C27:G27" si="7">C29+C32</f>
        <v>3336.6000000000004</v>
      </c>
      <c r="D27" s="204">
        <f t="shared" si="7"/>
        <v>3531.2000000000003</v>
      </c>
      <c r="E27" s="204">
        <f t="shared" si="7"/>
        <v>3497.5</v>
      </c>
      <c r="F27" s="204">
        <f t="shared" si="7"/>
        <v>3390</v>
      </c>
      <c r="G27" s="204">
        <f t="shared" si="7"/>
        <v>31119.500000000004</v>
      </c>
      <c r="H27" s="108">
        <f t="shared" ref="H27" si="8">H29+H32</f>
        <v>23668.199999999997</v>
      </c>
      <c r="I27" s="182"/>
      <c r="J27" s="183"/>
      <c r="K27" s="183"/>
      <c r="L27" s="183"/>
      <c r="M27" s="183"/>
      <c r="N27" s="183"/>
      <c r="O27" s="183"/>
    </row>
    <row r="28" spans="1:15" s="148" customFormat="1" ht="5.0999999999999996" customHeight="1" x14ac:dyDescent="0.25">
      <c r="A28" s="141"/>
      <c r="B28" s="142"/>
      <c r="C28" s="155"/>
      <c r="D28" s="155"/>
      <c r="E28" s="155"/>
      <c r="F28" s="156"/>
      <c r="G28" s="156"/>
      <c r="H28" s="156"/>
      <c r="I28" s="157"/>
    </row>
    <row r="29" spans="1:15" customFormat="1" ht="18" customHeight="1" x14ac:dyDescent="0.25">
      <c r="A29" s="107" t="s">
        <v>9</v>
      </c>
      <c r="B29" s="105">
        <f t="shared" ref="B29:G29" si="9">B30+B31</f>
        <v>1733.3</v>
      </c>
      <c r="C29" s="106">
        <f t="shared" si="9"/>
        <v>2078.4</v>
      </c>
      <c r="D29" s="204">
        <f t="shared" si="9"/>
        <v>1258</v>
      </c>
      <c r="E29" s="204">
        <f t="shared" si="9"/>
        <v>1114.3</v>
      </c>
      <c r="F29" s="204">
        <f t="shared" si="9"/>
        <v>1142.2</v>
      </c>
      <c r="G29" s="204">
        <f t="shared" si="9"/>
        <v>5491.4000000000005</v>
      </c>
      <c r="H29" s="108">
        <f>H30+H31</f>
        <v>10937.8</v>
      </c>
    </row>
    <row r="30" spans="1:15" s="15" customFormat="1" ht="18" customHeight="1" x14ac:dyDescent="0.2">
      <c r="A30" s="42" t="s">
        <v>74</v>
      </c>
      <c r="B30" s="76">
        <v>1673</v>
      </c>
      <c r="C30" s="88">
        <v>1811.3</v>
      </c>
      <c r="D30" s="91">
        <v>1242.5</v>
      </c>
      <c r="E30" s="91">
        <v>1096.0999999999999</v>
      </c>
      <c r="F30" s="97">
        <v>1126.9000000000001</v>
      </c>
      <c r="G30" s="97">
        <v>5437.6</v>
      </c>
      <c r="H30" s="97">
        <v>10838.8</v>
      </c>
      <c r="I30" s="14"/>
    </row>
    <row r="31" spans="1:15" s="15" customFormat="1" ht="18" customHeight="1" x14ac:dyDescent="0.2">
      <c r="A31" s="42" t="s">
        <v>75</v>
      </c>
      <c r="B31" s="76">
        <v>60.3</v>
      </c>
      <c r="C31" s="88">
        <v>267.10000000000002</v>
      </c>
      <c r="D31" s="91">
        <v>15.5</v>
      </c>
      <c r="E31" s="91">
        <v>18.2</v>
      </c>
      <c r="F31" s="97">
        <v>15.3</v>
      </c>
      <c r="G31" s="97">
        <v>53.8</v>
      </c>
      <c r="H31" s="97">
        <v>99</v>
      </c>
      <c r="I31" s="14"/>
    </row>
    <row r="32" spans="1:15" ht="18" customHeight="1" x14ac:dyDescent="0.25">
      <c r="A32" s="107" t="s">
        <v>11</v>
      </c>
      <c r="B32" s="105">
        <f t="shared" ref="B32:C32" si="10">B33+B34+B35</f>
        <v>1127.0999999999999</v>
      </c>
      <c r="C32" s="106">
        <f t="shared" si="10"/>
        <v>1258.2</v>
      </c>
      <c r="D32" s="204">
        <f>D33+D34+D35</f>
        <v>2273.2000000000003</v>
      </c>
      <c r="E32" s="204">
        <f>E33+E34+E35</f>
        <v>2383.2000000000003</v>
      </c>
      <c r="F32" s="204">
        <f t="shared" ref="F32" si="11">F33+F34+F35</f>
        <v>2247.8000000000002</v>
      </c>
      <c r="G32" s="204">
        <f>G33+G34+G35</f>
        <v>25628.100000000002</v>
      </c>
      <c r="H32" s="108">
        <f>H33+H34+H35</f>
        <v>12730.4</v>
      </c>
      <c r="I32" s="18"/>
    </row>
    <row r="33" spans="1:10" ht="18" customHeight="1" x14ac:dyDescent="0.2">
      <c r="A33" s="42" t="s">
        <v>74</v>
      </c>
      <c r="B33" s="76">
        <v>294.89999999999998</v>
      </c>
      <c r="C33" s="86">
        <v>276.8</v>
      </c>
      <c r="D33" s="92">
        <v>1037.7</v>
      </c>
      <c r="E33" s="92">
        <v>1077.4000000000001</v>
      </c>
      <c r="F33" s="97">
        <v>957.6</v>
      </c>
      <c r="G33" s="97">
        <v>4620.2</v>
      </c>
      <c r="H33" s="97">
        <v>3032</v>
      </c>
      <c r="I33" s="18"/>
    </row>
    <row r="34" spans="1:10" ht="18" customHeight="1" x14ac:dyDescent="0.2">
      <c r="A34" s="42" t="s">
        <v>76</v>
      </c>
      <c r="B34" s="76">
        <v>336.7</v>
      </c>
      <c r="C34" s="86">
        <v>384.6</v>
      </c>
      <c r="D34" s="92">
        <v>700.6</v>
      </c>
      <c r="E34" s="92">
        <v>833.4</v>
      </c>
      <c r="F34" s="97">
        <v>787.1</v>
      </c>
      <c r="G34" s="97">
        <v>16837.900000000001</v>
      </c>
      <c r="H34" s="97">
        <v>3952.7</v>
      </c>
      <c r="I34" s="18"/>
    </row>
    <row r="35" spans="1:10" ht="18" customHeight="1" x14ac:dyDescent="0.2">
      <c r="A35" s="42" t="s">
        <v>77</v>
      </c>
      <c r="B35" s="76">
        <v>495.5</v>
      </c>
      <c r="C35" s="86">
        <v>596.79999999999995</v>
      </c>
      <c r="D35" s="92">
        <v>534.9</v>
      </c>
      <c r="E35" s="92">
        <v>472.4</v>
      </c>
      <c r="F35" s="97">
        <v>503.1</v>
      </c>
      <c r="G35" s="97">
        <v>4170</v>
      </c>
      <c r="H35" s="97">
        <v>5745.7</v>
      </c>
      <c r="I35" s="18"/>
    </row>
    <row r="36" spans="1:10" ht="18" customHeight="1" x14ac:dyDescent="0.25">
      <c r="A36" s="107" t="s">
        <v>16</v>
      </c>
      <c r="B36" s="105">
        <f t="shared" ref="B36:C36" si="12">B7-B10</f>
        <v>1869.0999999999985</v>
      </c>
      <c r="C36" s="106">
        <f t="shared" si="12"/>
        <v>-313</v>
      </c>
      <c r="D36" s="203">
        <f>D7-D10</f>
        <v>-12191.899999999994</v>
      </c>
      <c r="E36" s="203">
        <f>E7-E10</f>
        <v>-5388.1999999999971</v>
      </c>
      <c r="F36" s="203">
        <f t="shared" ref="F36" si="13">F7-F10</f>
        <v>-17545.600000000002</v>
      </c>
      <c r="G36" s="203">
        <f>G7-G10</f>
        <v>24981.100000000006</v>
      </c>
      <c r="H36" s="106">
        <f>H7-H10</f>
        <v>15569.699999999953</v>
      </c>
      <c r="I36" s="18"/>
    </row>
    <row r="37" spans="1:10" s="15" customFormat="1" ht="5.0999999999999996" customHeight="1" thickBot="1" x14ac:dyDescent="0.25">
      <c r="A37" s="116"/>
      <c r="B37" s="116"/>
      <c r="C37" s="116"/>
      <c r="D37" s="116"/>
      <c r="E37" s="116"/>
      <c r="F37" s="116"/>
      <c r="G37" s="116"/>
      <c r="H37" s="116"/>
      <c r="I37" s="23"/>
      <c r="J37" s="24"/>
    </row>
    <row r="38" spans="1:10" s="15" customFormat="1" ht="5.0999999999999996" customHeight="1" x14ac:dyDescent="0.25">
      <c r="A38" s="43"/>
      <c r="B38" s="44"/>
      <c r="C38" s="44"/>
      <c r="D38" s="13"/>
      <c r="E38" s="13"/>
      <c r="F38" s="23"/>
      <c r="G38" s="23"/>
      <c r="H38" s="23"/>
      <c r="I38" s="23"/>
      <c r="J38" s="24"/>
    </row>
    <row r="39" spans="1:10" ht="17.100000000000001" customHeight="1" x14ac:dyDescent="0.2">
      <c r="A39" s="217" t="s">
        <v>106</v>
      </c>
      <c r="B39" s="52"/>
      <c r="C39" s="52"/>
      <c r="D39" s="218"/>
      <c r="E39" s="218"/>
      <c r="F39" s="52"/>
      <c r="G39" s="52"/>
    </row>
    <row r="40" spans="1:10" ht="17.100000000000001" customHeight="1" x14ac:dyDescent="0.2">
      <c r="A40" s="217" t="s">
        <v>107</v>
      </c>
      <c r="B40" s="52"/>
      <c r="C40" s="52"/>
      <c r="D40" s="218"/>
      <c r="E40" s="218"/>
      <c r="F40" s="52"/>
      <c r="G40" s="52"/>
    </row>
    <row r="41" spans="1:10" ht="17.100000000000001" customHeight="1" x14ac:dyDescent="0.2">
      <c r="A41" s="219" t="s">
        <v>108</v>
      </c>
      <c r="B41" s="52"/>
      <c r="C41" s="52"/>
      <c r="D41" s="218"/>
      <c r="E41" s="218"/>
      <c r="F41" s="52"/>
      <c r="G41" s="52"/>
    </row>
    <row r="42" spans="1:10" ht="17.100000000000001" customHeight="1" x14ac:dyDescent="0.2">
      <c r="A42" s="217" t="s">
        <v>109</v>
      </c>
      <c r="B42" s="52"/>
      <c r="C42" s="52"/>
      <c r="D42" s="218"/>
      <c r="E42" s="218"/>
      <c r="F42" s="52"/>
      <c r="G42" s="52"/>
    </row>
    <row r="43" spans="1:10" ht="5.0999999999999996" customHeight="1" x14ac:dyDescent="0.2">
      <c r="A43" s="20"/>
      <c r="B43" s="52"/>
      <c r="C43" s="52"/>
      <c r="D43" s="218"/>
      <c r="E43" s="218"/>
      <c r="F43" s="52"/>
      <c r="G43" s="52"/>
    </row>
    <row r="44" spans="1:10" ht="11.4" x14ac:dyDescent="0.2">
      <c r="A44" s="20" t="s">
        <v>15</v>
      </c>
      <c r="B44" s="52"/>
      <c r="C44" s="52"/>
      <c r="D44" s="218"/>
      <c r="E44" s="218"/>
      <c r="F44" s="52"/>
      <c r="G44" s="52"/>
    </row>
    <row r="45" spans="1:10" x14ac:dyDescent="0.2">
      <c r="A45" s="34"/>
    </row>
    <row r="46" spans="1:10" x14ac:dyDescent="0.2">
      <c r="A46" s="34"/>
    </row>
    <row r="47" spans="1:10" x14ac:dyDescent="0.2">
      <c r="A47" s="34"/>
    </row>
    <row r="48" spans="1:10" x14ac:dyDescent="0.2">
      <c r="A48" s="34"/>
    </row>
    <row r="49" spans="1:1" x14ac:dyDescent="0.2">
      <c r="A49" s="34"/>
    </row>
    <row r="50" spans="1:1" x14ac:dyDescent="0.2">
      <c r="A50" s="34"/>
    </row>
    <row r="51" spans="1:1" ht="13.2" x14ac:dyDescent="0.25">
      <c r="A51" s="111"/>
    </row>
  </sheetData>
  <mergeCells count="1">
    <mergeCell ref="G3:H3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showGridLines="0" tabSelected="1" zoomScaleNormal="100" zoomScaleSheetLayoutView="100" workbookViewId="0">
      <selection activeCell="D27" sqref="D27:H27"/>
    </sheetView>
  </sheetViews>
  <sheetFormatPr baseColWidth="10" defaultColWidth="10.21875" defaultRowHeight="10.199999999999999" x14ac:dyDescent="0.2"/>
  <cols>
    <col min="1" max="1" width="44" style="19" customWidth="1"/>
    <col min="2" max="2" width="9.21875" style="19" hidden="1" customWidth="1"/>
    <col min="3" max="3" width="10" style="19" hidden="1" customWidth="1"/>
    <col min="4" max="5" width="10" style="17" customWidth="1"/>
    <col min="6" max="7" width="10" style="19" customWidth="1"/>
    <col min="8" max="16384" width="10.21875" style="19"/>
  </cols>
  <sheetData>
    <row r="1" spans="1:19" s="4" customFormat="1" ht="15" customHeight="1" x14ac:dyDescent="0.25">
      <c r="A1" s="111" t="s">
        <v>94</v>
      </c>
      <c r="B1" s="3"/>
      <c r="D1" s="6"/>
      <c r="E1" s="6"/>
    </row>
    <row r="2" spans="1:19" s="4" customFormat="1" ht="15" customHeight="1" x14ac:dyDescent="0.25">
      <c r="A2" s="1"/>
      <c r="B2" s="3"/>
      <c r="D2" s="6"/>
      <c r="E2" s="6"/>
    </row>
    <row r="3" spans="1:19" s="8" customFormat="1" ht="15" customHeight="1" x14ac:dyDescent="0.2">
      <c r="A3" s="7"/>
      <c r="D3" s="9"/>
      <c r="E3" s="9"/>
      <c r="F3" s="9"/>
      <c r="G3" s="227" t="s">
        <v>0</v>
      </c>
      <c r="H3" s="227"/>
    </row>
    <row r="4" spans="1:19" s="8" customFormat="1" ht="5.0999999999999996" customHeight="1" x14ac:dyDescent="0.2">
      <c r="A4" s="99"/>
      <c r="B4" s="45"/>
      <c r="C4" s="45"/>
      <c r="D4" s="45"/>
      <c r="E4" s="45"/>
      <c r="F4" s="45"/>
      <c r="G4" s="45"/>
    </row>
    <row r="5" spans="1:19" s="8" customFormat="1" ht="5.0999999999999996" customHeight="1" x14ac:dyDescent="0.25">
      <c r="A5" s="100"/>
      <c r="B5" s="100"/>
      <c r="C5" s="100"/>
      <c r="D5" s="100"/>
      <c r="E5" s="100"/>
      <c r="F5" s="100"/>
      <c r="G5" s="100"/>
      <c r="H5" s="100"/>
    </row>
    <row r="6" spans="1:19" s="8" customFormat="1" ht="16.05" customHeight="1" x14ac:dyDescent="0.25">
      <c r="A6" s="102" t="s">
        <v>1</v>
      </c>
      <c r="B6" s="103">
        <v>2014</v>
      </c>
      <c r="C6" s="103">
        <v>2016</v>
      </c>
      <c r="D6" s="103">
        <v>2018</v>
      </c>
      <c r="E6" s="103">
        <v>2019</v>
      </c>
      <c r="F6" s="103">
        <v>2020</v>
      </c>
      <c r="G6" s="103">
        <v>2021</v>
      </c>
      <c r="H6" s="103">
        <v>2022</v>
      </c>
    </row>
    <row r="7" spans="1:19" s="8" customFormat="1" ht="5.0999999999999996" customHeight="1" x14ac:dyDescent="0.25">
      <c r="A7" s="100"/>
      <c r="B7" s="100"/>
      <c r="C7" s="101"/>
      <c r="D7" s="101"/>
      <c r="E7" s="101"/>
      <c r="F7" s="101"/>
      <c r="G7" s="101"/>
      <c r="H7" s="101"/>
    </row>
    <row r="8" spans="1:19" s="45" customFormat="1" ht="5.0999999999999996" customHeight="1" x14ac:dyDescent="0.2">
      <c r="A8" s="10"/>
      <c r="B8" s="11"/>
      <c r="C8" s="68"/>
      <c r="D8" s="68"/>
      <c r="E8" s="68"/>
      <c r="F8" s="68"/>
      <c r="G8" s="68"/>
      <c r="H8" s="68"/>
    </row>
    <row r="9" spans="1:19" s="15" customFormat="1" ht="15" customHeight="1" x14ac:dyDescent="0.25">
      <c r="A9" s="104" t="s">
        <v>4</v>
      </c>
      <c r="B9" s="106">
        <f t="shared" ref="B9:C9" si="0">B10-B11</f>
        <v>18215.2</v>
      </c>
      <c r="C9" s="106">
        <f t="shared" si="0"/>
        <v>24990.7</v>
      </c>
      <c r="D9" s="203">
        <f>D10-D11</f>
        <v>27744.600000000002</v>
      </c>
      <c r="E9" s="203">
        <f>E10-E11</f>
        <v>28749.5</v>
      </c>
      <c r="F9" s="203">
        <f>F10-F11</f>
        <v>26337.4</v>
      </c>
      <c r="G9" s="203">
        <f>G10-G11</f>
        <v>62462.6</v>
      </c>
      <c r="H9" s="203">
        <f>H10-H11-2524.1</f>
        <v>73231.799999999988</v>
      </c>
      <c r="I9" s="14"/>
      <c r="J9" s="14"/>
    </row>
    <row r="10" spans="1:19" ht="15" customHeight="1" x14ac:dyDescent="0.2">
      <c r="A10" s="42" t="s">
        <v>39</v>
      </c>
      <c r="B10" s="86">
        <v>18288</v>
      </c>
      <c r="C10" s="93">
        <v>25098.400000000001</v>
      </c>
      <c r="D10" s="88">
        <v>27867.9</v>
      </c>
      <c r="E10" s="88">
        <v>28847.1</v>
      </c>
      <c r="F10" s="97">
        <v>26450</v>
      </c>
      <c r="G10" s="97">
        <v>62692.1</v>
      </c>
      <c r="H10" s="97">
        <v>75982.899999999994</v>
      </c>
      <c r="I10" s="170"/>
      <c r="J10" s="170"/>
      <c r="K10" s="169"/>
      <c r="L10" s="169"/>
      <c r="M10" s="169"/>
      <c r="N10" s="169"/>
      <c r="O10" s="169"/>
      <c r="P10" s="169"/>
      <c r="Q10" s="169"/>
      <c r="R10" s="169"/>
      <c r="S10" s="169"/>
    </row>
    <row r="11" spans="1:19" ht="15" customHeight="1" x14ac:dyDescent="0.2">
      <c r="A11" s="42" t="s">
        <v>3</v>
      </c>
      <c r="B11" s="86">
        <v>72.8</v>
      </c>
      <c r="C11" s="86">
        <v>107.7</v>
      </c>
      <c r="D11" s="88">
        <v>123.3</v>
      </c>
      <c r="E11" s="88">
        <v>97.6</v>
      </c>
      <c r="F11" s="97">
        <v>112.6</v>
      </c>
      <c r="G11" s="97">
        <v>229.5</v>
      </c>
      <c r="H11" s="97">
        <v>227</v>
      </c>
      <c r="I11" s="170"/>
      <c r="J11" s="170"/>
      <c r="K11" s="169"/>
      <c r="L11" s="169"/>
      <c r="M11" s="169"/>
      <c r="N11" s="169"/>
      <c r="O11" s="169"/>
      <c r="P11" s="169"/>
      <c r="Q11" s="169"/>
      <c r="R11" s="169"/>
      <c r="S11" s="169"/>
    </row>
    <row r="12" spans="1:19" ht="15" customHeight="1" x14ac:dyDescent="0.25">
      <c r="A12" s="107" t="s">
        <v>7</v>
      </c>
      <c r="B12" s="106">
        <f>B14</f>
        <v>15454.9</v>
      </c>
      <c r="C12" s="106">
        <f t="shared" ref="C12" si="1">C14+C23+C25</f>
        <v>21604.899999999998</v>
      </c>
      <c r="D12" s="106">
        <v>21715.829999999998</v>
      </c>
      <c r="E12" s="106">
        <v>24054.9</v>
      </c>
      <c r="F12" s="106">
        <v>29271.599999999999</v>
      </c>
      <c r="G12" s="106">
        <v>116562.8</v>
      </c>
      <c r="H12" s="106">
        <f t="shared" ref="H12" si="2">H14+H23+H25</f>
        <v>118512.99999999999</v>
      </c>
      <c r="I12" s="170"/>
      <c r="J12" s="169">
        <v>2016</v>
      </c>
      <c r="K12" s="169">
        <v>2017</v>
      </c>
      <c r="L12" s="169">
        <v>2018</v>
      </c>
      <c r="M12" s="169">
        <v>2019</v>
      </c>
      <c r="N12" s="169">
        <v>2020</v>
      </c>
      <c r="O12" s="169"/>
      <c r="P12" s="169"/>
      <c r="Q12" s="169"/>
      <c r="R12" s="169"/>
      <c r="S12" s="169"/>
    </row>
    <row r="13" spans="1:19" s="143" customFormat="1" ht="5.0999999999999996" customHeight="1" x14ac:dyDescent="0.25">
      <c r="A13" s="141"/>
      <c r="B13" s="155"/>
      <c r="C13" s="155"/>
      <c r="D13" s="155"/>
      <c r="E13" s="155"/>
      <c r="F13" s="155"/>
      <c r="G13" s="155"/>
      <c r="H13" s="155"/>
      <c r="I13" s="171"/>
      <c r="J13" s="172"/>
      <c r="K13" s="172"/>
      <c r="L13" s="172"/>
      <c r="M13" s="172"/>
      <c r="N13" s="172"/>
      <c r="O13" s="172"/>
      <c r="P13" s="172"/>
      <c r="Q13" s="172"/>
      <c r="R13" s="172"/>
      <c r="S13" s="172"/>
    </row>
    <row r="14" spans="1:19" ht="15" customHeight="1" x14ac:dyDescent="0.25">
      <c r="A14" s="107" t="s">
        <v>21</v>
      </c>
      <c r="B14" s="106">
        <f t="shared" ref="B14:C14" si="3">SUM(B15:B22)</f>
        <v>15454.9</v>
      </c>
      <c r="C14" s="106">
        <f t="shared" si="3"/>
        <v>17449.099999999999</v>
      </c>
      <c r="D14" s="203">
        <f>SUM(D15:D22)</f>
        <v>16625.13</v>
      </c>
      <c r="E14" s="203">
        <f>SUM(E15:E22)</f>
        <v>18830.7</v>
      </c>
      <c r="F14" s="203">
        <f>SUM(F15:F22)</f>
        <v>24255.7</v>
      </c>
      <c r="G14" s="203">
        <f>SUM(G15:G22)</f>
        <v>100497.9</v>
      </c>
      <c r="H14" s="106">
        <f>SUM(H15:H22)</f>
        <v>101412.39999999998</v>
      </c>
      <c r="I14" s="175" t="s">
        <v>92</v>
      </c>
      <c r="J14" s="184">
        <f>C14/$O$14</f>
        <v>17.449099999999998</v>
      </c>
      <c r="K14" s="176" t="e">
        <f>#REF!/$O$14</f>
        <v>#REF!</v>
      </c>
      <c r="L14" s="176">
        <f>D14/$O$14</f>
        <v>16.625130000000002</v>
      </c>
      <c r="M14" s="176">
        <f>E14/$O$14</f>
        <v>18.8307</v>
      </c>
      <c r="N14" s="176">
        <f>F14/$O$14</f>
        <v>24.255700000000001</v>
      </c>
      <c r="O14" s="169">
        <v>1000</v>
      </c>
      <c r="P14" s="169"/>
      <c r="Q14" s="169"/>
      <c r="R14" s="169"/>
      <c r="S14" s="169"/>
    </row>
    <row r="15" spans="1:19" ht="15" customHeight="1" x14ac:dyDescent="0.2">
      <c r="A15" s="94" t="s">
        <v>90</v>
      </c>
      <c r="B15" s="86">
        <v>175</v>
      </c>
      <c r="C15" s="92">
        <v>81.8</v>
      </c>
      <c r="D15" s="88">
        <v>71.599999999999994</v>
      </c>
      <c r="E15" s="88">
        <v>67.400000000000006</v>
      </c>
      <c r="F15" s="97">
        <v>69.900000000000006</v>
      </c>
      <c r="G15" s="97">
        <v>271.7</v>
      </c>
      <c r="H15" s="97">
        <v>337.1</v>
      </c>
      <c r="I15" s="175" t="s">
        <v>87</v>
      </c>
      <c r="J15" s="184">
        <f>C23/$O$14</f>
        <v>3.2198000000000002</v>
      </c>
      <c r="K15" s="176" t="e">
        <f>#REF!/$O$14</f>
        <v>#REF!</v>
      </c>
      <c r="L15" s="176">
        <f>D23/$O$14</f>
        <v>3.8275999999999999</v>
      </c>
      <c r="M15" s="176">
        <f>E23/$O$14</f>
        <v>3.8033999999999999</v>
      </c>
      <c r="N15" s="176">
        <f>F23/$O$14</f>
        <v>3.9603000000000002</v>
      </c>
      <c r="O15" s="169"/>
      <c r="P15" s="169"/>
      <c r="Q15" s="169"/>
      <c r="R15" s="169"/>
      <c r="S15" s="169"/>
    </row>
    <row r="16" spans="1:19" ht="15" customHeight="1" x14ac:dyDescent="0.2">
      <c r="A16" s="95" t="s">
        <v>63</v>
      </c>
      <c r="B16" s="86">
        <v>205.9</v>
      </c>
      <c r="C16" s="92">
        <v>370.4</v>
      </c>
      <c r="D16" s="88">
        <v>395</v>
      </c>
      <c r="E16" s="88">
        <v>450.2</v>
      </c>
      <c r="F16" s="97">
        <v>414.8</v>
      </c>
      <c r="G16" s="97">
        <v>1391.4</v>
      </c>
      <c r="H16" s="97">
        <v>2239.1999999999998</v>
      </c>
      <c r="I16" s="175" t="s">
        <v>88</v>
      </c>
      <c r="J16" s="184">
        <f>C25/$O$14</f>
        <v>0.93600000000000005</v>
      </c>
      <c r="K16" s="176" t="e">
        <f>#REF!/$O$14</f>
        <v>#REF!</v>
      </c>
      <c r="L16" s="176">
        <f>D25/$O$14</f>
        <v>1.2630999999999999</v>
      </c>
      <c r="M16" s="176">
        <f>E25/$O$14</f>
        <v>1.4208000000000001</v>
      </c>
      <c r="N16" s="176">
        <f>F25/$O$14</f>
        <v>1.0555999999999999</v>
      </c>
      <c r="O16" s="169"/>
      <c r="P16" s="169"/>
      <c r="Q16" s="169"/>
      <c r="R16" s="169"/>
      <c r="S16" s="169"/>
    </row>
    <row r="17" spans="1:19" ht="15" customHeight="1" x14ac:dyDescent="0.2">
      <c r="A17" s="95" t="s">
        <v>78</v>
      </c>
      <c r="B17" s="86">
        <v>2148.1999999999998</v>
      </c>
      <c r="C17" s="92">
        <v>2895.8</v>
      </c>
      <c r="D17" s="88">
        <v>2359.1999999999998</v>
      </c>
      <c r="E17" s="88">
        <v>2627.3</v>
      </c>
      <c r="F17" s="97">
        <v>2879.6</v>
      </c>
      <c r="G17" s="97">
        <v>10323.1</v>
      </c>
      <c r="H17" s="97">
        <v>12630.3</v>
      </c>
      <c r="I17" s="170"/>
      <c r="J17" s="170"/>
      <c r="K17" s="169"/>
      <c r="L17" s="169"/>
      <c r="M17" s="169"/>
      <c r="N17" s="169"/>
      <c r="O17" s="169"/>
      <c r="P17" s="169"/>
      <c r="Q17" s="169"/>
      <c r="R17" s="169"/>
      <c r="S17" s="169"/>
    </row>
    <row r="18" spans="1:19" ht="15" customHeight="1" x14ac:dyDescent="0.2">
      <c r="A18" s="95" t="s">
        <v>79</v>
      </c>
      <c r="B18" s="92">
        <v>0.1</v>
      </c>
      <c r="C18" s="92" t="s">
        <v>28</v>
      </c>
      <c r="D18" s="92" t="s">
        <v>28</v>
      </c>
      <c r="E18" s="92" t="s">
        <v>28</v>
      </c>
      <c r="F18" s="90" t="s">
        <v>28</v>
      </c>
      <c r="G18" s="90" t="s">
        <v>28</v>
      </c>
      <c r="H18" s="90" t="s">
        <v>28</v>
      </c>
      <c r="I18" s="170"/>
      <c r="J18" s="170"/>
      <c r="K18" s="169"/>
      <c r="L18" s="169"/>
      <c r="M18" s="169"/>
      <c r="N18" s="169"/>
      <c r="O18" s="169"/>
      <c r="P18" s="169"/>
      <c r="Q18" s="169"/>
      <c r="R18" s="169"/>
      <c r="S18" s="169"/>
    </row>
    <row r="19" spans="1:19" ht="15" customHeight="1" x14ac:dyDescent="0.2">
      <c r="A19" s="95" t="s">
        <v>20</v>
      </c>
      <c r="B19" s="86">
        <v>4352.8</v>
      </c>
      <c r="C19" s="92">
        <v>4300.8</v>
      </c>
      <c r="D19" s="88">
        <v>4172.8999999999996</v>
      </c>
      <c r="E19" s="88">
        <v>5298.7</v>
      </c>
      <c r="F19" s="97">
        <v>7808.6</v>
      </c>
      <c r="G19" s="97">
        <v>26390.7</v>
      </c>
      <c r="H19" s="97">
        <v>28144.3</v>
      </c>
      <c r="I19" s="170"/>
      <c r="J19" s="170"/>
      <c r="K19" s="169"/>
      <c r="L19" s="169"/>
      <c r="M19" s="169"/>
      <c r="N19" s="169"/>
      <c r="O19" s="169"/>
      <c r="P19" s="169"/>
      <c r="Q19" s="169"/>
      <c r="R19" s="169"/>
      <c r="S19" s="169"/>
    </row>
    <row r="20" spans="1:19" ht="15" customHeight="1" x14ac:dyDescent="0.2">
      <c r="A20" s="95" t="s">
        <v>80</v>
      </c>
      <c r="B20" s="86">
        <v>6623.1</v>
      </c>
      <c r="C20" s="92">
        <v>7670.3</v>
      </c>
      <c r="D20" s="88">
        <v>7494.8</v>
      </c>
      <c r="E20" s="88">
        <v>7889.3</v>
      </c>
      <c r="F20" s="97">
        <v>10103.799999999999</v>
      </c>
      <c r="G20" s="97">
        <v>51042.7</v>
      </c>
      <c r="H20" s="97">
        <v>45748.4</v>
      </c>
      <c r="I20" s="170"/>
      <c r="J20" s="170"/>
      <c r="K20" s="169"/>
      <c r="L20" s="169"/>
      <c r="M20" s="169"/>
      <c r="N20" s="169"/>
      <c r="O20" s="169"/>
      <c r="P20" s="169"/>
      <c r="Q20" s="169"/>
      <c r="R20" s="169"/>
      <c r="S20" s="169"/>
    </row>
    <row r="21" spans="1:19" ht="15" customHeight="1" x14ac:dyDescent="0.2">
      <c r="A21" s="95" t="s">
        <v>91</v>
      </c>
      <c r="B21" s="86">
        <v>1137.9000000000001</v>
      </c>
      <c r="C21" s="92">
        <v>1225.9000000000001</v>
      </c>
      <c r="D21" s="88">
        <v>1213.73</v>
      </c>
      <c r="E21" s="88">
        <v>1561.3</v>
      </c>
      <c r="F21" s="97">
        <v>1930.5</v>
      </c>
      <c r="G21" s="97">
        <v>6976.4</v>
      </c>
      <c r="H21" s="97">
        <v>8461.9</v>
      </c>
      <c r="I21" s="170"/>
      <c r="J21" s="170"/>
      <c r="K21" s="169"/>
      <c r="L21" s="169"/>
      <c r="M21" s="169"/>
      <c r="N21" s="169"/>
      <c r="O21" s="169"/>
      <c r="P21" s="169"/>
      <c r="Q21" s="169"/>
      <c r="R21" s="169"/>
      <c r="S21" s="169"/>
    </row>
    <row r="22" spans="1:19" s="15" customFormat="1" ht="15" customHeight="1" x14ac:dyDescent="0.2">
      <c r="A22" s="95" t="s">
        <v>64</v>
      </c>
      <c r="B22" s="86">
        <v>811.9</v>
      </c>
      <c r="C22" s="92">
        <v>904.1</v>
      </c>
      <c r="D22" s="88">
        <v>917.9</v>
      </c>
      <c r="E22" s="88">
        <v>936.5</v>
      </c>
      <c r="F22" s="97">
        <v>1048.5</v>
      </c>
      <c r="G22" s="97">
        <v>4101.8999999999996</v>
      </c>
      <c r="H22" s="97">
        <v>3851.2</v>
      </c>
      <c r="I22" s="185"/>
      <c r="J22" s="185"/>
      <c r="K22" s="167"/>
      <c r="L22" s="167"/>
      <c r="M22" s="167"/>
      <c r="N22" s="167"/>
      <c r="O22" s="167"/>
      <c r="P22" s="167"/>
      <c r="Q22" s="167"/>
      <c r="R22" s="167"/>
      <c r="S22" s="167"/>
    </row>
    <row r="23" spans="1:19" s="15" customFormat="1" ht="15" customHeight="1" x14ac:dyDescent="0.25">
      <c r="A23" s="107" t="s">
        <v>22</v>
      </c>
      <c r="B23" s="109" t="s">
        <v>28</v>
      </c>
      <c r="C23" s="109">
        <v>3219.8</v>
      </c>
      <c r="D23" s="109">
        <v>3827.6</v>
      </c>
      <c r="E23" s="109">
        <v>3803.4</v>
      </c>
      <c r="F23" s="110">
        <v>3960.3</v>
      </c>
      <c r="G23" s="110">
        <v>9874.2999999999993</v>
      </c>
      <c r="H23" s="110">
        <v>9358</v>
      </c>
      <c r="I23" s="185"/>
      <c r="J23" s="185"/>
      <c r="K23" s="167"/>
      <c r="L23" s="167"/>
      <c r="M23" s="167"/>
      <c r="N23" s="167"/>
      <c r="O23" s="167"/>
      <c r="P23" s="167"/>
      <c r="Q23" s="167"/>
      <c r="R23" s="167"/>
      <c r="S23" s="167"/>
    </row>
    <row r="24" spans="1:19" s="147" customFormat="1" ht="5.0999999999999996" customHeight="1" x14ac:dyDescent="0.2">
      <c r="A24" s="144"/>
      <c r="B24" s="158"/>
      <c r="C24" s="158"/>
      <c r="D24" s="87"/>
      <c r="E24" s="87"/>
      <c r="F24" s="159"/>
      <c r="G24" s="159"/>
      <c r="H24" s="159"/>
      <c r="I24" s="186"/>
      <c r="J24" s="186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s="15" customFormat="1" ht="15" customHeight="1" x14ac:dyDescent="0.25">
      <c r="A25" s="107" t="s">
        <v>81</v>
      </c>
      <c r="B25" s="109" t="s">
        <v>28</v>
      </c>
      <c r="C25" s="109">
        <v>936</v>
      </c>
      <c r="D25" s="109">
        <v>1263.0999999999999</v>
      </c>
      <c r="E25" s="109">
        <v>1420.8</v>
      </c>
      <c r="F25" s="110">
        <v>1055.5999999999999</v>
      </c>
      <c r="G25" s="110">
        <v>6190.6</v>
      </c>
      <c r="H25" s="110">
        <v>7742.6</v>
      </c>
      <c r="I25" s="185"/>
      <c r="J25" s="185"/>
      <c r="K25" s="167"/>
      <c r="L25" s="167"/>
      <c r="M25" s="167"/>
      <c r="N25" s="167"/>
      <c r="O25" s="167"/>
      <c r="P25" s="167"/>
      <c r="Q25" s="167"/>
      <c r="R25" s="167"/>
      <c r="S25" s="167"/>
    </row>
    <row r="26" spans="1:19" s="147" customFormat="1" ht="5.0999999999999996" customHeight="1" x14ac:dyDescent="0.25">
      <c r="A26" s="141"/>
      <c r="B26" s="160"/>
      <c r="C26" s="160"/>
      <c r="D26" s="160"/>
      <c r="E26" s="160"/>
      <c r="F26" s="161"/>
      <c r="G26" s="161"/>
      <c r="H26" s="161"/>
      <c r="I26" s="186"/>
      <c r="J26" s="186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s="15" customFormat="1" ht="15" customHeight="1" x14ac:dyDescent="0.25">
      <c r="A27" s="107" t="s">
        <v>38</v>
      </c>
      <c r="B27" s="106">
        <f t="shared" ref="B27:C27" si="4">B9-B12</f>
        <v>2760.3000000000011</v>
      </c>
      <c r="C27" s="106">
        <f t="shared" si="4"/>
        <v>3385.8000000000029</v>
      </c>
      <c r="D27" s="203">
        <f>D9-D12</f>
        <v>6028.7700000000041</v>
      </c>
      <c r="E27" s="203">
        <f>E9-E12</f>
        <v>4694.5999999999985</v>
      </c>
      <c r="F27" s="203">
        <f>F9-F12</f>
        <v>-2934.1999999999971</v>
      </c>
      <c r="G27" s="203">
        <f>G9-G12</f>
        <v>-54100.200000000004</v>
      </c>
      <c r="H27" s="106">
        <f>H9-H12</f>
        <v>-45281.2</v>
      </c>
      <c r="I27" s="185"/>
      <c r="J27" s="185"/>
      <c r="K27" s="167"/>
      <c r="L27" s="167"/>
      <c r="M27" s="167"/>
      <c r="N27" s="167"/>
      <c r="O27" s="167"/>
      <c r="P27" s="167"/>
      <c r="Q27" s="167"/>
      <c r="R27" s="167"/>
      <c r="S27" s="167"/>
    </row>
    <row r="28" spans="1:19" s="15" customFormat="1" ht="5.0999999999999996" customHeight="1" thickBot="1" x14ac:dyDescent="0.25">
      <c r="A28" s="116"/>
      <c r="B28" s="117"/>
      <c r="C28" s="117"/>
      <c r="D28" s="117"/>
      <c r="E28" s="117"/>
      <c r="F28" s="117"/>
      <c r="G28" s="117"/>
      <c r="H28" s="117"/>
      <c r="I28" s="180"/>
      <c r="J28" s="180"/>
      <c r="K28" s="181"/>
      <c r="L28" s="167"/>
      <c r="M28" s="167"/>
      <c r="N28" s="167"/>
      <c r="O28" s="167"/>
      <c r="P28" s="167"/>
      <c r="Q28" s="167"/>
      <c r="R28" s="167"/>
      <c r="S28" s="167"/>
    </row>
    <row r="29" spans="1:19" s="15" customFormat="1" ht="5.0999999999999996" customHeight="1" x14ac:dyDescent="0.25">
      <c r="A29" s="43"/>
      <c r="B29" s="44"/>
      <c r="C29" s="44"/>
      <c r="D29" s="13"/>
      <c r="E29" s="13"/>
      <c r="F29" s="23"/>
      <c r="G29" s="23"/>
      <c r="H29" s="23"/>
      <c r="I29" s="23"/>
      <c r="J29" s="23"/>
      <c r="K29" s="24"/>
    </row>
    <row r="30" spans="1:19" ht="12" customHeight="1" x14ac:dyDescent="0.2">
      <c r="A30" s="20" t="s">
        <v>15</v>
      </c>
      <c r="B30" s="52"/>
      <c r="C30" s="52"/>
    </row>
    <row r="31" spans="1:19" s="15" customFormat="1" ht="14.1" customHeight="1" x14ac:dyDescent="0.25">
      <c r="A31"/>
      <c r="B31"/>
      <c r="C31" s="41"/>
      <c r="D31" s="13"/>
      <c r="E31" s="13"/>
      <c r="F31" s="23"/>
      <c r="G31" s="23"/>
      <c r="H31" s="23"/>
      <c r="I31" s="23"/>
      <c r="J31" s="23"/>
      <c r="K31" s="24"/>
    </row>
    <row r="32" spans="1:19" s="28" customFormat="1" ht="14.1" customHeight="1" x14ac:dyDescent="0.25">
      <c r="A32" s="12"/>
      <c r="B32" s="39"/>
      <c r="C32" s="39"/>
      <c r="D32" s="26"/>
      <c r="E32" s="26"/>
      <c r="F32" s="27"/>
      <c r="G32" s="27"/>
      <c r="H32" s="27"/>
      <c r="I32" s="27"/>
      <c r="J32" s="27"/>
    </row>
    <row r="33" spans="1:10" customFormat="1" ht="14.1" customHeight="1" x14ac:dyDescent="0.25">
      <c r="B33" s="41"/>
      <c r="C33" s="41"/>
    </row>
    <row r="34" spans="1:10" s="15" customFormat="1" ht="14.1" customHeight="1" x14ac:dyDescent="0.25">
      <c r="A34" s="12"/>
      <c r="B34" s="37"/>
      <c r="C34" s="37"/>
      <c r="D34" s="25"/>
      <c r="E34" s="25"/>
      <c r="F34" s="14"/>
      <c r="G34" s="14"/>
      <c r="H34" s="14"/>
      <c r="I34" s="14"/>
      <c r="J34" s="14"/>
    </row>
    <row r="35" spans="1:10" s="15" customFormat="1" ht="14.1" customHeight="1" x14ac:dyDescent="0.25">
      <c r="A35" s="22"/>
      <c r="B35" s="38"/>
      <c r="C35" s="38"/>
      <c r="D35" s="25"/>
      <c r="E35" s="25"/>
      <c r="F35" s="14"/>
      <c r="G35" s="14"/>
      <c r="H35" s="14"/>
      <c r="I35" s="14"/>
      <c r="J35" s="14"/>
    </row>
    <row r="36" spans="1:10" ht="14.1" customHeight="1" x14ac:dyDescent="0.2">
      <c r="A36" s="20"/>
      <c r="B36" s="29"/>
      <c r="C36" s="29"/>
      <c r="D36" s="21"/>
      <c r="E36" s="21"/>
      <c r="F36" s="18"/>
      <c r="G36" s="18"/>
      <c r="H36" s="18"/>
      <c r="I36" s="18"/>
      <c r="J36" s="18"/>
    </row>
    <row r="37" spans="1:10" ht="14.1" customHeight="1" x14ac:dyDescent="0.2">
      <c r="A37" s="20"/>
      <c r="B37" s="29"/>
      <c r="C37" s="29"/>
      <c r="F37" s="18"/>
      <c r="G37" s="18"/>
      <c r="H37" s="18"/>
      <c r="I37" s="18"/>
      <c r="J37" s="18"/>
    </row>
    <row r="38" spans="1:10" ht="14.1" customHeight="1" x14ac:dyDescent="0.2">
      <c r="A38" s="20"/>
      <c r="B38" s="29"/>
      <c r="C38" s="29"/>
      <c r="F38" s="18"/>
      <c r="G38" s="18"/>
      <c r="H38" s="18"/>
      <c r="I38" s="18"/>
      <c r="J38" s="18"/>
    </row>
    <row r="39" spans="1:10" ht="14.1" customHeight="1" x14ac:dyDescent="0.2">
      <c r="A39" s="20"/>
      <c r="B39" s="29"/>
      <c r="C39" s="29"/>
      <c r="F39" s="18"/>
      <c r="G39" s="18"/>
      <c r="H39" s="18"/>
      <c r="I39" s="18"/>
      <c r="J39" s="18"/>
    </row>
    <row r="40" spans="1:10" ht="14.1" customHeight="1" x14ac:dyDescent="0.2">
      <c r="A40" s="20"/>
      <c r="B40" s="29"/>
      <c r="C40" s="29"/>
      <c r="F40" s="18"/>
      <c r="G40" s="18"/>
      <c r="H40" s="18"/>
      <c r="I40" s="18"/>
      <c r="J40" s="18"/>
    </row>
    <row r="41" spans="1:10" ht="14.1" customHeight="1" x14ac:dyDescent="0.2">
      <c r="A41" s="20"/>
      <c r="B41" s="29"/>
      <c r="C41" s="29"/>
      <c r="F41" s="18"/>
      <c r="G41" s="18"/>
      <c r="H41" s="18"/>
      <c r="I41" s="18"/>
      <c r="J41" s="18"/>
    </row>
    <row r="42" spans="1:10" ht="14.1" customHeight="1" x14ac:dyDescent="0.2">
      <c r="A42" s="20"/>
      <c r="B42" s="29"/>
      <c r="C42" s="29"/>
      <c r="D42" s="21"/>
      <c r="E42" s="21"/>
      <c r="F42" s="18"/>
      <c r="G42" s="18"/>
      <c r="H42" s="18"/>
      <c r="I42" s="18"/>
      <c r="J42" s="18"/>
    </row>
    <row r="43" spans="1:10" ht="14.1" customHeight="1" x14ac:dyDescent="0.2">
      <c r="A43" s="20"/>
      <c r="B43" s="29"/>
      <c r="C43" s="29"/>
      <c r="D43" s="21"/>
      <c r="E43" s="21"/>
      <c r="F43" s="18"/>
      <c r="G43" s="18"/>
      <c r="H43" s="18"/>
      <c r="I43" s="18"/>
      <c r="J43" s="18"/>
    </row>
    <row r="44" spans="1:10" ht="14.1" customHeight="1" x14ac:dyDescent="0.2">
      <c r="A44" s="20"/>
      <c r="B44" s="29"/>
      <c r="C44" s="29"/>
      <c r="F44" s="18"/>
      <c r="G44" s="18"/>
      <c r="H44" s="18"/>
      <c r="I44" s="18"/>
      <c r="J44" s="18"/>
    </row>
    <row r="45" spans="1:10" ht="14.1" customHeight="1" x14ac:dyDescent="0.2">
      <c r="A45" s="16"/>
      <c r="B45" s="31"/>
      <c r="C45" s="31"/>
      <c r="F45" s="18"/>
      <c r="G45" s="18"/>
      <c r="H45" s="18"/>
      <c r="I45" s="18"/>
      <c r="J45" s="18"/>
    </row>
    <row r="46" spans="1:10" ht="14.1" customHeight="1" x14ac:dyDescent="0.2">
      <c r="A46" s="16"/>
      <c r="B46" s="31"/>
      <c r="C46" s="32"/>
      <c r="F46" s="18"/>
      <c r="G46" s="18"/>
      <c r="H46" s="18"/>
      <c r="I46" s="18"/>
      <c r="J46" s="18"/>
    </row>
    <row r="47" spans="1:10" ht="14.1" customHeight="1" x14ac:dyDescent="0.2">
      <c r="A47" s="16"/>
      <c r="B47" s="31"/>
      <c r="C47" s="32"/>
      <c r="F47" s="18"/>
      <c r="G47" s="18"/>
      <c r="H47" s="18"/>
      <c r="I47" s="18"/>
      <c r="J47" s="18"/>
    </row>
    <row r="48" spans="1:10" ht="14.1" customHeight="1" x14ac:dyDescent="0.2">
      <c r="A48" s="16"/>
      <c r="B48" s="31"/>
      <c r="C48" s="29"/>
      <c r="F48" s="18"/>
      <c r="G48" s="18"/>
      <c r="H48" s="18"/>
      <c r="I48" s="18"/>
      <c r="J48" s="18"/>
    </row>
    <row r="49" spans="1:10" ht="14.1" customHeight="1" x14ac:dyDescent="0.2">
      <c r="A49" s="16"/>
      <c r="B49" s="31"/>
      <c r="C49" s="29"/>
      <c r="F49" s="18"/>
      <c r="G49" s="18"/>
      <c r="H49" s="18"/>
      <c r="I49" s="18"/>
      <c r="J49" s="18"/>
    </row>
    <row r="50" spans="1:10" ht="14.1" customHeight="1" x14ac:dyDescent="0.2">
      <c r="A50" s="16"/>
      <c r="B50" s="30"/>
      <c r="C50" s="30"/>
      <c r="F50" s="18"/>
      <c r="G50" s="18"/>
      <c r="H50" s="18"/>
      <c r="I50" s="18"/>
      <c r="J50" s="18"/>
    </row>
    <row r="51" spans="1:10" ht="14.1" customHeight="1" x14ac:dyDescent="0.2">
      <c r="A51" s="16"/>
      <c r="B51" s="31"/>
      <c r="C51" s="29"/>
      <c r="F51" s="18"/>
      <c r="G51" s="18"/>
      <c r="H51" s="18"/>
      <c r="I51" s="18"/>
      <c r="J51" s="18"/>
    </row>
    <row r="52" spans="1:10" s="15" customFormat="1" ht="14.1" customHeight="1" x14ac:dyDescent="0.25">
      <c r="A52" s="12"/>
      <c r="B52" s="40"/>
      <c r="C52" s="40"/>
      <c r="D52" s="13"/>
      <c r="E52" s="13"/>
      <c r="F52" s="14"/>
      <c r="G52" s="14"/>
      <c r="H52" s="14"/>
      <c r="I52" s="14"/>
      <c r="J52" s="14"/>
    </row>
    <row r="53" spans="1:10" ht="14.1" customHeight="1" x14ac:dyDescent="0.2">
      <c r="A53" s="16"/>
      <c r="B53" s="30"/>
      <c r="C53" s="30"/>
      <c r="F53" s="18"/>
      <c r="G53" s="18"/>
      <c r="H53" s="18"/>
      <c r="I53" s="18"/>
      <c r="J53" s="18"/>
    </row>
    <row r="54" spans="1:10" ht="14.1" customHeight="1" x14ac:dyDescent="0.2">
      <c r="A54" s="16"/>
      <c r="B54" s="31"/>
      <c r="C54" s="29"/>
      <c r="F54" s="18"/>
      <c r="G54" s="18"/>
      <c r="H54" s="18"/>
      <c r="I54" s="18"/>
      <c r="J54" s="18"/>
    </row>
    <row r="55" spans="1:10" ht="14.1" customHeight="1" x14ac:dyDescent="0.2">
      <c r="A55" s="16"/>
      <c r="B55" s="31"/>
      <c r="C55" s="29"/>
      <c r="F55" s="18"/>
      <c r="G55" s="18"/>
      <c r="H55" s="18"/>
      <c r="I55" s="18"/>
      <c r="J55" s="18"/>
    </row>
    <row r="56" spans="1:10" ht="14.1" customHeight="1" x14ac:dyDescent="0.2">
      <c r="A56" s="16"/>
      <c r="B56" s="30"/>
      <c r="C56" s="30"/>
      <c r="F56" s="18"/>
      <c r="G56" s="18"/>
      <c r="H56" s="18"/>
      <c r="I56" s="18"/>
      <c r="J56" s="18"/>
    </row>
    <row r="57" spans="1:10" ht="14.1" customHeight="1" x14ac:dyDescent="0.2">
      <c r="A57" s="20"/>
      <c r="B57" s="29"/>
      <c r="C57" s="29"/>
      <c r="F57" s="18"/>
      <c r="G57" s="18"/>
      <c r="H57" s="18"/>
      <c r="I57" s="18"/>
      <c r="J57" s="18"/>
    </row>
    <row r="58" spans="1:10" ht="14.1" customHeight="1" x14ac:dyDescent="0.2">
      <c r="A58" s="20"/>
      <c r="B58" s="31"/>
      <c r="C58" s="32"/>
      <c r="F58" s="18"/>
      <c r="G58" s="18"/>
      <c r="H58" s="18"/>
      <c r="I58" s="18"/>
      <c r="J58" s="18"/>
    </row>
    <row r="59" spans="1:10" ht="14.1" customHeight="1" x14ac:dyDescent="0.2">
      <c r="A59" s="20"/>
      <c r="B59" s="31"/>
      <c r="C59" s="32"/>
      <c r="F59" s="18"/>
      <c r="G59" s="18"/>
      <c r="H59" s="18"/>
      <c r="I59" s="18"/>
      <c r="J59" s="18"/>
    </row>
    <row r="60" spans="1:10" s="15" customFormat="1" ht="14.1" customHeight="1" x14ac:dyDescent="0.25">
      <c r="A60" s="22"/>
      <c r="B60" s="40"/>
      <c r="C60" s="40"/>
      <c r="D60" s="25"/>
      <c r="E60" s="25"/>
      <c r="F60" s="14"/>
      <c r="G60" s="14"/>
      <c r="H60" s="14"/>
      <c r="I60" s="14"/>
      <c r="J60" s="14"/>
    </row>
    <row r="61" spans="1:10" s="15" customFormat="1" ht="14.1" customHeight="1" x14ac:dyDescent="0.25">
      <c r="A61" s="22"/>
      <c r="B61" s="40"/>
      <c r="C61" s="40"/>
      <c r="D61" s="13"/>
      <c r="E61" s="13"/>
      <c r="F61" s="14"/>
      <c r="G61" s="14"/>
      <c r="H61" s="14"/>
      <c r="I61" s="14"/>
      <c r="J61" s="14"/>
    </row>
    <row r="62" spans="1:10" s="15" customFormat="1" ht="14.1" customHeight="1" x14ac:dyDescent="0.25">
      <c r="A62" s="33"/>
      <c r="B62" s="40"/>
      <c r="C62" s="40"/>
      <c r="D62" s="25"/>
      <c r="E62" s="25"/>
      <c r="F62" s="14"/>
      <c r="G62" s="14"/>
      <c r="H62" s="14"/>
      <c r="I62" s="14"/>
      <c r="J62" s="14"/>
    </row>
    <row r="63" spans="1:10" ht="5.0999999999999996" customHeight="1" x14ac:dyDescent="0.2">
      <c r="A63" s="50"/>
      <c r="B63" s="48"/>
      <c r="C63" s="48"/>
      <c r="D63" s="53"/>
      <c r="E63" s="53"/>
    </row>
    <row r="64" spans="1:10" ht="5.0999999999999996" customHeight="1" x14ac:dyDescent="0.25">
      <c r="A64" s="36"/>
      <c r="B64" s="34"/>
      <c r="C64" s="34"/>
      <c r="D64" s="53"/>
      <c r="E64" s="53"/>
    </row>
    <row r="65" spans="1:1" ht="12.3" customHeight="1" x14ac:dyDescent="0.2">
      <c r="A65" s="20"/>
    </row>
    <row r="66" spans="1:1" ht="11.4" x14ac:dyDescent="0.2">
      <c r="A66" s="20"/>
    </row>
    <row r="67" spans="1:1" x14ac:dyDescent="0.2">
      <c r="A67" s="34"/>
    </row>
    <row r="68" spans="1:1" x14ac:dyDescent="0.2">
      <c r="A68" s="34"/>
    </row>
    <row r="69" spans="1:1" x14ac:dyDescent="0.2">
      <c r="A69" s="34"/>
    </row>
    <row r="70" spans="1:1" x14ac:dyDescent="0.2">
      <c r="A70" s="34"/>
    </row>
    <row r="71" spans="1:1" x14ac:dyDescent="0.2">
      <c r="A71" s="34"/>
    </row>
    <row r="72" spans="1:1" x14ac:dyDescent="0.2">
      <c r="A72" s="34"/>
    </row>
    <row r="73" spans="1:1" x14ac:dyDescent="0.2">
      <c r="A73" s="34"/>
    </row>
    <row r="74" spans="1:1" x14ac:dyDescent="0.2">
      <c r="A74" s="34"/>
    </row>
    <row r="75" spans="1:1" x14ac:dyDescent="0.2">
      <c r="A75" s="34"/>
    </row>
    <row r="76" spans="1:1" x14ac:dyDescent="0.2">
      <c r="A76" s="34"/>
    </row>
    <row r="77" spans="1:1" x14ac:dyDescent="0.2">
      <c r="A77" s="34"/>
    </row>
    <row r="78" spans="1:1" x14ac:dyDescent="0.2">
      <c r="A78" s="34"/>
    </row>
  </sheetData>
  <mergeCells count="1">
    <mergeCell ref="G3:H3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6.1-2 </vt:lpstr>
      <vt:lpstr>6.3</vt:lpstr>
      <vt:lpstr>6.4</vt:lpstr>
      <vt:lpstr>6.5</vt:lpstr>
      <vt:lpstr>'6.1-2 '!A_impresión_IM</vt:lpstr>
      <vt:lpstr>'6.1-2 '!Área_de_impresión</vt:lpstr>
      <vt:lpstr>'6.3'!Área_de_impresión</vt:lpstr>
      <vt:lpstr>'6.4'!Área_de_impresión</vt:lpstr>
      <vt:lpstr>'6.5'!Área_de_impresión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RIVERO FDEZ DE ALAIZA</dc:creator>
  <cp:lastModifiedBy>Niurka Adelina Ramos Fernandez</cp:lastModifiedBy>
  <cp:lastPrinted>2023-08-01T17:22:09Z</cp:lastPrinted>
  <dcterms:created xsi:type="dcterms:W3CDTF">2014-08-21T20:28:20Z</dcterms:created>
  <dcterms:modified xsi:type="dcterms:W3CDTF">2023-09-25T14:09:46Z</dcterms:modified>
</cp:coreProperties>
</file>