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alexander.pal\OneDrive - CGM\Desktop\EclipsePortable\Data\workspace\AutoBattlerSW\Konzept (20.03.2023)\"/>
    </mc:Choice>
  </mc:AlternateContent>
  <xr:revisionPtr revIDLastSave="0" documentId="13_ncr:1_{60FCB636-1C91-4C45-B3D5-C1AB5610A0B5}" xr6:coauthVersionLast="47" xr6:coauthVersionMax="47" xr10:uidLastSave="{00000000-0000-0000-0000-000000000000}"/>
  <bookViews>
    <workbookView xWindow="-108" yWindow="-108" windowWidth="23256" windowHeight="12576" xr2:uid="{791FD962-70B8-4E21-813D-7E34BE83B7C2}"/>
  </bookViews>
  <sheets>
    <sheet name="main" sheetId="1" r:id="rId1"/>
    <sheet name="weapons" sheetId="3" r:id="rId2"/>
    <sheet name="effects" sheetId="4" r:id="rId3"/>
    <sheet name="shi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5" i="1"/>
  <c r="P8" i="1"/>
  <c r="P9" i="1"/>
  <c r="O7" i="1"/>
  <c r="N7" i="1"/>
  <c r="O6" i="1"/>
  <c r="O5" i="1"/>
  <c r="N6" i="1"/>
  <c r="P6" i="1" s="1"/>
  <c r="N5" i="1"/>
  <c r="P5" i="1" s="1"/>
  <c r="G12" i="3" a="1"/>
  <c r="G12" i="3" s="1"/>
  <c r="G11" i="3" a="1"/>
  <c r="G11" i="3" s="1"/>
  <c r="G10" i="3" a="1"/>
  <c r="G10" i="3" s="1"/>
  <c r="G25" i="3" a="1"/>
  <c r="G25" i="3" s="1"/>
  <c r="G24" i="3" a="1"/>
  <c r="G24" i="3" s="1"/>
  <c r="G23" i="3" a="1"/>
  <c r="G23" i="3" s="1"/>
  <c r="G22" i="3" a="1"/>
  <c r="G22" i="3" s="1"/>
  <c r="G19" i="3" a="1"/>
  <c r="G19" i="3" s="1"/>
  <c r="G20" i="3" a="1"/>
  <c r="G20" i="3" s="1"/>
  <c r="G21" i="3" a="1"/>
  <c r="G21" i="3" s="1"/>
  <c r="G18" i="3" a="1"/>
  <c r="G18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P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<sst xmlns="http://schemas.openxmlformats.org/spreadsheetml/2006/main" count="268" uniqueCount="87">
  <si>
    <t>nation</t>
  </si>
  <si>
    <t>shipname</t>
  </si>
  <si>
    <t>shiphp</t>
  </si>
  <si>
    <t>shipshield</t>
  </si>
  <si>
    <t>effect</t>
  </si>
  <si>
    <t>cellsize</t>
  </si>
  <si>
    <t>Empire</t>
  </si>
  <si>
    <t>Republic</t>
  </si>
  <si>
    <t>CIS</t>
  </si>
  <si>
    <t>Rebellen</t>
  </si>
  <si>
    <t>shipclass</t>
  </si>
  <si>
    <t>fighter</t>
  </si>
  <si>
    <t>battleship</t>
  </si>
  <si>
    <t>mothership</t>
  </si>
  <si>
    <t>1x1</t>
  </si>
  <si>
    <t>2x2</t>
  </si>
  <si>
    <t>2x3</t>
  </si>
  <si>
    <t>size</t>
  </si>
  <si>
    <t>Tie</t>
  </si>
  <si>
    <t>TieInterceptor</t>
  </si>
  <si>
    <t>TieBomber</t>
  </si>
  <si>
    <t>Delta</t>
  </si>
  <si>
    <t>Arquitens</t>
  </si>
  <si>
    <t>Acclamator</t>
  </si>
  <si>
    <t>Victory</t>
  </si>
  <si>
    <t>ImperiumClass</t>
  </si>
  <si>
    <t>EMPIRE</t>
  </si>
  <si>
    <t>REPUBLIC</t>
  </si>
  <si>
    <t>ARC170</t>
  </si>
  <si>
    <t>ETA2Actis</t>
  </si>
  <si>
    <t>NuAttackshuttle</t>
  </si>
  <si>
    <t>Ywing</t>
  </si>
  <si>
    <t>Z95</t>
  </si>
  <si>
    <t>Venator</t>
  </si>
  <si>
    <t>CR90</t>
  </si>
  <si>
    <t>Geier</t>
  </si>
  <si>
    <t>Hyänen (Bomber)</t>
  </si>
  <si>
    <t>C9979</t>
  </si>
  <si>
    <t>SRP-Droid</t>
  </si>
  <si>
    <t>Munificent</t>
  </si>
  <si>
    <t>Providenz</t>
  </si>
  <si>
    <t>Rescusant</t>
  </si>
  <si>
    <t>Lucrehulk</t>
  </si>
  <si>
    <t>Subjugator</t>
  </si>
  <si>
    <t>Zenuas</t>
  </si>
  <si>
    <t>Bullettype</t>
  </si>
  <si>
    <t>name</t>
  </si>
  <si>
    <t>type</t>
  </si>
  <si>
    <t>Good Aginst</t>
  </si>
  <si>
    <t>damage</t>
  </si>
  <si>
    <t>couldown</t>
  </si>
  <si>
    <t>none</t>
  </si>
  <si>
    <t>shield</t>
  </si>
  <si>
    <t>all</t>
  </si>
  <si>
    <t>laser (violett)</t>
  </si>
  <si>
    <t>laser (gelb)</t>
  </si>
  <si>
    <t>laser (grün)</t>
  </si>
  <si>
    <t>laser (blau)</t>
  </si>
  <si>
    <t>laser (rot)</t>
  </si>
  <si>
    <t>hp</t>
  </si>
  <si>
    <t>multiplyer</t>
  </si>
  <si>
    <t>red</t>
  </si>
  <si>
    <t>blue</t>
  </si>
  <si>
    <t>green</t>
  </si>
  <si>
    <t>yellow</t>
  </si>
  <si>
    <t>violett</t>
  </si>
  <si>
    <t>good aginst (weapon)</t>
  </si>
  <si>
    <t>EFFECTS</t>
  </si>
  <si>
    <t>description</t>
  </si>
  <si>
    <t>need shoots to reload</t>
  </si>
  <si>
    <t>heals</t>
  </si>
  <si>
    <t>type (on it self or on other ships too)</t>
  </si>
  <si>
    <t>bullet</t>
  </si>
  <si>
    <t>Rockets</t>
  </si>
  <si>
    <t>rockets</t>
  </si>
  <si>
    <t>rocket_2 (hp)</t>
  </si>
  <si>
    <t>rocket_1 (all)</t>
  </si>
  <si>
    <t>rocket_3 (shield)</t>
  </si>
  <si>
    <t>credit cost</t>
  </si>
  <si>
    <t>all ship HP</t>
  </si>
  <si>
    <t>all ship shield</t>
  </si>
  <si>
    <t>all credit cost</t>
  </si>
  <si>
    <t>republic</t>
  </si>
  <si>
    <t>empire</t>
  </si>
  <si>
    <t>cis</t>
  </si>
  <si>
    <t>rebbels</t>
  </si>
  <si>
    <t>all hp and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</si>
</sst>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7A568-B42A-4666-AAA9-EB21879F376C}" name="Tabelle1" displayName="Tabelle1" ref="B4:K12" totalsRowShown="0">
  <autoFilter ref="B4:K12" xr:uid="{0E47A568-B42A-4666-AAA9-EB21879F376C}"/>
  <tableColumns count="10">
    <tableColumn id="1" xr3:uid="{D4446C93-F098-4E23-A8F6-832E5444E39D}" name="shipname"/>
    <tableColumn id="2" xr3:uid="{AADA9D37-6C59-4A27-B6FD-21392E762875}" name="nation"/>
    <tableColumn id="3" xr3:uid="{CC4CEB7C-8ED6-42DC-8441-3563F1054D54}" name="shiphp"/>
    <tableColumn id="4" xr3:uid="{2C77E91F-BA0D-4040-8037-169D824FD7EE}" name="shipshield"/>
    <tableColumn id="5" xr3:uid="{E0A6C330-EB64-466C-AB8F-9762B3290F55}" name="effect"/>
    <tableColumn id="6" xr3:uid="{75AEED58-4A73-4FD1-829B-4060D5D9A1C0}" name="cellsize"/>
    <tableColumn id="7" xr3:uid="{094C5CD5-827F-4429-A5F6-2168E8A802E3}" name="shipclass"/>
    <tableColumn id="8" xr3:uid="{DCC70061-A899-4AAF-9A10-7E94EA7300BD}" name="bullet"/>
    <tableColumn id="9" xr3:uid="{5A398161-E78A-4A3F-8AFF-4F1F82BCA9AC}" name="rockets"/>
    <tableColumn id="10" xr3:uid="{5D054764-8A36-48C2-8170-0F70A2B02D30}" name="credit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1389C-27F4-414A-A9C7-DA00D542827F}" name="Tabelle13" displayName="Tabelle13" ref="B15:K24" totalsRowShown="0">
  <autoFilter ref="B15:K24" xr:uid="{4761389C-27F4-414A-A9C7-DA00D542827F}"/>
  <tableColumns count="10">
    <tableColumn id="1" xr3:uid="{22631E26-0370-4FB5-9807-076CDCF22D04}" name="shipname"/>
    <tableColumn id="2" xr3:uid="{ECB7C78A-E840-4A61-A13D-AED8409719C6}" name="nation"/>
    <tableColumn id="3" xr3:uid="{0E0FC401-720D-4A6B-89E2-A9F5F83620CC}" name="shiphp"/>
    <tableColumn id="4" xr3:uid="{62CCBB3B-1A99-45BF-BB66-915E62F9F77A}" name="shipshield"/>
    <tableColumn id="5" xr3:uid="{38B431EF-2ED6-43F2-8BEE-2A19C94B7A0E}" name="effect"/>
    <tableColumn id="6" xr3:uid="{7ABFF71B-D9A1-4A38-9162-31A76B77F6E6}" name="cellsize"/>
    <tableColumn id="7" xr3:uid="{452555F1-2201-4401-815B-75095DA90753}" name="shipclass"/>
    <tableColumn id="8" xr3:uid="{9B708939-EB2B-4200-8FBB-B70DCA82A934}" name="bullet"/>
    <tableColumn id="9" xr3:uid="{F2110636-7A25-4170-8D61-1FD080C5F23D}" name="rockets"/>
    <tableColumn id="10" xr3:uid="{C039A857-969E-4AF9-B8CC-04229DBFED40}" name="credit 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387DC-4576-47A8-946A-3A3D08243F0F}" name="Tabelle134" displayName="Tabelle134" ref="B27:K37" totalsRowShown="0">
  <autoFilter ref="B27:K37" xr:uid="{61F387DC-4576-47A8-946A-3A3D08243F0F}"/>
  <tableColumns count="10">
    <tableColumn id="1" xr3:uid="{7EB1764D-717B-48D7-ABD4-5C789BD8F78F}" name="shipname"/>
    <tableColumn id="2" xr3:uid="{721A9875-9CD8-4D34-B0A5-F0394C5A4DF2}" name="nation"/>
    <tableColumn id="3" xr3:uid="{7AFBFAE6-F6CE-45FD-BEB4-6043B15A4BCD}" name="shiphp"/>
    <tableColumn id="4" xr3:uid="{2AAF670E-100E-4D23-AA82-E4C1B042660F}" name="shipshield"/>
    <tableColumn id="5" xr3:uid="{A62FD066-C354-4C02-B8B8-F67B5F350905}" name="effect"/>
    <tableColumn id="6" xr3:uid="{E49B8BCC-6B8C-424B-8B3E-185C4B2E721F}" name="cellsize"/>
    <tableColumn id="7" xr3:uid="{9DA0F0BD-C9E7-421D-80A7-229F04EB8E9C}" name="shipclass"/>
    <tableColumn id="8" xr3:uid="{89F36010-018C-491D-9223-2CCCB17E79CA}" name="bullet"/>
    <tableColumn id="9" xr3:uid="{BD9C1FE4-E3D8-42A4-92DF-6D25C7A4F7EC}" name="rockets"/>
    <tableColumn id="10" xr3:uid="{24286CC6-3415-4C36-B453-05895661A0F5}" name="credit 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E971C3-A834-47FC-8CCB-B6FEFC714AF6}" name="Tabelle10" displayName="Tabelle10" ref="M4:Q9" totalsRowShown="0">
  <autoFilter ref="M4:Q9" xr:uid="{B2E971C3-A834-47FC-8CCB-B6FEFC714AF6}"/>
  <tableColumns count="5">
    <tableColumn id="1" xr3:uid="{48E499EA-1B4E-4D74-A9CB-2677C73DACBB}" name="nation"/>
    <tableColumn id="2" xr3:uid="{8A161838-E66E-413A-BF2B-A59B84C31EE2}" name="all ship HP" dataDxfId="3">
      <calculatedColumnFormula>SUM(Tabelle1[shiphp])</calculatedColumnFormula>
    </tableColumn>
    <tableColumn id="3" xr3:uid="{9A091EFF-79ED-464F-BA1E-AAE6831FCFCB}" name="all ship shield" dataDxfId="2">
      <calculatedColumnFormula>SUM(Tabelle1[shipshield])</calculatedColumnFormula>
    </tableColumn>
    <tableColumn id="4" xr3:uid="{D718BD9F-C439-43D4-856B-5FAF3DD8641C}" name="all hp and shield" dataDxfId="1">
      <calculatedColumnFormula>SUM(Tabelle10[[#This Row],[all ship HP]:[all ship shield]])</calculatedColumnFormula>
    </tableColumn>
    <tableColumn id="5" xr3:uid="{6C24142A-6928-4501-B5A6-C31ED5767CB8}" name="all credit cost" dataDxfId="0">
      <calculatedColumnFormula>SUM(Tabelle1[credit cost])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DA9684-B417-4F08-8794-9299F0D1D8FA}" name="Tabelle47" displayName="Tabelle47" ref="B4:G12" totalsRowShown="0">
  <autoFilter ref="B4:G12" xr:uid="{29DA9684-B417-4F08-8794-9299F0D1D8FA}"/>
  <tableColumns count="6">
    <tableColumn id="2" xr3:uid="{0E2A81C4-5CE3-4B01-889A-DAD8ACD4EA1F}" name="name"/>
    <tableColumn id="3" xr3:uid="{5EFAC8B5-F4F6-4457-8146-8F2D96E55857}" name="type"/>
    <tableColumn id="4" xr3:uid="{2101326E-FA83-4C03-8607-F6C259642EE0}" name="Good Aginst"/>
    <tableColumn id="5" xr3:uid="{287DA73D-67EB-4600-9F05-4C52DC67791B}" name="damage"/>
    <tableColumn id="6" xr3:uid="{0E09D1DF-C5B2-49D0-BD03-300325EFD28C}" name="couldown"/>
    <tableColumn id="7" xr3:uid="{D3726976-9858-4479-8BCE-7AD5A0570C43}" name="multiplyer">
      <calculatedColumnFormula array="1">_xlfn.IFS(D5 = "none", "0", D5 = "shield", "2", D5 = "hp", "2", D5 = "all", "3"  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32772-1759-455F-8130-8714F2091D51}" name="Tabelle479" displayName="Tabelle479" ref="B17:G25" totalsRowShown="0">
  <autoFilter ref="B17:G25" xr:uid="{13232772-1759-455F-8130-8714F2091D51}"/>
  <tableColumns count="6">
    <tableColumn id="2" xr3:uid="{D036C750-0D58-4E49-AE54-926D87846CDE}" name="name"/>
    <tableColumn id="3" xr3:uid="{6C896028-5F6B-41E8-AA94-482E90507FD3}" name="type"/>
    <tableColumn id="4" xr3:uid="{3803C24C-D11B-421C-B769-1F2BCE5E7478}" name="Good Aginst"/>
    <tableColumn id="5" xr3:uid="{DE9E2347-3EA8-48DA-A722-F650AD74FFC0}" name="damage"/>
    <tableColumn id="6" xr3:uid="{CE5E5D09-73BC-4300-945A-159BFD603F89}" name="couldown"/>
    <tableColumn id="7" xr3:uid="{1C516BE4-A655-40A0-B30C-3E4032506D6C}" name="multiplyer">
      <calculatedColumnFormula array="1">_xlfn.IFS(D18 = "none", "0", D18 = "shield", "2", D18 = "hp", "2", D18 = "all", "3"  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6DC589-CB8B-4A8E-9E07-48144C709B6C}" name="Tabelle58" displayName="Tabelle58" ref="B3:G13" totalsRowShown="0">
  <autoFilter ref="B3:G13" xr:uid="{9F6DC589-CB8B-4A8E-9E07-48144C709B6C}"/>
  <tableColumns count="6">
    <tableColumn id="2" xr3:uid="{B3E4A1BD-F789-41C9-B7E4-0EBEF78700A8}" name="name"/>
    <tableColumn id="3" xr3:uid="{C93A36B5-EFE5-4CA6-9751-54591057A749}" name="description"/>
    <tableColumn id="4" xr3:uid="{D498DB28-2E87-4120-BA31-E2375D848CAF}" name="need shoots to reload"/>
    <tableColumn id="5" xr3:uid="{9F1AFCA3-DC20-44AC-9077-2716D8AFBC67}" name="damage"/>
    <tableColumn id="6" xr3:uid="{42B7FF23-FC92-44B2-A866-612730C65F51}" name="heals"/>
    <tableColumn id="7" xr3:uid="{CD5BBEAD-E360-4586-8A34-B44CEB16A8D9}" name="type (on it self or on other ships too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9D5BFE-8529-4BF0-A14C-0CB178EA08BC}" name="Tabelle9" displayName="Tabelle9" ref="B3:D8" totalsRowShown="0">
  <autoFilter ref="B3:D8" xr:uid="{6E9D5BFE-8529-4BF0-A14C-0CB178EA08BC}"/>
  <tableColumns count="3">
    <tableColumn id="1" xr3:uid="{F60323A9-1651-49F1-8941-CFA4E9347DE1}" name="nation"/>
    <tableColumn id="2" xr3:uid="{77379076-9618-4583-BBDA-DDD11763855B}" name="shipclass"/>
    <tableColumn id="3" xr3:uid="{8746F0FB-910E-404E-8802-D6CA97748995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7168-FA99-4151-A35B-12AC80FF3986}">
  <dimension ref="B3:Q37"/>
  <sheetViews>
    <sheetView tabSelected="1" workbookViewId="0">
      <selection activeCell="L31" sqref="L31"/>
    </sheetView>
  </sheetViews>
  <sheetFormatPr baseColWidth="10" defaultRowHeight="14.4" x14ac:dyDescent="0.3"/>
  <cols>
    <col min="2" max="2" width="16.6640625" bestFit="1" customWidth="1"/>
    <col min="5" max="5" width="19.44140625" customWidth="1"/>
    <col min="9" max="9" width="13" bestFit="1" customWidth="1"/>
    <col min="10" max="10" width="16.88671875" bestFit="1" customWidth="1"/>
    <col min="11" max="11" width="13.33203125" bestFit="1" customWidth="1"/>
    <col min="12" max="12" width="22.6640625" bestFit="1" customWidth="1"/>
    <col min="13" max="13" width="9" bestFit="1" customWidth="1"/>
    <col min="14" max="14" width="12" bestFit="1" customWidth="1"/>
    <col min="15" max="15" width="15.44140625" bestFit="1" customWidth="1"/>
    <col min="16" max="16" width="17.6640625" bestFit="1" customWidth="1"/>
    <col min="17" max="17" width="15" bestFit="1" customWidth="1"/>
  </cols>
  <sheetData>
    <row r="3" spans="2:17" x14ac:dyDescent="0.3">
      <c r="B3" t="s">
        <v>26</v>
      </c>
    </row>
    <row r="4" spans="2:17" x14ac:dyDescent="0.3"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10</v>
      </c>
      <c r="I4" t="s">
        <v>72</v>
      </c>
      <c r="J4" t="s">
        <v>74</v>
      </c>
      <c r="K4" t="s">
        <v>78</v>
      </c>
      <c r="M4" t="s">
        <v>0</v>
      </c>
      <c r="N4" t="s">
        <v>79</v>
      </c>
      <c r="O4" t="s">
        <v>80</v>
      </c>
      <c r="P4" t="s">
        <v>86</v>
      </c>
      <c r="Q4" t="s">
        <v>81</v>
      </c>
    </row>
    <row r="5" spans="2:17" x14ac:dyDescent="0.3">
      <c r="B5" t="s">
        <v>18</v>
      </c>
      <c r="C5" t="s">
        <v>6</v>
      </c>
      <c r="D5">
        <v>500</v>
      </c>
      <c r="E5">
        <v>0</v>
      </c>
      <c r="G5" t="s">
        <v>14</v>
      </c>
      <c r="H5" t="s">
        <v>11</v>
      </c>
      <c r="I5" t="s">
        <v>56</v>
      </c>
      <c r="J5" t="s">
        <v>51</v>
      </c>
      <c r="K5">
        <v>2</v>
      </c>
      <c r="M5" t="s">
        <v>83</v>
      </c>
      <c r="N5">
        <f>SUM(Tabelle1[shiphp])</f>
        <v>9450</v>
      </c>
      <c r="O5">
        <f>SUM(Tabelle1[shipshield])</f>
        <v>7950</v>
      </c>
      <c r="P5">
        <f>SUM(Tabelle10[[#This Row],[all ship HP]:[all ship shield]])</f>
        <v>17400</v>
      </c>
      <c r="Q5">
        <f>SUM(Tabelle1[credit cost])</f>
        <v>40</v>
      </c>
    </row>
    <row r="6" spans="2:17" x14ac:dyDescent="0.3">
      <c r="B6" t="s">
        <v>19</v>
      </c>
      <c r="C6" t="s">
        <v>6</v>
      </c>
      <c r="D6">
        <v>500</v>
      </c>
      <c r="E6">
        <v>150</v>
      </c>
      <c r="G6" t="s">
        <v>14</v>
      </c>
      <c r="H6" t="s">
        <v>11</v>
      </c>
      <c r="I6" t="s">
        <v>56</v>
      </c>
      <c r="J6" t="s">
        <v>51</v>
      </c>
      <c r="K6">
        <v>3</v>
      </c>
      <c r="M6" t="s">
        <v>82</v>
      </c>
      <c r="N6">
        <f>SUM(Tabelle13[shiphp])</f>
        <v>9550</v>
      </c>
      <c r="O6">
        <f>SUM(Tabelle13[shipshield])</f>
        <v>8150</v>
      </c>
      <c r="P6">
        <f>SUM(Tabelle10[[#This Row],[all ship HP]:[all ship shield]])</f>
        <v>17700</v>
      </c>
      <c r="Q6">
        <f>SUM(Tabelle13[credit cost])</f>
        <v>42</v>
      </c>
    </row>
    <row r="7" spans="2:17" x14ac:dyDescent="0.3">
      <c r="B7" t="s">
        <v>20</v>
      </c>
      <c r="C7" t="s">
        <v>6</v>
      </c>
      <c r="D7">
        <v>750</v>
      </c>
      <c r="E7">
        <v>0</v>
      </c>
      <c r="G7" t="s">
        <v>14</v>
      </c>
      <c r="H7" t="s">
        <v>11</v>
      </c>
      <c r="I7" t="s">
        <v>56</v>
      </c>
      <c r="J7" t="s">
        <v>75</v>
      </c>
      <c r="K7">
        <v>3</v>
      </c>
      <c r="M7" t="s">
        <v>84</v>
      </c>
      <c r="N7">
        <f>SUM(Tabelle134[shiphp])</f>
        <v>9950</v>
      </c>
      <c r="O7">
        <f>SUM(Tabelle134[shipshield])</f>
        <v>9250</v>
      </c>
      <c r="P7">
        <f>SUM(Tabelle10[[#This Row],[all ship HP]:[all ship shield]])</f>
        <v>19200</v>
      </c>
      <c r="Q7">
        <f>SUM(Tabelle134[credit cost])</f>
        <v>45</v>
      </c>
    </row>
    <row r="8" spans="2:17" x14ac:dyDescent="0.3">
      <c r="B8" t="s">
        <v>21</v>
      </c>
      <c r="C8" t="s">
        <v>6</v>
      </c>
      <c r="D8">
        <v>400</v>
      </c>
      <c r="E8">
        <v>300</v>
      </c>
      <c r="G8" t="s">
        <v>14</v>
      </c>
      <c r="H8" t="s">
        <v>11</v>
      </c>
      <c r="I8" t="s">
        <v>58</v>
      </c>
      <c r="J8" t="s">
        <v>51</v>
      </c>
      <c r="K8">
        <v>3</v>
      </c>
      <c r="M8" t="s">
        <v>85</v>
      </c>
      <c r="P8">
        <f>SUM(Tabelle10[[#This Row],[all ship HP]:[all ship shield]])</f>
        <v>0</v>
      </c>
    </row>
    <row r="9" spans="2:17" x14ac:dyDescent="0.3">
      <c r="B9" t="s">
        <v>22</v>
      </c>
      <c r="C9" t="s">
        <v>6</v>
      </c>
      <c r="D9">
        <v>1000</v>
      </c>
      <c r="E9">
        <v>600</v>
      </c>
      <c r="G9" t="s">
        <v>15</v>
      </c>
      <c r="H9" t="s">
        <v>12</v>
      </c>
      <c r="I9" t="s">
        <v>56</v>
      </c>
      <c r="J9" t="s">
        <v>51</v>
      </c>
      <c r="K9">
        <v>5</v>
      </c>
      <c r="P9">
        <f>SUM(Tabelle10[[#This Row],[all ship HP]:[all ship shield]])</f>
        <v>0</v>
      </c>
    </row>
    <row r="10" spans="2:17" x14ac:dyDescent="0.3">
      <c r="B10" t="s">
        <v>23</v>
      </c>
      <c r="C10" t="s">
        <v>6</v>
      </c>
      <c r="D10">
        <v>800</v>
      </c>
      <c r="E10">
        <v>1200</v>
      </c>
      <c r="G10" t="s">
        <v>15</v>
      </c>
      <c r="H10" t="s">
        <v>12</v>
      </c>
      <c r="I10" t="s">
        <v>57</v>
      </c>
      <c r="J10" t="s">
        <v>51</v>
      </c>
      <c r="K10">
        <v>6</v>
      </c>
    </row>
    <row r="11" spans="2:17" x14ac:dyDescent="0.3">
      <c r="B11" t="s">
        <v>24</v>
      </c>
      <c r="C11" t="s">
        <v>6</v>
      </c>
      <c r="D11">
        <v>2500</v>
      </c>
      <c r="E11">
        <v>2500</v>
      </c>
      <c r="G11" t="s">
        <v>16</v>
      </c>
      <c r="H11" t="s">
        <v>13</v>
      </c>
      <c r="I11" t="s">
        <v>56</v>
      </c>
      <c r="J11" t="s">
        <v>75</v>
      </c>
      <c r="K11">
        <v>8</v>
      </c>
      <c r="Q11" s="1"/>
    </row>
    <row r="12" spans="2:17" x14ac:dyDescent="0.3">
      <c r="B12" t="s">
        <v>25</v>
      </c>
      <c r="C12" t="s">
        <v>6</v>
      </c>
      <c r="D12">
        <v>3000</v>
      </c>
      <c r="E12">
        <v>3200</v>
      </c>
      <c r="G12" t="s">
        <v>16</v>
      </c>
      <c r="H12" t="s">
        <v>13</v>
      </c>
      <c r="I12" t="s">
        <v>56</v>
      </c>
      <c r="J12" t="s">
        <v>76</v>
      </c>
      <c r="K12">
        <v>10</v>
      </c>
    </row>
    <row r="14" spans="2:17" x14ac:dyDescent="0.3">
      <c r="B14" t="s">
        <v>27</v>
      </c>
    </row>
    <row r="15" spans="2:17" x14ac:dyDescent="0.3"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10</v>
      </c>
      <c r="I15" t="s">
        <v>72</v>
      </c>
      <c r="J15" t="s">
        <v>74</v>
      </c>
      <c r="K15" t="s">
        <v>78</v>
      </c>
    </row>
    <row r="16" spans="2:17" x14ac:dyDescent="0.3">
      <c r="B16" t="s">
        <v>28</v>
      </c>
      <c r="C16" t="s">
        <v>7</v>
      </c>
      <c r="D16">
        <v>600</v>
      </c>
      <c r="E16">
        <v>400</v>
      </c>
      <c r="G16" t="s">
        <v>14</v>
      </c>
      <c r="H16" t="s">
        <v>11</v>
      </c>
      <c r="I16" t="s">
        <v>57</v>
      </c>
      <c r="J16" t="s">
        <v>77</v>
      </c>
      <c r="K16">
        <v>3</v>
      </c>
    </row>
    <row r="17" spans="2:11" x14ac:dyDescent="0.3">
      <c r="B17" t="s">
        <v>29</v>
      </c>
      <c r="C17" t="s">
        <v>7</v>
      </c>
      <c r="D17">
        <v>700</v>
      </c>
      <c r="E17">
        <v>100</v>
      </c>
      <c r="G17" t="s">
        <v>14</v>
      </c>
      <c r="H17" t="s">
        <v>11</v>
      </c>
      <c r="I17" t="s">
        <v>57</v>
      </c>
      <c r="J17" t="s">
        <v>51</v>
      </c>
      <c r="K17">
        <v>3</v>
      </c>
    </row>
    <row r="18" spans="2:11" x14ac:dyDescent="0.3">
      <c r="B18" t="s">
        <v>30</v>
      </c>
      <c r="C18" t="s">
        <v>7</v>
      </c>
      <c r="D18">
        <v>500</v>
      </c>
      <c r="E18">
        <v>200</v>
      </c>
      <c r="G18" t="s">
        <v>14</v>
      </c>
      <c r="H18" t="s">
        <v>11</v>
      </c>
      <c r="I18" t="s">
        <v>57</v>
      </c>
      <c r="J18" t="s">
        <v>51</v>
      </c>
      <c r="K18">
        <v>2</v>
      </c>
    </row>
    <row r="19" spans="2:11" x14ac:dyDescent="0.3">
      <c r="B19" t="s">
        <v>31</v>
      </c>
      <c r="C19" t="s">
        <v>7</v>
      </c>
      <c r="D19">
        <v>700</v>
      </c>
      <c r="E19">
        <v>200</v>
      </c>
      <c r="G19" t="s">
        <v>14</v>
      </c>
      <c r="H19" t="s">
        <v>11</v>
      </c>
      <c r="I19" t="s">
        <v>55</v>
      </c>
      <c r="J19" t="s">
        <v>76</v>
      </c>
      <c r="K19">
        <v>3</v>
      </c>
    </row>
    <row r="20" spans="2:11" x14ac:dyDescent="0.3">
      <c r="B20" t="s">
        <v>32</v>
      </c>
      <c r="C20" t="s">
        <v>7</v>
      </c>
      <c r="D20">
        <v>750</v>
      </c>
      <c r="E20">
        <v>250</v>
      </c>
      <c r="G20" t="s">
        <v>14</v>
      </c>
      <c r="H20" t="s">
        <v>11</v>
      </c>
      <c r="I20" t="s">
        <v>57</v>
      </c>
      <c r="J20" t="s">
        <v>51</v>
      </c>
      <c r="K20">
        <v>4</v>
      </c>
    </row>
    <row r="21" spans="2:11" x14ac:dyDescent="0.3">
      <c r="B21" t="s">
        <v>23</v>
      </c>
      <c r="C21" t="s">
        <v>7</v>
      </c>
      <c r="D21">
        <v>1200</v>
      </c>
      <c r="E21">
        <v>1000</v>
      </c>
      <c r="G21" t="s">
        <v>15</v>
      </c>
      <c r="H21" t="s">
        <v>12</v>
      </c>
      <c r="I21" t="s">
        <v>57</v>
      </c>
      <c r="J21" t="s">
        <v>75</v>
      </c>
      <c r="K21">
        <v>6</v>
      </c>
    </row>
    <row r="22" spans="2:11" x14ac:dyDescent="0.3">
      <c r="B22" t="s">
        <v>22</v>
      </c>
      <c r="C22" t="s">
        <v>7</v>
      </c>
      <c r="D22">
        <v>1100</v>
      </c>
      <c r="E22">
        <v>800</v>
      </c>
      <c r="G22" t="s">
        <v>15</v>
      </c>
      <c r="H22" t="s">
        <v>12</v>
      </c>
      <c r="I22" t="s">
        <v>57</v>
      </c>
      <c r="J22" t="s">
        <v>51</v>
      </c>
      <c r="K22">
        <v>6</v>
      </c>
    </row>
    <row r="23" spans="2:11" x14ac:dyDescent="0.3">
      <c r="B23" t="s">
        <v>34</v>
      </c>
      <c r="C23" t="s">
        <v>7</v>
      </c>
      <c r="D23">
        <v>1200</v>
      </c>
      <c r="E23">
        <v>2000</v>
      </c>
      <c r="G23" t="s">
        <v>15</v>
      </c>
      <c r="H23" t="s">
        <v>12</v>
      </c>
      <c r="I23" t="s">
        <v>57</v>
      </c>
      <c r="J23" t="s">
        <v>51</v>
      </c>
      <c r="K23">
        <v>6</v>
      </c>
    </row>
    <row r="24" spans="2:11" x14ac:dyDescent="0.3">
      <c r="B24" t="s">
        <v>33</v>
      </c>
      <c r="C24" t="s">
        <v>7</v>
      </c>
      <c r="D24">
        <v>2800</v>
      </c>
      <c r="E24">
        <v>3200</v>
      </c>
      <c r="G24" t="s">
        <v>16</v>
      </c>
      <c r="H24" t="s">
        <v>13</v>
      </c>
      <c r="I24" t="s">
        <v>57</v>
      </c>
      <c r="J24" t="s">
        <v>51</v>
      </c>
      <c r="K24">
        <v>9</v>
      </c>
    </row>
    <row r="26" spans="2:11" x14ac:dyDescent="0.3">
      <c r="B26" t="s">
        <v>8</v>
      </c>
    </row>
    <row r="27" spans="2:11" x14ac:dyDescent="0.3">
      <c r="B27" t="s">
        <v>1</v>
      </c>
      <c r="C27" t="s">
        <v>0</v>
      </c>
      <c r="D27" t="s">
        <v>2</v>
      </c>
      <c r="E27" t="s">
        <v>3</v>
      </c>
      <c r="F27" t="s">
        <v>4</v>
      </c>
      <c r="G27" t="s">
        <v>5</v>
      </c>
      <c r="H27" t="s">
        <v>10</v>
      </c>
      <c r="I27" t="s">
        <v>72</v>
      </c>
      <c r="J27" t="s">
        <v>74</v>
      </c>
      <c r="K27" t="s">
        <v>78</v>
      </c>
    </row>
    <row r="28" spans="2:11" x14ac:dyDescent="0.3">
      <c r="B28" t="s">
        <v>35</v>
      </c>
      <c r="C28" t="s">
        <v>8</v>
      </c>
      <c r="D28">
        <v>500</v>
      </c>
      <c r="E28">
        <v>0</v>
      </c>
      <c r="G28" t="s">
        <v>14</v>
      </c>
      <c r="H28" t="s">
        <v>11</v>
      </c>
      <c r="I28" t="s">
        <v>58</v>
      </c>
      <c r="J28" t="s">
        <v>51</v>
      </c>
      <c r="K28">
        <v>2</v>
      </c>
    </row>
    <row r="29" spans="2:11" x14ac:dyDescent="0.3">
      <c r="B29" t="s">
        <v>36</v>
      </c>
      <c r="C29" t="s">
        <v>8</v>
      </c>
      <c r="D29">
        <v>500</v>
      </c>
      <c r="E29">
        <v>200</v>
      </c>
      <c r="G29" t="s">
        <v>14</v>
      </c>
      <c r="H29" t="s">
        <v>11</v>
      </c>
      <c r="I29" t="s">
        <v>58</v>
      </c>
      <c r="J29" t="s">
        <v>77</v>
      </c>
      <c r="K29">
        <v>2</v>
      </c>
    </row>
    <row r="30" spans="2:11" x14ac:dyDescent="0.3">
      <c r="B30" t="s">
        <v>37</v>
      </c>
      <c r="C30" t="s">
        <v>8</v>
      </c>
      <c r="D30">
        <v>300</v>
      </c>
      <c r="E30">
        <v>300</v>
      </c>
      <c r="G30" t="s">
        <v>14</v>
      </c>
      <c r="H30" t="s">
        <v>11</v>
      </c>
      <c r="I30" t="s">
        <v>58</v>
      </c>
      <c r="J30" t="s">
        <v>51</v>
      </c>
      <c r="K30">
        <v>2</v>
      </c>
    </row>
    <row r="31" spans="2:11" x14ac:dyDescent="0.3">
      <c r="B31" t="s">
        <v>38</v>
      </c>
      <c r="C31" t="s">
        <v>8</v>
      </c>
      <c r="D31">
        <v>500</v>
      </c>
      <c r="E31">
        <v>200</v>
      </c>
      <c r="G31" t="s">
        <v>14</v>
      </c>
      <c r="H31" t="s">
        <v>11</v>
      </c>
      <c r="I31" t="s">
        <v>55</v>
      </c>
      <c r="J31" t="s">
        <v>75</v>
      </c>
      <c r="K31">
        <v>2</v>
      </c>
    </row>
    <row r="32" spans="2:11" x14ac:dyDescent="0.3">
      <c r="B32" t="s">
        <v>44</v>
      </c>
      <c r="C32" t="s">
        <v>8</v>
      </c>
      <c r="D32">
        <v>400</v>
      </c>
      <c r="E32">
        <v>400</v>
      </c>
      <c r="G32" t="s">
        <v>14</v>
      </c>
      <c r="H32" t="s">
        <v>11</v>
      </c>
      <c r="I32" t="s">
        <v>54</v>
      </c>
      <c r="J32" t="s">
        <v>51</v>
      </c>
      <c r="K32">
        <v>3</v>
      </c>
    </row>
    <row r="33" spans="2:11" x14ac:dyDescent="0.3">
      <c r="B33" t="s">
        <v>39</v>
      </c>
      <c r="C33" t="s">
        <v>8</v>
      </c>
      <c r="D33">
        <v>1000</v>
      </c>
      <c r="E33">
        <v>750</v>
      </c>
      <c r="G33" t="s">
        <v>15</v>
      </c>
      <c r="H33" t="s">
        <v>12</v>
      </c>
      <c r="I33" t="s">
        <v>58</v>
      </c>
      <c r="J33" t="s">
        <v>51</v>
      </c>
      <c r="K33">
        <v>6</v>
      </c>
    </row>
    <row r="34" spans="2:11" x14ac:dyDescent="0.3">
      <c r="B34" t="s">
        <v>41</v>
      </c>
      <c r="C34" t="s">
        <v>8</v>
      </c>
      <c r="D34">
        <v>900</v>
      </c>
      <c r="E34">
        <v>800</v>
      </c>
      <c r="G34" t="s">
        <v>15</v>
      </c>
      <c r="H34" t="s">
        <v>12</v>
      </c>
      <c r="I34" t="s">
        <v>58</v>
      </c>
      <c r="J34" t="s">
        <v>51</v>
      </c>
      <c r="K34">
        <v>5</v>
      </c>
    </row>
    <row r="35" spans="2:11" x14ac:dyDescent="0.3">
      <c r="B35" t="s">
        <v>40</v>
      </c>
      <c r="C35" t="s">
        <v>8</v>
      </c>
      <c r="D35">
        <v>1500</v>
      </c>
      <c r="E35">
        <v>1600</v>
      </c>
      <c r="G35" t="s">
        <v>15</v>
      </c>
      <c r="H35" t="s">
        <v>12</v>
      </c>
      <c r="I35" t="s">
        <v>58</v>
      </c>
      <c r="J35" t="s">
        <v>51</v>
      </c>
      <c r="K35">
        <v>6</v>
      </c>
    </row>
    <row r="36" spans="2:11" x14ac:dyDescent="0.3">
      <c r="B36" t="s">
        <v>42</v>
      </c>
      <c r="C36" t="s">
        <v>8</v>
      </c>
      <c r="D36">
        <v>1750</v>
      </c>
      <c r="E36">
        <v>2000</v>
      </c>
      <c r="G36" t="s">
        <v>16</v>
      </c>
      <c r="H36" t="s">
        <v>13</v>
      </c>
      <c r="I36" t="s">
        <v>58</v>
      </c>
      <c r="J36" t="s">
        <v>76</v>
      </c>
      <c r="K36">
        <v>7</v>
      </c>
    </row>
    <row r="37" spans="2:11" x14ac:dyDescent="0.3">
      <c r="B37" t="s">
        <v>43</v>
      </c>
      <c r="C37" t="s">
        <v>8</v>
      </c>
      <c r="D37">
        <v>2600</v>
      </c>
      <c r="E37">
        <v>3000</v>
      </c>
      <c r="G37" t="s">
        <v>16</v>
      </c>
      <c r="H37" t="s">
        <v>13</v>
      </c>
      <c r="I37" t="s">
        <v>58</v>
      </c>
      <c r="J37" t="s">
        <v>51</v>
      </c>
      <c r="K37">
        <v>10</v>
      </c>
    </row>
  </sheetData>
  <pageMargins left="0.7" right="0.7" top="0.78740157499999996" bottom="0.78740157499999996" header="0.3" footer="0.3"/>
  <pageSetup paperSize="9" orientation="landscape" r:id="rId1"/>
  <headerFooter>
    <oddFooter>&amp;C_x000D_&amp;1#&amp;"Calibri"&amp;9&amp;K000000 Internal Use Only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40DF15C-1A69-492F-8076-DCCF5D4C0F1B}">
          <x14:formula1>
            <xm:f>weapons!$B$5:$B$12</xm:f>
          </x14:formula1>
          <xm:sqref>I1:I1048576</xm:sqref>
        </x14:dataValidation>
        <x14:dataValidation type="list" allowBlank="1" showInputMessage="1" showErrorMessage="1" xr:uid="{3806B8C6-5730-4E55-A1F1-7E5A596128DB}">
          <x14:formula1>
            <xm:f>weapons!$B$18:$B$25</xm:f>
          </x14:formula1>
          <xm:sqref>J1:J1048576</xm:sqref>
        </x14:dataValidation>
        <x14:dataValidation type="list" allowBlank="1" showInputMessage="1" showErrorMessage="1" xr:uid="{E5A73B7A-A7FE-4024-B1A0-15354B5C013F}">
          <x14:formula1>
            <xm:f>ships!$B$4:$B$8</xm:f>
          </x14:formula1>
          <xm:sqref>C1:C1048576</xm:sqref>
        </x14:dataValidation>
        <x14:dataValidation type="list" allowBlank="1" showInputMessage="1" showErrorMessage="1" xr:uid="{95FF6E9F-28F2-4D7A-BFED-2507CB5F13B1}">
          <x14:formula1>
            <xm:f>ships!$D$4:$D$8</xm:f>
          </x14:formula1>
          <xm:sqref>G1:G1048576</xm:sqref>
        </x14:dataValidation>
        <x14:dataValidation type="list" allowBlank="1" showInputMessage="1" showErrorMessage="1" xr:uid="{FCB817B9-02C5-4819-9A99-B28C9FFC93B0}">
          <x14:formula1>
            <xm:f>ships!$C$5:$C$7</xm:f>
          </x14:formula1>
          <xm:sqref>H1:H4 H6:H1048576</xm:sqref>
        </x14:dataValidation>
        <x14:dataValidation type="list" allowBlank="1" showInputMessage="1" showErrorMessage="1" xr:uid="{A032E2F7-8BCD-4851-A427-CB6EE51B32A0}">
          <x14:formula1>
            <xm:f>ships!$C$4:$C$8</xm:f>
          </x14:formula1>
          <xm:sqref>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235F-553F-4DF6-A7E5-29B099F51518}">
  <dimension ref="B3:J25"/>
  <sheetViews>
    <sheetView workbookViewId="0">
      <selection activeCell="O18" sqref="O18"/>
    </sheetView>
  </sheetViews>
  <sheetFormatPr baseColWidth="10" defaultRowHeight="14.4" x14ac:dyDescent="0.3"/>
  <cols>
    <col min="2" max="2" width="16.88671875" bestFit="1" customWidth="1"/>
    <col min="3" max="3" width="11.33203125" bestFit="1" customWidth="1"/>
    <col min="4" max="4" width="14.109375" bestFit="1" customWidth="1"/>
    <col min="6" max="6" width="12" bestFit="1" customWidth="1"/>
    <col min="7" max="7" width="12.5546875" bestFit="1" customWidth="1"/>
  </cols>
  <sheetData>
    <row r="3" spans="2:10" x14ac:dyDescent="0.3">
      <c r="B3" t="s">
        <v>45</v>
      </c>
    </row>
    <row r="4" spans="2:10" x14ac:dyDescent="0.3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60</v>
      </c>
      <c r="J4" t="s">
        <v>66</v>
      </c>
    </row>
    <row r="5" spans="2:10" x14ac:dyDescent="0.3">
      <c r="B5" t="s">
        <v>58</v>
      </c>
      <c r="C5" t="s">
        <v>61</v>
      </c>
      <c r="D5" t="s">
        <v>51</v>
      </c>
      <c r="E5">
        <v>200</v>
      </c>
      <c r="F5">
        <v>100</v>
      </c>
      <c r="G5" s="2" t="str" cm="1">
        <f t="array" ref="G5">_xlfn.IFS(D5 = "none", "0", D5 = "shield", "2", D5 = "hp", "2", D5 = "all", "3"  )</f>
        <v>0</v>
      </c>
      <c r="J5" t="s">
        <v>51</v>
      </c>
    </row>
    <row r="6" spans="2:10" x14ac:dyDescent="0.3">
      <c r="B6" t="s">
        <v>57</v>
      </c>
      <c r="C6" t="s">
        <v>62</v>
      </c>
      <c r="D6" t="s">
        <v>52</v>
      </c>
      <c r="E6">
        <v>300</v>
      </c>
      <c r="F6">
        <v>120</v>
      </c>
      <c r="G6" t="str" cm="1">
        <f t="array" ref="G6">_xlfn.IFS(D6 = "none", "0", D6 = "shield", "2", D6 = "hp", "2", D6 = "all", "3"  )</f>
        <v>2</v>
      </c>
      <c r="J6" t="s">
        <v>52</v>
      </c>
    </row>
    <row r="7" spans="2:10" x14ac:dyDescent="0.3">
      <c r="B7" t="s">
        <v>56</v>
      </c>
      <c r="C7" t="s">
        <v>63</v>
      </c>
      <c r="D7" t="s">
        <v>53</v>
      </c>
      <c r="E7">
        <v>300</v>
      </c>
      <c r="F7">
        <v>150</v>
      </c>
      <c r="G7" t="str" cm="1">
        <f t="array" ref="G7">_xlfn.IFS(D7 = "none", "0", D7 = "shield", "2", D7 = "hp", "2", D7 = "all", "3"  )</f>
        <v>3</v>
      </c>
      <c r="J7" t="s">
        <v>59</v>
      </c>
    </row>
    <row r="8" spans="2:10" x14ac:dyDescent="0.3">
      <c r="B8" t="s">
        <v>55</v>
      </c>
      <c r="C8" t="s">
        <v>64</v>
      </c>
      <c r="D8" t="s">
        <v>59</v>
      </c>
      <c r="E8">
        <v>300</v>
      </c>
      <c r="F8">
        <v>120</v>
      </c>
      <c r="G8" t="str" cm="1">
        <f t="array" ref="G8">_xlfn.IFS(D8 = "none", "0", D8 = "shield", "2", D8 = "hp", "2", D8 = "all", "3"  )</f>
        <v>2</v>
      </c>
      <c r="J8" t="s">
        <v>53</v>
      </c>
    </row>
    <row r="9" spans="2:10" x14ac:dyDescent="0.3">
      <c r="B9" t="s">
        <v>54</v>
      </c>
      <c r="C9" t="s">
        <v>65</v>
      </c>
      <c r="D9" t="s">
        <v>51</v>
      </c>
      <c r="E9">
        <v>350</v>
      </c>
      <c r="F9">
        <v>100</v>
      </c>
      <c r="G9" t="str" cm="1">
        <f t="array" ref="G9">_xlfn.IFS(D9 = "none", "0", D9 = "shield", "2", D9 = "hp", "2", D9 = "all", "3"  )</f>
        <v>0</v>
      </c>
    </row>
    <row r="10" spans="2:10" x14ac:dyDescent="0.3">
      <c r="G10" t="e" cm="1">
        <f t="array" ref="G10">_xlfn.IFS(D10 = "none", "0", D10 = "shield", "2", D10 = "hp", "2", D10 = "all", "3"  )</f>
        <v>#N/A</v>
      </c>
    </row>
    <row r="11" spans="2:10" x14ac:dyDescent="0.3">
      <c r="G11" t="e" cm="1">
        <f t="array" ref="G11">_xlfn.IFS(D11 = "none", "0", D11 = "shield", "2", D11 = "hp", "2", D11 = "all", "3"  )</f>
        <v>#N/A</v>
      </c>
    </row>
    <row r="12" spans="2:10" x14ac:dyDescent="0.3">
      <c r="G12" t="e" cm="1">
        <f t="array" ref="G12">_xlfn.IFS(D12 = "none", "0", D12 = "shield", "2", D12 = "hp", "2", D12 = "all", "3"  )</f>
        <v>#N/A</v>
      </c>
    </row>
    <row r="16" spans="2:10" x14ac:dyDescent="0.3">
      <c r="B16" t="s">
        <v>73</v>
      </c>
    </row>
    <row r="17" spans="2:7" x14ac:dyDescent="0.3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60</v>
      </c>
    </row>
    <row r="18" spans="2:7" x14ac:dyDescent="0.3">
      <c r="B18" t="s">
        <v>51</v>
      </c>
      <c r="G18" t="e" cm="1">
        <f t="array" ref="G18">_xlfn.IFS(D18 = "none", "0", D18 = "shield", "2", D18 = "hp", "2", D18 = "all", "3"  )</f>
        <v>#N/A</v>
      </c>
    </row>
    <row r="19" spans="2:7" x14ac:dyDescent="0.3">
      <c r="B19" t="s">
        <v>76</v>
      </c>
      <c r="C19">
        <v>1</v>
      </c>
      <c r="D19" t="s">
        <v>53</v>
      </c>
      <c r="G19" t="str" cm="1">
        <f t="array" ref="G19">_xlfn.IFS(D19 = "none", "0", D19 = "shield", "2", D19 = "hp", "2", D19 = "all", "3"  )</f>
        <v>3</v>
      </c>
    </row>
    <row r="20" spans="2:7" x14ac:dyDescent="0.3">
      <c r="B20" t="s">
        <v>75</v>
      </c>
      <c r="C20">
        <v>2</v>
      </c>
      <c r="D20" t="s">
        <v>59</v>
      </c>
      <c r="G20" t="str" cm="1">
        <f t="array" ref="G20">_xlfn.IFS(D20 = "none", "0", D20 = "shield", "2", D20 = "hp", "2", D20 = "all", "3"  )</f>
        <v>2</v>
      </c>
    </row>
    <row r="21" spans="2:7" x14ac:dyDescent="0.3">
      <c r="B21" t="s">
        <v>77</v>
      </c>
      <c r="C21">
        <v>3</v>
      </c>
      <c r="D21" t="s">
        <v>52</v>
      </c>
      <c r="G21" t="str" cm="1">
        <f t="array" ref="G21">_xlfn.IFS(D21 = "none", "0", D21 = "shield", "2", D21 = "hp", "2", D21 = "all", "3"  )</f>
        <v>2</v>
      </c>
    </row>
    <row r="22" spans="2:7" x14ac:dyDescent="0.3">
      <c r="G22" t="e" cm="1">
        <f t="array" ref="G22">_xlfn.IFS(D22 = "none", "0", D22 = "shield", "2", D22 = "hp", "2", D22 = "all", "3"  )</f>
        <v>#N/A</v>
      </c>
    </row>
    <row r="23" spans="2:7" x14ac:dyDescent="0.3">
      <c r="G23" t="e" cm="1">
        <f t="array" ref="G23">_xlfn.IFS(D23 = "none", "0", D23 = "shield", "2", D23 = "hp", "2", D23 = "all", "3"  )</f>
        <v>#N/A</v>
      </c>
    </row>
    <row r="24" spans="2:7" x14ac:dyDescent="0.3">
      <c r="G24" t="e" cm="1">
        <f t="array" ref="G24">_xlfn.IFS(D24 = "none", "0", D24 = "shield", "2", D24 = "hp", "2", D24 = "all", "3"  )</f>
        <v>#N/A</v>
      </c>
    </row>
    <row r="25" spans="2:7" x14ac:dyDescent="0.3">
      <c r="G25" t="e" cm="1">
        <f t="array" ref="G25">_xlfn.IFS(D25 = "none", "0", D25 = "shield", "2", D25 = "hp", "2", D25 = "all", "3"  )</f>
        <v>#N/A</v>
      </c>
    </row>
  </sheetData>
  <dataValidations count="1">
    <dataValidation type="list" allowBlank="1" showInputMessage="1" showErrorMessage="1" sqref="D1:D1048576" xr:uid="{86FE9C2D-A2CE-4A06-A89C-A8C8AB3ADED8}">
      <formula1>$J$5:$J$8</formula1>
    </dataValidation>
  </dataValidations>
  <pageMargins left="0.7" right="0.7" top="0.78740157499999996" bottom="0.78740157499999996" header="0.3" footer="0.3"/>
  <headerFooter>
    <oddFooter>&amp;C_x000D_&amp;1#&amp;"Calibri"&amp;9&amp;K000000 Internal Use Only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E2B3-7D07-4C1C-A71F-3FB0C0650FB1}">
  <dimension ref="B2:G3"/>
  <sheetViews>
    <sheetView workbookViewId="0">
      <selection activeCell="C27" sqref="C27"/>
    </sheetView>
  </sheetViews>
  <sheetFormatPr baseColWidth="10" defaultRowHeight="14.4" x14ac:dyDescent="0.3"/>
  <cols>
    <col min="7" max="7" width="36.109375" bestFit="1" customWidth="1"/>
  </cols>
  <sheetData>
    <row r="2" spans="2:7" x14ac:dyDescent="0.3">
      <c r="B2" t="s">
        <v>67</v>
      </c>
    </row>
    <row r="3" spans="2:7" x14ac:dyDescent="0.3">
      <c r="B3" t="s">
        <v>46</v>
      </c>
      <c r="C3" t="s">
        <v>68</v>
      </c>
      <c r="D3" t="s">
        <v>69</v>
      </c>
      <c r="E3" t="s">
        <v>49</v>
      </c>
      <c r="F3" t="s">
        <v>70</v>
      </c>
      <c r="G3" t="s">
        <v>71</v>
      </c>
    </row>
  </sheetData>
  <pageMargins left="0.7" right="0.7" top="0.78740157499999996" bottom="0.78740157499999996" header="0.3" footer="0.3"/>
  <headerFooter>
    <oddFooter>&amp;C_x000D_&amp;1#&amp;"Calibri"&amp;9&amp;K000000 Internal Use Only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377F-5A69-4831-BEED-A02E1D51427D}">
  <dimension ref="B3:D8"/>
  <sheetViews>
    <sheetView workbookViewId="0">
      <selection activeCell="L13" sqref="L13"/>
    </sheetView>
  </sheetViews>
  <sheetFormatPr baseColWidth="10" defaultRowHeight="14.4" x14ac:dyDescent="0.3"/>
  <cols>
    <col min="5" max="5" width="20.33203125" bestFit="1" customWidth="1"/>
  </cols>
  <sheetData>
    <row r="3" spans="2:4" x14ac:dyDescent="0.3">
      <c r="B3" t="s">
        <v>0</v>
      </c>
      <c r="C3" t="s">
        <v>10</v>
      </c>
      <c r="D3" t="s">
        <v>17</v>
      </c>
    </row>
    <row r="4" spans="2:4" x14ac:dyDescent="0.3">
      <c r="B4" t="s">
        <v>51</v>
      </c>
      <c r="C4" t="s">
        <v>51</v>
      </c>
      <c r="D4" t="s">
        <v>51</v>
      </c>
    </row>
    <row r="5" spans="2:4" x14ac:dyDescent="0.3">
      <c r="B5" t="s">
        <v>6</v>
      </c>
      <c r="C5" t="s">
        <v>11</v>
      </c>
      <c r="D5" t="s">
        <v>14</v>
      </c>
    </row>
    <row r="6" spans="2:4" x14ac:dyDescent="0.3">
      <c r="B6" t="s">
        <v>7</v>
      </c>
      <c r="C6" t="s">
        <v>12</v>
      </c>
      <c r="D6" t="s">
        <v>15</v>
      </c>
    </row>
    <row r="7" spans="2:4" x14ac:dyDescent="0.3">
      <c r="B7" t="s">
        <v>8</v>
      </c>
      <c r="C7" t="s">
        <v>13</v>
      </c>
      <c r="D7" t="s">
        <v>16</v>
      </c>
    </row>
    <row r="8" spans="2:4" x14ac:dyDescent="0.3">
      <c r="B8" t="s">
        <v>9</v>
      </c>
    </row>
  </sheetData>
  <pageMargins left="0.7" right="0.7" top="0.78740157499999996" bottom="0.78740157499999996" header="0.3" footer="0.3"/>
  <headerFooter>
    <oddFooter>&amp;C_x000D_&amp;1#&amp;"Calibri"&amp;9&amp;K000000 Internal Use Only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weapons</vt:lpstr>
      <vt:lpstr>effects</vt:lpstr>
      <vt:lpstr>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Palm</dc:creator>
  <cp:lastModifiedBy>Palm, Mathias Alexander</cp:lastModifiedBy>
  <cp:lastPrinted>2023-04-23T20:16:04Z</cp:lastPrinted>
  <dcterms:created xsi:type="dcterms:W3CDTF">2023-04-22T23:56:59Z</dcterms:created>
  <dcterms:modified xsi:type="dcterms:W3CDTF">2023-04-24T07:02:33Z</dcterms:modified>
</cp:coreProperties>
</file>