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46F819EE-E4B0-4AB4-B29F-A39331C18CA5}" xr6:coauthVersionLast="45" xr6:coauthVersionMax="45" xr10:uidLastSave="{00000000-0000-0000-0000-000000000000}"/>
  <bookViews>
    <workbookView xWindow="-108" yWindow="-108" windowWidth="23256" windowHeight="12576" activeTab="3" xr2:uid="{740244B6-3747-4C40-8789-CD7316829E4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3" l="1"/>
  <c r="C65" i="3"/>
  <c r="AK91" i="2"/>
  <c r="AK90" i="2"/>
  <c r="AK89" i="2"/>
  <c r="AK88" i="2"/>
  <c r="AK87" i="2"/>
  <c r="AK86" i="2"/>
  <c r="AK85" i="2"/>
  <c r="AK84" i="2"/>
  <c r="AG85" i="2"/>
  <c r="AG86" i="2"/>
  <c r="AG87" i="2"/>
  <c r="AG88" i="2"/>
  <c r="AG89" i="2"/>
  <c r="AG90" i="2"/>
  <c r="AG91" i="2"/>
  <c r="AG84" i="2"/>
  <c r="AC85" i="2"/>
  <c r="AC86" i="2"/>
  <c r="AC87" i="2"/>
  <c r="AC88" i="2"/>
  <c r="AC89" i="2"/>
  <c r="AC90" i="2"/>
  <c r="AC91" i="2"/>
  <c r="AC84" i="2"/>
  <c r="Y93" i="2"/>
  <c r="Y85" i="2"/>
  <c r="Y86" i="2"/>
  <c r="Y87" i="2"/>
  <c r="Y88" i="2"/>
  <c r="Y89" i="2"/>
  <c r="Y90" i="2"/>
  <c r="Y91" i="2"/>
  <c r="Y84" i="2"/>
  <c r="J86" i="2"/>
  <c r="J85" i="2"/>
  <c r="J84" i="2"/>
  <c r="M2" i="2"/>
  <c r="M3" i="2"/>
  <c r="M4" i="2"/>
  <c r="M5" i="2"/>
  <c r="M6" i="2"/>
  <c r="M7" i="2"/>
  <c r="M8" i="2"/>
  <c r="M9" i="2"/>
  <c r="Q61" i="2"/>
  <c r="Q62" i="2"/>
  <c r="Q63" i="2"/>
  <c r="Q64" i="2"/>
  <c r="Q65" i="2"/>
  <c r="Q66" i="2"/>
  <c r="Q67" i="2"/>
  <c r="Q60" i="2"/>
  <c r="N4" i="1" l="1"/>
  <c r="L8" i="1" s="1"/>
  <c r="L3" i="1" l="1"/>
  <c r="L7" i="1"/>
  <c r="L9" i="1"/>
  <c r="L2" i="1"/>
  <c r="L5" i="1"/>
  <c r="L6" i="1"/>
  <c r="M85" i="2"/>
  <c r="M86" i="2"/>
  <c r="M87" i="2"/>
  <c r="M88" i="2"/>
  <c r="M89" i="2"/>
  <c r="M90" i="2"/>
  <c r="M91" i="2"/>
  <c r="M84" i="2"/>
  <c r="J96" i="2"/>
  <c r="J97" i="2"/>
  <c r="J98" i="2"/>
  <c r="J99" i="2"/>
  <c r="J100" i="2"/>
  <c r="J101" i="2"/>
  <c r="J102" i="2"/>
  <c r="J95" i="2"/>
  <c r="J87" i="2"/>
  <c r="J88" i="2"/>
  <c r="J89" i="2"/>
  <c r="J90" i="2"/>
  <c r="J91" i="2"/>
  <c r="G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85" i="2"/>
  <c r="H86" i="2"/>
  <c r="H87" i="2"/>
  <c r="H88" i="2"/>
  <c r="H89" i="2"/>
  <c r="H90" i="2"/>
  <c r="H91" i="2"/>
  <c r="H84" i="2"/>
  <c r="G92" i="2"/>
  <c r="H41" i="2"/>
  <c r="H42" i="2"/>
  <c r="H43" i="2"/>
  <c r="H44" i="2"/>
  <c r="H45" i="2"/>
  <c r="H46" i="2"/>
  <c r="H47" i="2"/>
  <c r="G48" i="2"/>
  <c r="H40" i="2" s="1"/>
  <c r="F85" i="2"/>
  <c r="F86" i="2"/>
  <c r="F87" i="2"/>
  <c r="F88" i="2"/>
  <c r="F89" i="2"/>
  <c r="F90" i="2"/>
  <c r="F91" i="2"/>
  <c r="F84" i="2"/>
  <c r="F41" i="2"/>
  <c r="F42" i="2"/>
  <c r="F43" i="2"/>
  <c r="F44" i="2"/>
  <c r="F45" i="2"/>
  <c r="F46" i="2"/>
  <c r="F47" i="2"/>
  <c r="F40" i="2"/>
  <c r="H92" i="2" l="1"/>
  <c r="H48" i="2"/>
  <c r="H103" i="2"/>
</calcChain>
</file>

<file path=xl/sharedStrings.xml><?xml version="1.0" encoding="utf-8"?>
<sst xmlns="http://schemas.openxmlformats.org/spreadsheetml/2006/main" count="207" uniqueCount="116">
  <si>
    <t>城市</t>
    <phoneticPr fontId="1" type="noConversion"/>
  </si>
  <si>
    <t>北京</t>
    <phoneticPr fontId="1" type="noConversion"/>
  </si>
  <si>
    <t>城市面积（平方千米）</t>
    <phoneticPr fontId="1" type="noConversion"/>
  </si>
  <si>
    <t>起步价</t>
    <phoneticPr fontId="1" type="noConversion"/>
  </si>
  <si>
    <t>出租车数量（辆）</t>
    <phoneticPr fontId="1" type="noConversion"/>
  </si>
  <si>
    <t>城市人口（万人）</t>
    <phoneticPr fontId="1" type="noConversion"/>
  </si>
  <si>
    <t>道路面积（万平方米）</t>
    <phoneticPr fontId="1" type="noConversion"/>
  </si>
  <si>
    <t>成都</t>
    <phoneticPr fontId="1" type="noConversion"/>
  </si>
  <si>
    <t>上海</t>
    <phoneticPr fontId="1" type="noConversion"/>
  </si>
  <si>
    <t>杭州</t>
    <phoneticPr fontId="1" type="noConversion"/>
  </si>
  <si>
    <t>广州</t>
    <phoneticPr fontId="1" type="noConversion"/>
  </si>
  <si>
    <t>南昌</t>
    <phoneticPr fontId="1" type="noConversion"/>
  </si>
  <si>
    <t>生产总值（亿元）</t>
    <phoneticPr fontId="1" type="noConversion"/>
  </si>
  <si>
    <t>12419（2011年）</t>
    <phoneticPr fontId="1" type="noConversion"/>
  </si>
  <si>
    <t>50438（2011年）</t>
    <phoneticPr fontId="1" type="noConversion"/>
  </si>
  <si>
    <t>10905（2011年）</t>
    <phoneticPr fontId="1" type="noConversion"/>
  </si>
  <si>
    <t>66646（2011年）</t>
    <phoneticPr fontId="1" type="noConversion"/>
  </si>
  <si>
    <t>公共汽（电）车数量（辆）</t>
    <phoneticPr fontId="1" type="noConversion"/>
  </si>
  <si>
    <t>出租车数量（2016年）</t>
    <phoneticPr fontId="1" type="noConversion"/>
  </si>
  <si>
    <t>4345（2011年）</t>
    <phoneticPr fontId="1" type="noConversion"/>
  </si>
  <si>
    <t>私家车数量（万辆）</t>
    <phoneticPr fontId="1" type="noConversion"/>
  </si>
  <si>
    <t>出租车月营业额（万元）</t>
    <phoneticPr fontId="1" type="noConversion"/>
  </si>
  <si>
    <t>17205（2013年）</t>
    <phoneticPr fontId="1" type="noConversion"/>
  </si>
  <si>
    <t>23610（2013年）</t>
    <phoneticPr fontId="1" type="noConversion"/>
  </si>
  <si>
    <t>29834（2013年）</t>
    <phoneticPr fontId="1" type="noConversion"/>
  </si>
  <si>
    <t>27350（2013年）</t>
    <phoneticPr fontId="1" type="noConversion"/>
  </si>
  <si>
    <t>西安</t>
    <phoneticPr fontId="1" type="noConversion"/>
  </si>
  <si>
    <t>哈尔滨</t>
    <phoneticPr fontId="1" type="noConversion"/>
  </si>
  <si>
    <t>19000（2013年）</t>
    <phoneticPr fontId="1" type="noConversion"/>
  </si>
  <si>
    <t>22500（2013年）</t>
    <phoneticPr fontId="1" type="noConversion"/>
  </si>
  <si>
    <t>13839（2011年）</t>
    <phoneticPr fontId="1" type="noConversion"/>
  </si>
  <si>
    <t>15435（2011年）</t>
    <phoneticPr fontId="1" type="noConversion"/>
  </si>
  <si>
    <t>公共汽车路线运营长度（km）（2015年）</t>
    <phoneticPr fontId="1" type="noConversion"/>
  </si>
  <si>
    <t>起步价（3km）</t>
    <phoneticPr fontId="1" type="noConversion"/>
  </si>
  <si>
    <t>样本相关系数矩阵为：</t>
  </si>
  <si>
    <t>特征值为：</t>
  </si>
  <si>
    <t xml:space="preserve">    5.4985    1.6421    1.0161    0.4740    0.2178    0.0850    0.0666    0.0000   -0.0000</t>
  </si>
  <si>
    <t>贡献率为：</t>
  </si>
  <si>
    <t xml:space="preserve">    0.6109    0.1825    0.1129    0.0527    0.0242    0.0094    0.0074    0.0000   -0.0000</t>
  </si>
  <si>
    <t>累计贡献率为：</t>
  </si>
  <si>
    <t xml:space="preserve">    0.6109    0.7934    0.9063    0.9590    0.9832    0.9926    1.0000    1.0000    1.0000</t>
  </si>
  <si>
    <t>与特征值对应的特征向量矩阵为：</t>
  </si>
  <si>
    <t>请输入需要保存的主成分的个数:  3</t>
  </si>
  <si>
    <t>s1</t>
    <phoneticPr fontId="1" type="noConversion"/>
  </si>
  <si>
    <t>s2</t>
    <phoneticPr fontId="1" type="noConversion"/>
  </si>
  <si>
    <t>s3</t>
    <phoneticPr fontId="1" type="noConversion"/>
  </si>
  <si>
    <t xml:space="preserve">    1.0000   -0.2555    0.7514    0.4350    0.8036    0.5552</t>
  </si>
  <si>
    <t xml:space="preserve">   -0.2555    1.0000   -0.3501   -0.1922   -0.0920   -0.0851</t>
  </si>
  <si>
    <t xml:space="preserve">    0.7514   -0.3501    1.0000    0.8816    0.4495    0.8126</t>
  </si>
  <si>
    <t xml:space="preserve">    0.4350   -0.1922    0.8816    1.0000    0.1140    0.8639</t>
  </si>
  <si>
    <t xml:space="preserve">    0.8036   -0.0920    0.4495    0.1140    1.0000    0.0453</t>
  </si>
  <si>
    <t xml:space="preserve">    0.5552   -0.0851    0.8126    0.8639    0.0453    1.0000</t>
  </si>
  <si>
    <t xml:space="preserve">    3.4581    1.3405    0.9443    0.2256    0.0300    0.0015</t>
  </si>
  <si>
    <t xml:space="preserve">    0.5763    0.2234    0.1574    0.0376    0.0050    0.0003</t>
  </si>
  <si>
    <t xml:space="preserve">    0.5763    0.7998    0.9571    0.9947    0.9997    1.0000</t>
  </si>
  <si>
    <t xml:space="preserve">    0.4529   -0.4073    0.1010   -0.5071    0.0533    0.5990</t>
  </si>
  <si>
    <t xml:space="preserve">   -0.1835    0.0956    0.9597    0.0645   -0.1415    0.1091</t>
  </si>
  <si>
    <t xml:space="preserve">    0.5263    0.0717   -0.0359    0.2533   -0.8057   -0.0571</t>
  </si>
  <si>
    <t xml:space="preserve">    0.4534    0.4000    0.0423    0.5406    0.4759    0.3374</t>
  </si>
  <si>
    <t xml:space="preserve">    0.2805   -0.7048    0.1904    0.3376    0.2507   -0.4599</t>
  </si>
  <si>
    <t xml:space="preserve">    0.4472    0.4039    0.1714   -0.5179    0.1964   -0.5484</t>
  </si>
  <si>
    <t>供给水平指标</t>
    <phoneticPr fontId="1" type="noConversion"/>
  </si>
  <si>
    <t>综合s</t>
    <phoneticPr fontId="1" type="noConversion"/>
  </si>
  <si>
    <t>需求水平指标</t>
    <phoneticPr fontId="1" type="noConversion"/>
  </si>
  <si>
    <t xml:space="preserve">    1.0000   -0.2555    0.7514    0.4350    0.8036    0.5552    0.1770    0.7166    0.5619</t>
  </si>
  <si>
    <t xml:space="preserve">   -0.2555    1.0000   -0.3501   -0.1922   -0.0920   -0.0851   -0.1451   -0.1471   -0.4131</t>
  </si>
  <si>
    <t xml:space="preserve">    0.7514   -0.3501    1.0000    0.8816    0.4495    0.8126    0.5996    0.9274    0.8220</t>
  </si>
  <si>
    <t xml:space="preserve">    0.4350   -0.1922    0.8816    1.0000    0.1140    0.8639    0.8601    0.8568    0.7796</t>
  </si>
  <si>
    <t xml:space="preserve">    0.8036   -0.0920    0.4495    0.1140    1.0000    0.0453   -0.0522    0.3775    0.4263</t>
  </si>
  <si>
    <t xml:space="preserve">    0.5552   -0.0851    0.8126    0.8639    0.0453    1.0000    0.6911    0.8808    0.5479</t>
  </si>
  <si>
    <t xml:space="preserve">    0.1770   -0.1451    0.5996    0.8601   -0.0522    0.6911    1.0000    0.6732    0.6038</t>
  </si>
  <si>
    <t xml:space="preserve">    0.7166   -0.1471    0.9274    0.8568    0.3775    0.8808    0.6732    1.0000    0.7242</t>
  </si>
  <si>
    <t xml:space="preserve">    0.5619   -0.4131    0.8220    0.7796    0.4263    0.5479    0.6038    0.7242    1.0000</t>
  </si>
  <si>
    <t xml:space="preserve">    0.3140   -0.4747    0.1469   -0.3021   -0.1901    0.3913    0.1691   -0.5607    0.1765</t>
  </si>
  <si>
    <t xml:space="preserve">   -0.1341    0.1451    0.8993    0.2727    0.2055    0.0568    0.0399   -0.1537   -0.0845</t>
  </si>
  <si>
    <t xml:space="preserve">    0.4148   -0.0652   -0.0258   -0.1099    0.2512   -0.5518    0.1190   -0.2808   -0.5919</t>
  </si>
  <si>
    <t xml:space="preserve">    0.3916    0.2742    0.0104    0.1296    0.1156   -0.3191    0.4561    0.0025    0.6568</t>
  </si>
  <si>
    <t xml:space="preserve">    0.1788   -0.6576    0.1794    0.3555   -0.2830   -0.1953    0.1088    0.4962   -0.0275</t>
  </si>
  <si>
    <t xml:space="preserve">    0.3646    0.2426    0.2047   -0.4956    0.0139    0.3423    0.2244    0.5525   -0.2183</t>
  </si>
  <si>
    <t xml:space="preserve">    0.3103    0.4220   -0.0407    0.3908   -0.6866    0.1259   -0.0283   -0.1666   -0.2353</t>
  </si>
  <si>
    <t xml:space="preserve">    0.4059    0.0243    0.1852   -0.1534   -0.0014   -0.1671   -0.8219    0.0573    0.2649</t>
  </si>
  <si>
    <t xml:space="preserve">    0.3635   -0.0647   -0.2426    0.5072    0.5417    0.4882   -0.0953    0.0252   -0.0780</t>
  </si>
  <si>
    <t>d1</t>
    <phoneticPr fontId="1" type="noConversion"/>
  </si>
  <si>
    <t>d2</t>
    <phoneticPr fontId="1" type="noConversion"/>
  </si>
  <si>
    <t>d3</t>
    <phoneticPr fontId="1" type="noConversion"/>
  </si>
  <si>
    <t>综合d</t>
    <phoneticPr fontId="1" type="noConversion"/>
  </si>
  <si>
    <t>matlab中对应指标的位置</t>
    <phoneticPr fontId="1" type="noConversion"/>
  </si>
  <si>
    <t>Ss^2</t>
    <phoneticPr fontId="1" type="noConversion"/>
  </si>
  <si>
    <t>Sd^2</t>
    <phoneticPr fontId="1" type="noConversion"/>
  </si>
  <si>
    <t>u(D/S)</t>
  </si>
  <si>
    <t>u(D/S)</t>
    <phoneticPr fontId="1" type="noConversion"/>
  </si>
  <si>
    <t>u(S/D)</t>
  </si>
  <si>
    <t>u(S/D)</t>
    <phoneticPr fontId="1" type="noConversion"/>
  </si>
  <si>
    <t>根据得分排名</t>
    <phoneticPr fontId="1" type="noConversion"/>
  </si>
  <si>
    <t>平均里程（公里）（每月）</t>
    <phoneticPr fontId="1" type="noConversion"/>
  </si>
  <si>
    <t>平均单价</t>
    <phoneticPr fontId="1" type="noConversion"/>
  </si>
  <si>
    <t>平均里程</t>
    <phoneticPr fontId="1" type="noConversion"/>
  </si>
  <si>
    <t>平均单价</t>
    <phoneticPr fontId="1" type="noConversion"/>
  </si>
  <si>
    <t>平均单数/日</t>
    <phoneticPr fontId="1" type="noConversion"/>
  </si>
  <si>
    <t>补贴金额</t>
    <phoneticPr fontId="1" type="noConversion"/>
  </si>
  <si>
    <t>滴滴</t>
    <phoneticPr fontId="1" type="noConversion"/>
  </si>
  <si>
    <t>下面是对应的程度</t>
    <phoneticPr fontId="1" type="noConversion"/>
  </si>
  <si>
    <t>第二题</t>
    <phoneticPr fontId="1" type="noConversion"/>
  </si>
  <si>
    <t>没有补贴</t>
    <phoneticPr fontId="1" type="noConversion"/>
  </si>
  <si>
    <t>快的</t>
    <phoneticPr fontId="1" type="noConversion"/>
  </si>
  <si>
    <t>下面是对应的缓解率</t>
    <phoneticPr fontId="1" type="noConversion"/>
  </si>
  <si>
    <t>平均缓解率</t>
    <phoneticPr fontId="1" type="noConversion"/>
  </si>
  <si>
    <t>总时间</t>
    <phoneticPr fontId="1" type="noConversion"/>
  </si>
  <si>
    <t>实行的时间/天</t>
    <phoneticPr fontId="1" type="noConversion"/>
  </si>
  <si>
    <t>政策实行期间加权平均缓解率</t>
    <phoneticPr fontId="1" type="noConversion"/>
  </si>
  <si>
    <t>政策实行期间城市加权平均缓解率</t>
    <phoneticPr fontId="1" type="noConversion"/>
  </si>
  <si>
    <t>程度（加上新因素（按城市排序</t>
    <phoneticPr fontId="1" type="noConversion"/>
  </si>
  <si>
    <t>第三题</t>
    <phoneticPr fontId="1" type="noConversion"/>
  </si>
  <si>
    <t>在满足所有城市打车难问题都得到缓解的前提下</t>
    <phoneticPr fontId="1" type="noConversion"/>
  </si>
  <si>
    <t>得到的最优解为</t>
    <phoneticPr fontId="1" type="noConversion"/>
  </si>
  <si>
    <t>补贴金额方案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</si>
</sst>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00%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E752-F36C-49EB-B1DA-C906BDFD35EF}">
  <dimension ref="A1:N25"/>
  <sheetViews>
    <sheetView topLeftCell="F1" workbookViewId="0">
      <selection activeCell="K2" sqref="K2:L9"/>
    </sheetView>
  </sheetViews>
  <sheetFormatPr defaultRowHeight="13.8" x14ac:dyDescent="0.25"/>
  <cols>
    <col min="1" max="1" width="11.6640625" bestFit="1" customWidth="1"/>
    <col min="2" max="2" width="22.6640625" bestFit="1" customWidth="1"/>
    <col min="3" max="3" width="18.33203125" bestFit="1" customWidth="1"/>
    <col min="4" max="4" width="15.5546875" bestFit="1" customWidth="1"/>
    <col min="5" max="5" width="24.88671875" bestFit="1" customWidth="1"/>
    <col min="6" max="6" width="22.6640625" bestFit="1" customWidth="1"/>
    <col min="7" max="7" width="40.77734375" bestFit="1" customWidth="1"/>
    <col min="8" max="8" width="20.44140625" bestFit="1" customWidth="1"/>
    <col min="9" max="9" width="18.33203125" bestFit="1" customWidth="1"/>
    <col min="10" max="10" width="13.88671875" bestFit="1" customWidth="1"/>
    <col min="11" max="11" width="22.6640625" bestFit="1" customWidth="1"/>
    <col min="12" max="12" width="28.6640625" customWidth="1"/>
  </cols>
  <sheetData>
    <row r="1" spans="1:14" x14ac:dyDescent="0.25">
      <c r="A1" t="s">
        <v>0</v>
      </c>
      <c r="B1" t="s">
        <v>2</v>
      </c>
      <c r="C1" t="s">
        <v>12</v>
      </c>
      <c r="D1" t="s">
        <v>3</v>
      </c>
      <c r="E1" t="s">
        <v>21</v>
      </c>
      <c r="F1" t="s">
        <v>4</v>
      </c>
      <c r="G1" t="s">
        <v>17</v>
      </c>
      <c r="H1" s="2" t="s">
        <v>20</v>
      </c>
      <c r="I1" t="s">
        <v>5</v>
      </c>
      <c r="J1" t="s">
        <v>6</v>
      </c>
      <c r="K1" s="10" t="s">
        <v>94</v>
      </c>
      <c r="L1" t="s">
        <v>95</v>
      </c>
    </row>
    <row r="2" spans="1:14" ht="14.4" x14ac:dyDescent="0.25">
      <c r="A2" t="s">
        <v>1</v>
      </c>
      <c r="B2" s="1">
        <v>16410.54</v>
      </c>
      <c r="C2" s="2">
        <v>22968.6</v>
      </c>
      <c r="D2" s="2">
        <v>10</v>
      </c>
      <c r="E2" s="2" t="s">
        <v>22</v>
      </c>
      <c r="F2" s="2" t="s">
        <v>16</v>
      </c>
      <c r="G2" s="2">
        <v>24004</v>
      </c>
      <c r="H2" s="2">
        <v>440.3</v>
      </c>
      <c r="I2" s="5">
        <v>2170.5</v>
      </c>
      <c r="J2" s="2">
        <v>10029</v>
      </c>
      <c r="K2" s="11">
        <v>6088</v>
      </c>
      <c r="L2">
        <f>J2*N4</f>
        <v>29.162547252108173</v>
      </c>
    </row>
    <row r="3" spans="1:14" x14ac:dyDescent="0.25">
      <c r="A3" t="s">
        <v>7</v>
      </c>
      <c r="B3" s="2">
        <v>14335</v>
      </c>
      <c r="C3" s="2">
        <v>10801.2</v>
      </c>
      <c r="D3" s="2">
        <v>8</v>
      </c>
      <c r="E3" s="2" t="s">
        <v>23</v>
      </c>
      <c r="F3" s="2" t="s">
        <v>13</v>
      </c>
      <c r="G3" s="2">
        <v>11468</v>
      </c>
      <c r="H3" s="2">
        <v>328.5</v>
      </c>
      <c r="I3" s="5">
        <v>1465.75</v>
      </c>
      <c r="J3" s="2">
        <v>7710</v>
      </c>
      <c r="K3" s="10">
        <v>7435</v>
      </c>
      <c r="L3">
        <f>J3*N4</f>
        <v>22.419307938354173</v>
      </c>
    </row>
    <row r="4" spans="1:14" x14ac:dyDescent="0.25">
      <c r="A4" t="s">
        <v>8</v>
      </c>
      <c r="B4" s="3">
        <v>6340.5</v>
      </c>
      <c r="C4" s="4">
        <v>24964.99</v>
      </c>
      <c r="D4" s="2">
        <v>14</v>
      </c>
      <c r="E4" s="2"/>
      <c r="F4" s="2" t="s">
        <v>14</v>
      </c>
      <c r="G4" s="2">
        <v>15056</v>
      </c>
      <c r="H4" s="2">
        <v>208.65</v>
      </c>
      <c r="I4" s="6">
        <v>2415.27</v>
      </c>
      <c r="J4" s="2">
        <v>10317</v>
      </c>
      <c r="K4" s="10">
        <v>8153</v>
      </c>
      <c r="L4">
        <v>30</v>
      </c>
      <c r="N4">
        <f>L4/J4</f>
        <v>2.907822041291073E-3</v>
      </c>
    </row>
    <row r="5" spans="1:14" x14ac:dyDescent="0.25">
      <c r="A5" t="s">
        <v>9</v>
      </c>
      <c r="B5" s="5">
        <v>16853.57</v>
      </c>
      <c r="C5" s="2">
        <v>10053.58</v>
      </c>
      <c r="D5" s="2">
        <v>11</v>
      </c>
      <c r="E5" s="2" t="s">
        <v>24</v>
      </c>
      <c r="F5" s="2" t="s">
        <v>15</v>
      </c>
      <c r="G5" s="2">
        <v>8555</v>
      </c>
      <c r="H5" s="2">
        <v>184.9</v>
      </c>
      <c r="I5" s="2">
        <v>901.8</v>
      </c>
      <c r="J5" s="2">
        <v>6540</v>
      </c>
      <c r="K5" s="10">
        <v>8614</v>
      </c>
      <c r="L5">
        <f>J5*N4</f>
        <v>19.017156150043618</v>
      </c>
    </row>
    <row r="6" spans="1:14" x14ac:dyDescent="0.25">
      <c r="A6" t="s">
        <v>10</v>
      </c>
      <c r="B6" s="5">
        <v>7434.4</v>
      </c>
      <c r="C6" s="6">
        <v>18100.41</v>
      </c>
      <c r="D6" s="2">
        <v>10</v>
      </c>
      <c r="E6" s="2" t="s">
        <v>25</v>
      </c>
      <c r="F6" s="2"/>
      <c r="G6" s="2">
        <v>13930</v>
      </c>
      <c r="H6" s="2">
        <v>180.65</v>
      </c>
      <c r="I6" s="2">
        <v>1350</v>
      </c>
      <c r="J6" s="2">
        <v>11230.41</v>
      </c>
      <c r="K6" s="10">
        <v>7297</v>
      </c>
      <c r="L6">
        <f>J6*N4</f>
        <v>32.656033730735679</v>
      </c>
    </row>
    <row r="7" spans="1:14" x14ac:dyDescent="0.25">
      <c r="A7" t="s">
        <v>11</v>
      </c>
      <c r="B7" s="1">
        <v>7402</v>
      </c>
      <c r="C7" s="2">
        <v>4000.01</v>
      </c>
      <c r="D7" s="2">
        <v>6</v>
      </c>
      <c r="E7" s="2"/>
      <c r="F7" s="2" t="s">
        <v>19</v>
      </c>
      <c r="G7" s="2">
        <v>3305</v>
      </c>
      <c r="H7" s="2">
        <v>49.1</v>
      </c>
      <c r="I7" s="2">
        <v>530.29</v>
      </c>
      <c r="J7" s="5">
        <v>3158</v>
      </c>
      <c r="K7" s="10">
        <v>5279</v>
      </c>
      <c r="L7">
        <f>J7*N4</f>
        <v>9.1829020063972084</v>
      </c>
    </row>
    <row r="8" spans="1:14" x14ac:dyDescent="0.25">
      <c r="A8" t="s">
        <v>26</v>
      </c>
      <c r="B8" s="2">
        <v>10752</v>
      </c>
      <c r="C8" s="2">
        <v>5810.03</v>
      </c>
      <c r="D8" s="2">
        <v>9</v>
      </c>
      <c r="E8" s="2" t="s">
        <v>28</v>
      </c>
      <c r="F8" s="2" t="s">
        <v>30</v>
      </c>
      <c r="G8" s="2">
        <v>7772</v>
      </c>
      <c r="H8" s="2">
        <v>197.5</v>
      </c>
      <c r="I8" s="2">
        <v>870.56</v>
      </c>
      <c r="J8" s="2">
        <v>8457.14</v>
      </c>
      <c r="K8" s="10">
        <v>6483</v>
      </c>
      <c r="L8">
        <f>J8*N4</f>
        <v>24.591858098284384</v>
      </c>
    </row>
    <row r="9" spans="1:14" x14ac:dyDescent="0.25">
      <c r="A9" t="s">
        <v>27</v>
      </c>
      <c r="B9" s="2">
        <v>53100</v>
      </c>
      <c r="C9" s="2">
        <v>5751.21</v>
      </c>
      <c r="D9" s="2">
        <v>9</v>
      </c>
      <c r="E9" s="2" t="s">
        <v>29</v>
      </c>
      <c r="F9" s="2" t="s">
        <v>31</v>
      </c>
      <c r="G9" s="2">
        <v>6923</v>
      </c>
      <c r="H9" s="2">
        <v>116.6</v>
      </c>
      <c r="I9" s="2">
        <v>1098.0999999999999</v>
      </c>
      <c r="J9" s="2">
        <v>4915</v>
      </c>
      <c r="K9" s="10">
        <v>5156</v>
      </c>
      <c r="L9">
        <f>J9*N4</f>
        <v>14.291945332945623</v>
      </c>
    </row>
    <row r="11" spans="1:14" x14ac:dyDescent="0.25">
      <c r="A11" s="2" t="s">
        <v>0</v>
      </c>
      <c r="D11" s="2" t="s">
        <v>33</v>
      </c>
      <c r="E11" s="2"/>
      <c r="F11" t="s">
        <v>18</v>
      </c>
      <c r="G11" s="2" t="s">
        <v>32</v>
      </c>
    </row>
    <row r="12" spans="1:14" x14ac:dyDescent="0.25">
      <c r="A12" s="2" t="s">
        <v>1</v>
      </c>
      <c r="D12" s="2">
        <v>10</v>
      </c>
      <c r="F12" s="2">
        <v>68484</v>
      </c>
      <c r="G12" s="2">
        <v>20186</v>
      </c>
    </row>
    <row r="13" spans="1:14" x14ac:dyDescent="0.25">
      <c r="A13" s="2" t="s">
        <v>7</v>
      </c>
      <c r="D13" s="2">
        <v>12</v>
      </c>
      <c r="F13" s="2">
        <v>15378</v>
      </c>
      <c r="G13" s="2">
        <v>7962</v>
      </c>
    </row>
    <row r="14" spans="1:14" x14ac:dyDescent="0.25">
      <c r="A14" s="2" t="s">
        <v>8</v>
      </c>
      <c r="D14" s="2">
        <v>14</v>
      </c>
      <c r="F14" s="2">
        <v>47271</v>
      </c>
      <c r="G14" s="2">
        <v>24027</v>
      </c>
    </row>
    <row r="15" spans="1:14" x14ac:dyDescent="0.25">
      <c r="A15" s="2" t="s">
        <v>9</v>
      </c>
      <c r="D15" s="2">
        <v>11</v>
      </c>
      <c r="F15" s="2">
        <v>12209</v>
      </c>
      <c r="G15" s="2">
        <v>12033</v>
      </c>
    </row>
    <row r="16" spans="1:14" x14ac:dyDescent="0.25">
      <c r="A16" s="2" t="s">
        <v>10</v>
      </c>
      <c r="D16" s="2">
        <v>12</v>
      </c>
      <c r="F16" s="2">
        <v>22101</v>
      </c>
      <c r="G16" s="2">
        <v>19397</v>
      </c>
    </row>
    <row r="17" spans="1:8" x14ac:dyDescent="0.25">
      <c r="A17" s="2" t="s">
        <v>11</v>
      </c>
      <c r="D17" s="2">
        <v>9</v>
      </c>
      <c r="F17" s="2">
        <v>5647</v>
      </c>
      <c r="G17" s="2">
        <v>4413</v>
      </c>
    </row>
    <row r="18" spans="1:8" x14ac:dyDescent="0.25">
      <c r="A18" s="2" t="s">
        <v>26</v>
      </c>
      <c r="D18" s="2">
        <v>9</v>
      </c>
      <c r="F18" s="2">
        <v>12435</v>
      </c>
      <c r="G18" s="2">
        <v>6209</v>
      </c>
    </row>
    <row r="19" spans="1:8" x14ac:dyDescent="0.25">
      <c r="A19" s="2" t="s">
        <v>27</v>
      </c>
      <c r="D19" s="2">
        <v>9</v>
      </c>
      <c r="F19" s="2">
        <v>18193</v>
      </c>
      <c r="G19" s="2">
        <v>5086</v>
      </c>
      <c r="H19" s="2"/>
    </row>
    <row r="20" spans="1:8" x14ac:dyDescent="0.25">
      <c r="B20" s="1"/>
      <c r="E20" s="2"/>
    </row>
    <row r="21" spans="1:8" x14ac:dyDescent="0.25">
      <c r="E21" s="2"/>
    </row>
    <row r="22" spans="1:8" x14ac:dyDescent="0.25">
      <c r="E22" s="2"/>
    </row>
    <row r="23" spans="1:8" x14ac:dyDescent="0.25">
      <c r="E23" s="2"/>
    </row>
    <row r="24" spans="1:8" x14ac:dyDescent="0.25">
      <c r="E24" s="2"/>
    </row>
    <row r="25" spans="1:8" x14ac:dyDescent="0.25">
      <c r="E25" s="2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2FE7-5F36-4C95-B479-53487F510AEB}">
  <dimension ref="A1:AK103"/>
  <sheetViews>
    <sheetView workbookViewId="0">
      <selection activeCell="A2" sqref="A2:A9"/>
    </sheetView>
  </sheetViews>
  <sheetFormatPr defaultRowHeight="13.8" x14ac:dyDescent="0.25"/>
  <cols>
    <col min="2" max="2" width="21.6640625" customWidth="1"/>
    <col min="3" max="3" width="20.88671875" customWidth="1"/>
    <col min="4" max="4" width="18.88671875" customWidth="1"/>
    <col min="7" max="7" width="12.44140625" customWidth="1"/>
    <col min="8" max="8" width="14.109375" customWidth="1"/>
    <col min="9" max="9" width="12.77734375" customWidth="1"/>
    <col min="10" max="10" width="21.6640625" customWidth="1"/>
  </cols>
  <sheetData>
    <row r="1" spans="1:15" x14ac:dyDescent="0.25">
      <c r="A1" t="s">
        <v>0</v>
      </c>
      <c r="B1" t="s">
        <v>17</v>
      </c>
      <c r="C1" s="2" t="s">
        <v>20</v>
      </c>
      <c r="D1" t="s">
        <v>4</v>
      </c>
      <c r="E1" t="s">
        <v>5</v>
      </c>
      <c r="F1" t="s">
        <v>6</v>
      </c>
      <c r="G1" t="s">
        <v>2</v>
      </c>
      <c r="H1" t="s">
        <v>12</v>
      </c>
      <c r="I1" t="s">
        <v>3</v>
      </c>
      <c r="J1" t="s">
        <v>21</v>
      </c>
      <c r="K1" t="s">
        <v>96</v>
      </c>
      <c r="L1" t="s">
        <v>97</v>
      </c>
      <c r="M1" t="s">
        <v>98</v>
      </c>
    </row>
    <row r="2" spans="1:15" x14ac:dyDescent="0.25">
      <c r="A2" t="s">
        <v>1</v>
      </c>
      <c r="B2" s="2">
        <v>24004</v>
      </c>
      <c r="C2" s="2">
        <v>440.3</v>
      </c>
      <c r="D2" s="2">
        <v>66646</v>
      </c>
      <c r="E2" s="5">
        <v>2170.5</v>
      </c>
      <c r="F2" s="2">
        <v>10029</v>
      </c>
      <c r="G2" s="1">
        <v>16410.54</v>
      </c>
      <c r="H2" s="2">
        <v>22968.6</v>
      </c>
      <c r="I2" s="2">
        <v>10</v>
      </c>
      <c r="J2" s="2">
        <v>17205</v>
      </c>
      <c r="K2">
        <v>6088</v>
      </c>
      <c r="L2">
        <v>29.162547252108173</v>
      </c>
      <c r="M2">
        <f>((J2*10000/D2)/30)/L2</f>
        <v>2.9507599345028184</v>
      </c>
    </row>
    <row r="3" spans="1:15" x14ac:dyDescent="0.25">
      <c r="A3" t="s">
        <v>7</v>
      </c>
      <c r="B3" s="2">
        <v>11468</v>
      </c>
      <c r="C3" s="2">
        <v>328.5</v>
      </c>
      <c r="D3" s="2">
        <v>12419</v>
      </c>
      <c r="E3" s="5">
        <v>1465.75</v>
      </c>
      <c r="F3" s="2">
        <v>7710</v>
      </c>
      <c r="G3" s="2">
        <v>14335</v>
      </c>
      <c r="H3" s="2">
        <v>10801.2</v>
      </c>
      <c r="I3" s="2">
        <v>9</v>
      </c>
      <c r="J3" s="2">
        <v>23610</v>
      </c>
      <c r="K3">
        <v>7435</v>
      </c>
      <c r="L3">
        <v>22.419307938354173</v>
      </c>
      <c r="M3">
        <f t="shared" ref="M3:M9" si="0">((J3*10000/D3)/30)/L3</f>
        <v>28.266100779223169</v>
      </c>
    </row>
    <row r="4" spans="1:15" x14ac:dyDescent="0.25">
      <c r="A4" t="s">
        <v>8</v>
      </c>
      <c r="B4" s="2">
        <v>15056</v>
      </c>
      <c r="C4" s="2">
        <v>208.65</v>
      </c>
      <c r="D4" s="2">
        <v>50438</v>
      </c>
      <c r="E4" s="6">
        <v>2415.27</v>
      </c>
      <c r="F4" s="2">
        <v>10317</v>
      </c>
      <c r="G4" s="3">
        <v>6340.5</v>
      </c>
      <c r="H4" s="4">
        <v>24964.99</v>
      </c>
      <c r="I4" s="2">
        <v>14</v>
      </c>
      <c r="J4" s="2">
        <v>32416</v>
      </c>
      <c r="K4">
        <v>8153</v>
      </c>
      <c r="L4">
        <v>30</v>
      </c>
      <c r="M4">
        <f t="shared" si="0"/>
        <v>7.1410003921205787</v>
      </c>
    </row>
    <row r="5" spans="1:15" x14ac:dyDescent="0.25">
      <c r="A5" t="s">
        <v>9</v>
      </c>
      <c r="B5" s="2">
        <v>8555</v>
      </c>
      <c r="C5" s="2">
        <v>184.9</v>
      </c>
      <c r="D5" s="2">
        <v>10905</v>
      </c>
      <c r="E5" s="2">
        <v>901.8</v>
      </c>
      <c r="F5" s="2">
        <v>6540</v>
      </c>
      <c r="G5" s="5">
        <v>16853.57</v>
      </c>
      <c r="H5" s="2">
        <v>10053.58</v>
      </c>
      <c r="I5" s="2">
        <v>11</v>
      </c>
      <c r="J5" s="2">
        <v>29834</v>
      </c>
      <c r="K5">
        <v>8614</v>
      </c>
      <c r="L5">
        <v>19.017156150043618</v>
      </c>
      <c r="M5">
        <f t="shared" si="0"/>
        <v>47.953353982429107</v>
      </c>
    </row>
    <row r="6" spans="1:15" x14ac:dyDescent="0.25">
      <c r="A6" t="s">
        <v>10</v>
      </c>
      <c r="B6" s="2">
        <v>13930</v>
      </c>
      <c r="C6" s="2">
        <v>180.65</v>
      </c>
      <c r="D6" s="2">
        <v>10579</v>
      </c>
      <c r="E6" s="2">
        <v>1350</v>
      </c>
      <c r="F6" s="2">
        <v>11230.41</v>
      </c>
      <c r="G6" s="5">
        <v>7434.4</v>
      </c>
      <c r="H6" s="6">
        <v>18100.41</v>
      </c>
      <c r="I6" s="2">
        <v>10</v>
      </c>
      <c r="J6" s="2">
        <v>27350</v>
      </c>
      <c r="K6">
        <v>7297</v>
      </c>
      <c r="L6">
        <v>32.656033730735679</v>
      </c>
      <c r="M6">
        <f t="shared" si="0"/>
        <v>26.389309268850369</v>
      </c>
    </row>
    <row r="7" spans="1:15" x14ac:dyDescent="0.25">
      <c r="A7" t="s">
        <v>11</v>
      </c>
      <c r="B7" s="2">
        <v>3305</v>
      </c>
      <c r="C7" s="2">
        <v>49.1</v>
      </c>
      <c r="D7" s="2">
        <v>4345</v>
      </c>
      <c r="E7" s="2">
        <v>530.29</v>
      </c>
      <c r="F7" s="5">
        <v>3158</v>
      </c>
      <c r="G7" s="1">
        <v>7402</v>
      </c>
      <c r="H7" s="2">
        <v>4000.01</v>
      </c>
      <c r="I7" s="2">
        <v>8</v>
      </c>
      <c r="J7" s="2">
        <v>15432</v>
      </c>
      <c r="K7">
        <v>5279</v>
      </c>
      <c r="L7">
        <v>19.1829020063972</v>
      </c>
      <c r="M7">
        <f t="shared" si="0"/>
        <v>61.715872176092908</v>
      </c>
    </row>
    <row r="8" spans="1:15" x14ac:dyDescent="0.25">
      <c r="A8" t="s">
        <v>26</v>
      </c>
      <c r="B8" s="2">
        <v>7772</v>
      </c>
      <c r="C8" s="2">
        <v>197.5</v>
      </c>
      <c r="D8" s="2">
        <v>13839</v>
      </c>
      <c r="E8" s="2">
        <v>870.56</v>
      </c>
      <c r="F8" s="2">
        <v>8457.14</v>
      </c>
      <c r="G8" s="2">
        <v>10752</v>
      </c>
      <c r="H8" s="2">
        <v>5810.03</v>
      </c>
      <c r="I8" s="2">
        <v>9</v>
      </c>
      <c r="J8" s="2">
        <v>19000</v>
      </c>
      <c r="K8">
        <v>6483</v>
      </c>
      <c r="L8">
        <v>24.591858098284384</v>
      </c>
      <c r="M8">
        <f t="shared" si="0"/>
        <v>18.609568049081791</v>
      </c>
    </row>
    <row r="9" spans="1:15" x14ac:dyDescent="0.25">
      <c r="A9" t="s">
        <v>27</v>
      </c>
      <c r="B9" s="2">
        <v>6923</v>
      </c>
      <c r="C9" s="2">
        <v>116.6</v>
      </c>
      <c r="D9" s="2">
        <v>15435</v>
      </c>
      <c r="E9" s="2">
        <v>1098.0999999999999</v>
      </c>
      <c r="F9" s="2">
        <v>4915</v>
      </c>
      <c r="G9" s="2">
        <v>53100</v>
      </c>
      <c r="H9" s="2">
        <v>5751.21</v>
      </c>
      <c r="I9" s="2">
        <v>9</v>
      </c>
      <c r="J9" s="2">
        <v>22500</v>
      </c>
      <c r="K9">
        <v>5156</v>
      </c>
      <c r="L9">
        <v>14.291945332945623</v>
      </c>
      <c r="M9">
        <f t="shared" si="0"/>
        <v>33.998776083605946</v>
      </c>
    </row>
    <row r="11" spans="1:15" x14ac:dyDescent="0.25">
      <c r="B11" t="s">
        <v>61</v>
      </c>
    </row>
    <row r="12" spans="1:15" x14ac:dyDescent="0.25">
      <c r="B12" t="s">
        <v>34</v>
      </c>
      <c r="G12" t="s">
        <v>86</v>
      </c>
    </row>
    <row r="13" spans="1:15" x14ac:dyDescent="0.25">
      <c r="B13" t="s">
        <v>46</v>
      </c>
      <c r="G13">
        <v>10</v>
      </c>
      <c r="H13">
        <v>16410.54</v>
      </c>
      <c r="I13">
        <v>22968.6</v>
      </c>
      <c r="J13">
        <v>24004</v>
      </c>
      <c r="K13">
        <v>17205</v>
      </c>
      <c r="L13">
        <v>66646</v>
      </c>
      <c r="M13">
        <v>440.3</v>
      </c>
      <c r="N13">
        <v>2170.5</v>
      </c>
      <c r="O13">
        <v>10029</v>
      </c>
    </row>
    <row r="14" spans="1:15" x14ac:dyDescent="0.25">
      <c r="B14" t="s">
        <v>47</v>
      </c>
      <c r="G14">
        <v>9</v>
      </c>
      <c r="H14">
        <v>14335</v>
      </c>
      <c r="I14">
        <v>10801.2</v>
      </c>
      <c r="J14">
        <v>11468</v>
      </c>
      <c r="K14">
        <v>23610</v>
      </c>
      <c r="L14">
        <v>12419</v>
      </c>
      <c r="M14">
        <v>328.5</v>
      </c>
      <c r="N14">
        <v>1465.75</v>
      </c>
      <c r="O14">
        <v>7710</v>
      </c>
    </row>
    <row r="15" spans="1:15" x14ac:dyDescent="0.25">
      <c r="B15" t="s">
        <v>48</v>
      </c>
      <c r="G15">
        <v>14</v>
      </c>
      <c r="H15">
        <v>6340.5</v>
      </c>
      <c r="I15">
        <v>24964.99</v>
      </c>
      <c r="J15">
        <v>15056</v>
      </c>
      <c r="K15">
        <v>32416</v>
      </c>
      <c r="L15">
        <v>50438</v>
      </c>
      <c r="M15">
        <v>208.65</v>
      </c>
      <c r="N15">
        <v>2415.27</v>
      </c>
      <c r="O15">
        <v>10317</v>
      </c>
    </row>
    <row r="16" spans="1:15" x14ac:dyDescent="0.25">
      <c r="B16" t="s">
        <v>49</v>
      </c>
      <c r="G16">
        <v>11</v>
      </c>
      <c r="H16">
        <v>16853.57</v>
      </c>
      <c r="I16">
        <v>10053.58</v>
      </c>
      <c r="J16">
        <v>8555</v>
      </c>
      <c r="K16">
        <v>29834</v>
      </c>
      <c r="L16">
        <v>10905</v>
      </c>
      <c r="M16">
        <v>184.9</v>
      </c>
      <c r="N16">
        <v>901.8</v>
      </c>
      <c r="O16">
        <v>6540</v>
      </c>
    </row>
    <row r="17" spans="2:15" x14ac:dyDescent="0.25">
      <c r="B17" t="s">
        <v>50</v>
      </c>
      <c r="G17">
        <v>10</v>
      </c>
      <c r="H17">
        <v>7434.4</v>
      </c>
      <c r="I17">
        <v>18100.41</v>
      </c>
      <c r="J17">
        <v>13930</v>
      </c>
      <c r="K17">
        <v>27350</v>
      </c>
      <c r="L17">
        <v>10579</v>
      </c>
      <c r="M17">
        <v>180.65</v>
      </c>
      <c r="N17">
        <v>1350</v>
      </c>
      <c r="O17">
        <v>11230.41</v>
      </c>
    </row>
    <row r="18" spans="2:15" x14ac:dyDescent="0.25">
      <c r="B18" t="s">
        <v>51</v>
      </c>
      <c r="G18">
        <v>8</v>
      </c>
      <c r="H18">
        <v>7402</v>
      </c>
      <c r="I18">
        <v>4000.01</v>
      </c>
      <c r="J18">
        <v>3305</v>
      </c>
      <c r="K18">
        <v>15432</v>
      </c>
      <c r="L18">
        <v>4345</v>
      </c>
      <c r="M18">
        <v>49.1</v>
      </c>
      <c r="N18">
        <v>530.29</v>
      </c>
      <c r="O18">
        <v>3158</v>
      </c>
    </row>
    <row r="19" spans="2:15" x14ac:dyDescent="0.25">
      <c r="G19">
        <v>9</v>
      </c>
      <c r="H19">
        <v>10752</v>
      </c>
      <c r="I19">
        <v>5810.03</v>
      </c>
      <c r="J19">
        <v>7772</v>
      </c>
      <c r="K19">
        <v>19000</v>
      </c>
      <c r="L19">
        <v>13839</v>
      </c>
      <c r="M19">
        <v>197.5</v>
      </c>
      <c r="N19">
        <v>870.56</v>
      </c>
      <c r="O19">
        <v>8457.14</v>
      </c>
    </row>
    <row r="20" spans="2:15" x14ac:dyDescent="0.25">
      <c r="B20" t="s">
        <v>35</v>
      </c>
      <c r="G20">
        <v>9</v>
      </c>
      <c r="H20">
        <v>53100</v>
      </c>
      <c r="I20">
        <v>5751.21</v>
      </c>
      <c r="J20">
        <v>6923</v>
      </c>
      <c r="K20">
        <v>22500</v>
      </c>
      <c r="L20">
        <v>15435</v>
      </c>
      <c r="M20">
        <v>116.6</v>
      </c>
      <c r="N20">
        <v>1098.0999999999999</v>
      </c>
      <c r="O20">
        <v>4915</v>
      </c>
    </row>
    <row r="21" spans="2:15" x14ac:dyDescent="0.25">
      <c r="B21" t="s">
        <v>52</v>
      </c>
    </row>
    <row r="23" spans="2:15" x14ac:dyDescent="0.25">
      <c r="B23" t="s">
        <v>37</v>
      </c>
    </row>
    <row r="24" spans="2:15" x14ac:dyDescent="0.25">
      <c r="B24" t="s">
        <v>53</v>
      </c>
    </row>
    <row r="26" spans="2:15" x14ac:dyDescent="0.25">
      <c r="B26" t="s">
        <v>39</v>
      </c>
    </row>
    <row r="27" spans="2:15" x14ac:dyDescent="0.25">
      <c r="B27" t="s">
        <v>54</v>
      </c>
    </row>
    <row r="28" spans="2:15" x14ac:dyDescent="0.25">
      <c r="J28">
        <v>1.71464787906217</v>
      </c>
      <c r="K28">
        <v>2.50922877264746</v>
      </c>
      <c r="L28">
        <v>-0.27687339401807498</v>
      </c>
    </row>
    <row r="29" spans="2:15" x14ac:dyDescent="0.25">
      <c r="B29" t="s">
        <v>41</v>
      </c>
      <c r="J29">
        <v>-0.21944996490219401</v>
      </c>
      <c r="K29">
        <v>-0.44136581569241901</v>
      </c>
      <c r="L29">
        <v>-0.30022977883777802</v>
      </c>
    </row>
    <row r="30" spans="2:15" x14ac:dyDescent="0.25">
      <c r="B30" t="s">
        <v>55</v>
      </c>
      <c r="J30">
        <v>3.8649278974613699</v>
      </c>
      <c r="K30">
        <v>-0.32706288489462898</v>
      </c>
      <c r="L30">
        <v>0.74099726843230795</v>
      </c>
    </row>
    <row r="31" spans="2:15" x14ac:dyDescent="0.25">
      <c r="B31" t="s">
        <v>56</v>
      </c>
      <c r="J31">
        <v>-8.3368493881493498E-3</v>
      </c>
      <c r="K31">
        <v>-1.98709729165336</v>
      </c>
      <c r="L31">
        <v>0.58401612113989698</v>
      </c>
    </row>
    <row r="32" spans="2:15" x14ac:dyDescent="0.25">
      <c r="B32" t="s">
        <v>57</v>
      </c>
      <c r="J32">
        <v>1.41433721486852</v>
      </c>
      <c r="K32">
        <v>-0.62126661290807705</v>
      </c>
      <c r="L32">
        <v>-0.91915688746861002</v>
      </c>
    </row>
    <row r="33" spans="2:19" x14ac:dyDescent="0.25">
      <c r="B33" t="s">
        <v>58</v>
      </c>
      <c r="J33">
        <v>-3.3961633647040599</v>
      </c>
      <c r="K33">
        <v>0.15044510930659899</v>
      </c>
      <c r="L33">
        <v>-0.77548176974415095</v>
      </c>
    </row>
    <row r="34" spans="2:19" x14ac:dyDescent="0.25">
      <c r="B34" t="s">
        <v>59</v>
      </c>
      <c r="J34">
        <v>-0.96563075714234603</v>
      </c>
      <c r="K34">
        <v>-2.64022667412987E-2</v>
      </c>
      <c r="L34">
        <v>-1.0478843981670201</v>
      </c>
    </row>
    <row r="35" spans="2:19" x14ac:dyDescent="0.25">
      <c r="B35" t="s">
        <v>60</v>
      </c>
      <c r="J35">
        <v>-2.4043320552553098</v>
      </c>
      <c r="K35">
        <v>0.74352098993573101</v>
      </c>
      <c r="L35">
        <v>1.9946128386634301</v>
      </c>
    </row>
    <row r="37" spans="2:19" x14ac:dyDescent="0.25">
      <c r="B37" t="s">
        <v>42</v>
      </c>
    </row>
    <row r="39" spans="2:19" x14ac:dyDescent="0.25">
      <c r="B39" s="7" t="s">
        <v>43</v>
      </c>
      <c r="C39" s="7" t="s">
        <v>44</v>
      </c>
      <c r="D39" s="7" t="s">
        <v>45</v>
      </c>
      <c r="E39" s="7"/>
      <c r="F39" s="7" t="s">
        <v>62</v>
      </c>
      <c r="J39" s="2">
        <v>10</v>
      </c>
      <c r="K39">
        <v>29.162547252108173</v>
      </c>
      <c r="L39" s="1">
        <v>16410.54</v>
      </c>
      <c r="M39" s="2">
        <v>22968.6</v>
      </c>
      <c r="N39" s="2">
        <v>24004</v>
      </c>
      <c r="O39" s="2">
        <v>66646</v>
      </c>
      <c r="Q39">
        <v>2.6886761584261101</v>
      </c>
      <c r="R39">
        <v>1.0532591993973199</v>
      </c>
      <c r="S39">
        <v>1.0915154224545101</v>
      </c>
    </row>
    <row r="40" spans="2:19" x14ac:dyDescent="0.25">
      <c r="B40" s="7">
        <v>2.1317286626961298</v>
      </c>
      <c r="C40" s="7">
        <v>2.3774010507693801</v>
      </c>
      <c r="D40" s="7">
        <v>0.16563848867001199</v>
      </c>
      <c r="E40" s="7"/>
      <c r="F40" s="7">
        <f>(0.5763/0.9571)*B40+(0.2234/0.9571)*C40+(0.1574/0.9571)*D40</f>
        <v>1.8657382939821536</v>
      </c>
      <c r="G40">
        <v>1.8657382939821536</v>
      </c>
      <c r="H40">
        <f>(G40-G48)*(G40-G48)</f>
        <v>3.4809793816314381</v>
      </c>
      <c r="J40" s="2">
        <v>9</v>
      </c>
      <c r="K40">
        <v>22.419307938354173</v>
      </c>
      <c r="L40" s="2">
        <v>14335</v>
      </c>
      <c r="M40" s="2">
        <v>10801.2</v>
      </c>
      <c r="N40" s="2">
        <v>11468</v>
      </c>
      <c r="O40" s="2">
        <v>12419</v>
      </c>
      <c r="Q40">
        <v>-0.50254842000679101</v>
      </c>
      <c r="R40">
        <v>-0.26222950885617902</v>
      </c>
      <c r="S40">
        <v>0.465299388835274</v>
      </c>
    </row>
    <row r="41" spans="2:19" x14ac:dyDescent="0.25">
      <c r="B41" s="7">
        <v>-0.54297222708503601</v>
      </c>
      <c r="C41" s="7">
        <v>-1.8898151652525501E-2</v>
      </c>
      <c r="D41" s="7">
        <v>-0.26058673382132502</v>
      </c>
      <c r="E41" s="7"/>
      <c r="F41" s="7">
        <f t="shared" ref="F41:F47" si="1">(0.5763/0.9571)*B41+(0.2234/0.9571)*C41+(0.1574/0.9571)*D41</f>
        <v>-0.37420655464607361</v>
      </c>
      <c r="G41">
        <v>-0.37420655464607361</v>
      </c>
      <c r="H41">
        <f t="shared" ref="H41:H47" si="2">(G41-G49)*(G41-G49)</f>
        <v>0.14003054554008487</v>
      </c>
      <c r="J41" s="2">
        <v>14</v>
      </c>
      <c r="K41">
        <v>30</v>
      </c>
      <c r="L41" s="3">
        <v>6340.5</v>
      </c>
      <c r="M41" s="4">
        <v>24964.99</v>
      </c>
      <c r="N41" s="2">
        <v>15056</v>
      </c>
      <c r="O41" s="2">
        <v>50438</v>
      </c>
      <c r="Q41">
        <v>2.8429874455982702</v>
      </c>
      <c r="R41">
        <v>-0.285398264266292</v>
      </c>
      <c r="S41">
        <v>-1.3011583330579699</v>
      </c>
    </row>
    <row r="42" spans="2:19" x14ac:dyDescent="0.25">
      <c r="B42" s="7">
        <v>3.10197027207328</v>
      </c>
      <c r="C42" s="7">
        <v>-1.1563322974208201</v>
      </c>
      <c r="D42" s="7">
        <v>3.7192424045079497E-2</v>
      </c>
      <c r="E42" s="7"/>
      <c r="F42" s="7">
        <f t="shared" si="1"/>
        <v>1.6040068123463753</v>
      </c>
      <c r="G42">
        <v>1.6040068123463753</v>
      </c>
      <c r="H42">
        <f t="shared" si="2"/>
        <v>2.5728378540535801</v>
      </c>
      <c r="J42" s="2">
        <v>11</v>
      </c>
      <c r="K42">
        <v>19.017156150043618</v>
      </c>
      <c r="L42" s="5">
        <v>16853.57</v>
      </c>
      <c r="M42" s="2">
        <v>10053.58</v>
      </c>
      <c r="N42" s="2">
        <v>8555</v>
      </c>
      <c r="O42" s="2">
        <v>10905</v>
      </c>
      <c r="Q42">
        <v>-0.594822205166743</v>
      </c>
      <c r="R42">
        <v>-0.254638999839022</v>
      </c>
      <c r="S42">
        <v>-0.76633297191877203</v>
      </c>
    </row>
    <row r="43" spans="2:19" x14ac:dyDescent="0.25">
      <c r="B43" s="7">
        <v>-8.2745049489677994E-2</v>
      </c>
      <c r="C43" s="7">
        <v>-1.37852748317373</v>
      </c>
      <c r="D43" s="7">
        <v>0.17297600879684699</v>
      </c>
      <c r="E43" s="7"/>
      <c r="F43" s="7">
        <f t="shared" si="1"/>
        <v>-0.34314344162291188</v>
      </c>
      <c r="G43">
        <v>-0.34314344162291188</v>
      </c>
      <c r="H43">
        <f t="shared" si="2"/>
        <v>0.11774742152881673</v>
      </c>
      <c r="J43" s="2">
        <v>10</v>
      </c>
      <c r="K43">
        <v>32.656033730735679</v>
      </c>
      <c r="L43" s="5">
        <v>7434.4</v>
      </c>
      <c r="M43" s="6">
        <v>18100.41</v>
      </c>
      <c r="N43" s="2">
        <v>13930</v>
      </c>
      <c r="O43" s="2">
        <v>10579</v>
      </c>
      <c r="Q43">
        <v>0.91576803855070998</v>
      </c>
      <c r="R43">
        <v>-0.84273892551589702</v>
      </c>
      <c r="S43">
        <v>0.428226938622155</v>
      </c>
    </row>
    <row r="44" spans="2:19" x14ac:dyDescent="0.25">
      <c r="B44" s="7">
        <v>0.56484714165769201</v>
      </c>
      <c r="C44" s="7">
        <v>-0.52881776003696201</v>
      </c>
      <c r="D44" s="7">
        <v>-0.55094318682010601</v>
      </c>
      <c r="E44" s="7"/>
      <c r="F44" s="7">
        <f t="shared" si="1"/>
        <v>0.12607362087512897</v>
      </c>
      <c r="G44">
        <v>0.12607362087512897</v>
      </c>
      <c r="H44">
        <f t="shared" si="2"/>
        <v>1.5894557880565756E-2</v>
      </c>
      <c r="J44" s="2">
        <v>8</v>
      </c>
      <c r="K44">
        <v>9.1829020063972084</v>
      </c>
      <c r="L44" s="1">
        <v>7402</v>
      </c>
      <c r="M44" s="2">
        <v>4000.01</v>
      </c>
      <c r="N44" s="2">
        <v>3305</v>
      </c>
      <c r="O44" s="2">
        <v>4345</v>
      </c>
      <c r="Q44">
        <v>-2.4703413621013599</v>
      </c>
      <c r="R44">
        <v>-0.77742632077529705</v>
      </c>
      <c r="S44">
        <v>0.168389988110136</v>
      </c>
    </row>
    <row r="45" spans="2:19" x14ac:dyDescent="0.25">
      <c r="B45" s="7">
        <v>-2.2586414708818801</v>
      </c>
      <c r="C45" s="7">
        <v>0.387340468676245</v>
      </c>
      <c r="D45" s="7">
        <v>-1.09000315292476</v>
      </c>
      <c r="E45" s="7"/>
      <c r="F45" s="7">
        <f t="shared" si="1"/>
        <v>-1.4488451731661391</v>
      </c>
      <c r="G45">
        <v>-1.4488451731661391</v>
      </c>
      <c r="H45">
        <f t="shared" si="2"/>
        <v>2.0991523358068198</v>
      </c>
      <c r="J45" s="2">
        <v>9</v>
      </c>
      <c r="K45">
        <v>24.591858098284384</v>
      </c>
      <c r="L45" s="2">
        <v>10752</v>
      </c>
      <c r="M45" s="2">
        <v>5810.03</v>
      </c>
      <c r="N45" s="2">
        <v>7772</v>
      </c>
      <c r="O45" s="2">
        <v>13839</v>
      </c>
      <c r="Q45">
        <v>-0.87945635533630895</v>
      </c>
      <c r="R45">
        <v>-0.63685013413111702</v>
      </c>
      <c r="S45">
        <v>0.35186223086366097</v>
      </c>
    </row>
    <row r="46" spans="2:19" x14ac:dyDescent="0.25">
      <c r="B46" s="7">
        <v>-1.26798107930207</v>
      </c>
      <c r="C46" s="7">
        <v>0.24163383942399499</v>
      </c>
      <c r="D46" s="7">
        <v>-0.62056227446777001</v>
      </c>
      <c r="E46" s="7"/>
      <c r="F46" s="7">
        <f t="shared" si="1"/>
        <v>-0.80914533306414127</v>
      </c>
      <c r="G46">
        <v>-0.80914533306414127</v>
      </c>
      <c r="H46">
        <f t="shared" si="2"/>
        <v>0.65471617001948013</v>
      </c>
      <c r="J46" s="2">
        <v>9</v>
      </c>
      <c r="K46">
        <v>14.291945332945623</v>
      </c>
      <c r="L46" s="2">
        <v>53100</v>
      </c>
      <c r="M46" s="2">
        <v>5751.21</v>
      </c>
      <c r="N46" s="2">
        <v>6923</v>
      </c>
      <c r="O46" s="2">
        <v>15435</v>
      </c>
      <c r="Q46">
        <v>-2.0002632999638901</v>
      </c>
      <c r="R46">
        <v>2.00602295398649</v>
      </c>
      <c r="S46">
        <v>-0.43780266390899703</v>
      </c>
    </row>
    <row r="47" spans="2:19" x14ac:dyDescent="0.25">
      <c r="B47" s="7">
        <v>-1.64620624966844</v>
      </c>
      <c r="C47" s="7">
        <v>7.6200333414416899E-2</v>
      </c>
      <c r="D47" s="7">
        <v>2.1462884265220201</v>
      </c>
      <c r="E47" s="7"/>
      <c r="F47" s="7">
        <f t="shared" si="1"/>
        <v>-0.62047822470439384</v>
      </c>
      <c r="G47">
        <v>-0.62047822470439384</v>
      </c>
      <c r="H47">
        <f t="shared" si="2"/>
        <v>0.38499322733231628</v>
      </c>
    </row>
    <row r="48" spans="2:19" x14ac:dyDescent="0.25">
      <c r="G48">
        <f>AVERAGE(G40:G47)</f>
        <v>-2.0816681711721685E-16</v>
      </c>
      <c r="H48" s="7">
        <f>AVERAGE(H40:H47)</f>
        <v>1.1832939367241377</v>
      </c>
      <c r="I48" t="s">
        <v>87</v>
      </c>
    </row>
    <row r="49" spans="2:19" x14ac:dyDescent="0.25">
      <c r="B49" t="s">
        <v>63</v>
      </c>
      <c r="J49" s="2">
        <v>10</v>
      </c>
      <c r="K49">
        <v>29.162547252108173</v>
      </c>
      <c r="L49" s="1">
        <v>16410.54</v>
      </c>
      <c r="M49" s="2">
        <v>22968.6</v>
      </c>
      <c r="N49" s="2">
        <v>24004</v>
      </c>
      <c r="O49" s="2">
        <v>440.3</v>
      </c>
      <c r="P49" s="2">
        <v>10029</v>
      </c>
    </row>
    <row r="50" spans="2:19" x14ac:dyDescent="0.25">
      <c r="J50" s="2">
        <v>9</v>
      </c>
      <c r="K50">
        <v>22.419307938354173</v>
      </c>
      <c r="L50" s="2">
        <v>14335</v>
      </c>
      <c r="M50" s="2">
        <v>10801.2</v>
      </c>
      <c r="N50" s="2">
        <v>11468</v>
      </c>
      <c r="O50" s="2">
        <v>328.5</v>
      </c>
      <c r="P50" s="2">
        <v>7710</v>
      </c>
    </row>
    <row r="51" spans="2:19" x14ac:dyDescent="0.25">
      <c r="B51" t="s">
        <v>34</v>
      </c>
      <c r="J51" s="2">
        <v>14</v>
      </c>
      <c r="K51">
        <v>30</v>
      </c>
      <c r="L51" s="3">
        <v>6340.5</v>
      </c>
      <c r="M51" s="4">
        <v>24964.99</v>
      </c>
      <c r="N51" s="2">
        <v>15056</v>
      </c>
      <c r="O51" s="2">
        <v>208.65</v>
      </c>
      <c r="P51" s="2">
        <v>10317</v>
      </c>
    </row>
    <row r="52" spans="2:19" x14ac:dyDescent="0.25">
      <c r="B52" t="s">
        <v>64</v>
      </c>
      <c r="J52" s="2">
        <v>11</v>
      </c>
      <c r="K52">
        <v>19.017156150043618</v>
      </c>
      <c r="L52" s="5">
        <v>16853.57</v>
      </c>
      <c r="M52" s="2">
        <v>10053.58</v>
      </c>
      <c r="N52" s="2">
        <v>8555</v>
      </c>
      <c r="O52" s="2">
        <v>184.9</v>
      </c>
      <c r="P52" s="2">
        <v>6540</v>
      </c>
    </row>
    <row r="53" spans="2:19" x14ac:dyDescent="0.25">
      <c r="B53" t="s">
        <v>65</v>
      </c>
      <c r="J53" s="2">
        <v>10</v>
      </c>
      <c r="K53">
        <v>32.656033730735679</v>
      </c>
      <c r="L53" s="5">
        <v>7434.4</v>
      </c>
      <c r="M53" s="6">
        <v>18100.41</v>
      </c>
      <c r="N53" s="2">
        <v>13930</v>
      </c>
      <c r="O53" s="2">
        <v>180.65</v>
      </c>
      <c r="P53" s="2">
        <v>11230.41</v>
      </c>
    </row>
    <row r="54" spans="2:19" x14ac:dyDescent="0.25">
      <c r="B54" t="s">
        <v>66</v>
      </c>
      <c r="J54" s="2">
        <v>8</v>
      </c>
      <c r="K54">
        <v>9.1829020063972084</v>
      </c>
      <c r="L54" s="1">
        <v>7402</v>
      </c>
      <c r="M54" s="2">
        <v>4000.01</v>
      </c>
      <c r="N54" s="2">
        <v>3305</v>
      </c>
      <c r="O54" s="2">
        <v>49.1</v>
      </c>
      <c r="P54" s="5">
        <v>3158</v>
      </c>
    </row>
    <row r="55" spans="2:19" x14ac:dyDescent="0.25">
      <c r="B55" t="s">
        <v>67</v>
      </c>
      <c r="J55" s="2">
        <v>9</v>
      </c>
      <c r="K55">
        <v>24.591858098284384</v>
      </c>
      <c r="L55" s="2">
        <v>10752</v>
      </c>
      <c r="M55" s="2">
        <v>5810.03</v>
      </c>
      <c r="N55" s="2">
        <v>7772</v>
      </c>
      <c r="O55" s="2">
        <v>197.5</v>
      </c>
      <c r="P55" s="2">
        <v>8457.14</v>
      </c>
    </row>
    <row r="56" spans="2:19" x14ac:dyDescent="0.25">
      <c r="B56" t="s">
        <v>68</v>
      </c>
      <c r="J56" s="2">
        <v>9</v>
      </c>
      <c r="K56">
        <v>14.291945332945623</v>
      </c>
      <c r="L56" s="2">
        <v>53100</v>
      </c>
      <c r="M56" s="2">
        <v>5751.21</v>
      </c>
      <c r="N56" s="2">
        <v>6923</v>
      </c>
      <c r="O56" s="2">
        <v>116.6</v>
      </c>
      <c r="P56" s="2">
        <v>4915</v>
      </c>
    </row>
    <row r="57" spans="2:19" x14ac:dyDescent="0.25">
      <c r="B57" t="s">
        <v>69</v>
      </c>
    </row>
    <row r="58" spans="2:19" x14ac:dyDescent="0.25">
      <c r="B58" t="s">
        <v>70</v>
      </c>
    </row>
    <row r="59" spans="2:19" x14ac:dyDescent="0.25">
      <c r="B59" t="s">
        <v>71</v>
      </c>
    </row>
    <row r="60" spans="2:19" x14ac:dyDescent="0.25">
      <c r="B60" t="s">
        <v>72</v>
      </c>
      <c r="J60">
        <v>10</v>
      </c>
      <c r="K60">
        <v>29.162547252108173</v>
      </c>
      <c r="L60">
        <v>1.641054</v>
      </c>
      <c r="M60">
        <v>2.2968599999999997</v>
      </c>
      <c r="N60">
        <v>2.4003999999999999</v>
      </c>
      <c r="O60">
        <v>6.6646000000000001</v>
      </c>
      <c r="Q60">
        <f>O60/10000</f>
        <v>6.6646000000000001E-4</v>
      </c>
      <c r="R60">
        <v>2.6886761584261101</v>
      </c>
      <c r="S60">
        <v>1.0532591993973199</v>
      </c>
    </row>
    <row r="61" spans="2:19" x14ac:dyDescent="0.25">
      <c r="J61">
        <v>9</v>
      </c>
      <c r="K61">
        <v>22.419307938354173</v>
      </c>
      <c r="L61">
        <v>1.4335</v>
      </c>
      <c r="M61">
        <v>1.08012</v>
      </c>
      <c r="N61">
        <v>1.1468</v>
      </c>
      <c r="O61">
        <v>1.2419</v>
      </c>
      <c r="Q61">
        <f t="shared" ref="Q61:Q67" si="3">O61/10000</f>
        <v>1.2418999999999999E-4</v>
      </c>
      <c r="R61">
        <v>-0.50254842000679101</v>
      </c>
      <c r="S61">
        <v>-0.26222950885617902</v>
      </c>
    </row>
    <row r="62" spans="2:19" x14ac:dyDescent="0.25">
      <c r="B62" t="s">
        <v>35</v>
      </c>
      <c r="J62">
        <v>14</v>
      </c>
      <c r="K62">
        <v>30</v>
      </c>
      <c r="L62">
        <v>0.63405</v>
      </c>
      <c r="M62">
        <v>2.496499</v>
      </c>
      <c r="N62">
        <v>1.5056</v>
      </c>
      <c r="O62">
        <v>5.0438000000000001</v>
      </c>
      <c r="Q62">
        <f t="shared" si="3"/>
        <v>5.0438000000000002E-4</v>
      </c>
      <c r="R62">
        <v>2.8429874455982702</v>
      </c>
      <c r="S62">
        <v>-0.285398264266291</v>
      </c>
    </row>
    <row r="63" spans="2:19" x14ac:dyDescent="0.25">
      <c r="B63" t="s">
        <v>36</v>
      </c>
      <c r="J63">
        <v>11</v>
      </c>
      <c r="K63">
        <v>19.017156150043618</v>
      </c>
      <c r="L63">
        <v>1.685357</v>
      </c>
      <c r="M63">
        <v>1.005358</v>
      </c>
      <c r="N63">
        <v>0.85550000000000004</v>
      </c>
      <c r="O63">
        <v>1.0905</v>
      </c>
      <c r="Q63">
        <f t="shared" si="3"/>
        <v>1.0905000000000001E-4</v>
      </c>
      <c r="R63">
        <v>-0.594822205166744</v>
      </c>
      <c r="S63">
        <v>-0.254638999839022</v>
      </c>
    </row>
    <row r="64" spans="2:19" x14ac:dyDescent="0.25">
      <c r="J64">
        <v>10</v>
      </c>
      <c r="K64">
        <v>32.656033730735679</v>
      </c>
      <c r="L64">
        <v>0.74343999999999999</v>
      </c>
      <c r="M64">
        <v>1.810041</v>
      </c>
      <c r="N64">
        <v>1.393</v>
      </c>
      <c r="O64">
        <v>1.0579000000000001</v>
      </c>
      <c r="Q64">
        <f t="shared" si="3"/>
        <v>1.0579E-4</v>
      </c>
      <c r="R64">
        <v>0.91576803855071098</v>
      </c>
      <c r="S64">
        <v>-0.84273892551589702</v>
      </c>
    </row>
    <row r="65" spans="2:19" x14ac:dyDescent="0.25">
      <c r="B65" t="s">
        <v>37</v>
      </c>
      <c r="J65">
        <v>8</v>
      </c>
      <c r="K65">
        <v>9.1829020063972084</v>
      </c>
      <c r="L65">
        <v>0.74019999999999997</v>
      </c>
      <c r="M65">
        <v>0.400001</v>
      </c>
      <c r="N65">
        <v>0.33050000000000002</v>
      </c>
      <c r="O65">
        <v>0.4345</v>
      </c>
      <c r="Q65">
        <f t="shared" si="3"/>
        <v>4.3449999999999999E-5</v>
      </c>
      <c r="R65">
        <v>-2.4703413621013599</v>
      </c>
      <c r="S65">
        <v>-0.77742632077529805</v>
      </c>
    </row>
    <row r="66" spans="2:19" x14ac:dyDescent="0.25">
      <c r="B66" t="s">
        <v>38</v>
      </c>
      <c r="J66">
        <v>9</v>
      </c>
      <c r="K66">
        <v>24.591858098284384</v>
      </c>
      <c r="L66">
        <v>1.0751999999999999</v>
      </c>
      <c r="M66">
        <v>0.58100299999999994</v>
      </c>
      <c r="N66">
        <v>0.7772</v>
      </c>
      <c r="O66">
        <v>1.3838999999999999</v>
      </c>
      <c r="Q66">
        <f t="shared" si="3"/>
        <v>1.3838999999999998E-4</v>
      </c>
      <c r="R66">
        <v>-0.87945635533630895</v>
      </c>
      <c r="S66">
        <v>-0.63685013413111702</v>
      </c>
    </row>
    <row r="67" spans="2:19" x14ac:dyDescent="0.25">
      <c r="J67">
        <v>9</v>
      </c>
      <c r="K67">
        <v>14.291945332945623</v>
      </c>
      <c r="L67">
        <v>5.31</v>
      </c>
      <c r="M67">
        <v>0.57512099999999999</v>
      </c>
      <c r="N67">
        <v>0.69230000000000003</v>
      </c>
      <c r="O67">
        <v>1.5435000000000001</v>
      </c>
      <c r="Q67">
        <f t="shared" si="3"/>
        <v>1.5435000000000001E-4</v>
      </c>
      <c r="R67">
        <v>-2.0002632999638901</v>
      </c>
      <c r="S67">
        <v>2.00602295398649</v>
      </c>
    </row>
    <row r="68" spans="2:19" x14ac:dyDescent="0.25">
      <c r="B68" t="s">
        <v>39</v>
      </c>
    </row>
    <row r="69" spans="2:19" x14ac:dyDescent="0.25">
      <c r="B69" t="s">
        <v>40</v>
      </c>
    </row>
    <row r="71" spans="2:19" x14ac:dyDescent="0.25">
      <c r="B71" t="s">
        <v>41</v>
      </c>
    </row>
    <row r="72" spans="2:19" x14ac:dyDescent="0.25">
      <c r="B72" t="s">
        <v>73</v>
      </c>
    </row>
    <row r="73" spans="2:19" x14ac:dyDescent="0.25">
      <c r="B73" t="s">
        <v>74</v>
      </c>
    </row>
    <row r="74" spans="2:19" x14ac:dyDescent="0.25">
      <c r="B74" t="s">
        <v>75</v>
      </c>
    </row>
    <row r="75" spans="2:19" x14ac:dyDescent="0.25">
      <c r="B75" t="s">
        <v>76</v>
      </c>
    </row>
    <row r="76" spans="2:19" x14ac:dyDescent="0.25">
      <c r="B76" t="s">
        <v>77</v>
      </c>
    </row>
    <row r="77" spans="2:19" x14ac:dyDescent="0.25">
      <c r="B77" t="s">
        <v>78</v>
      </c>
    </row>
    <row r="78" spans="2:19" x14ac:dyDescent="0.25">
      <c r="B78" t="s">
        <v>79</v>
      </c>
    </row>
    <row r="79" spans="2:19" x14ac:dyDescent="0.25">
      <c r="B79" t="s">
        <v>80</v>
      </c>
    </row>
    <row r="80" spans="2:19" x14ac:dyDescent="0.25">
      <c r="B80" t="s">
        <v>81</v>
      </c>
    </row>
    <row r="82" spans="2:37" x14ac:dyDescent="0.25">
      <c r="B82" t="s">
        <v>42</v>
      </c>
    </row>
    <row r="83" spans="2:37" x14ac:dyDescent="0.25">
      <c r="B83" s="7" t="s">
        <v>82</v>
      </c>
      <c r="C83" s="7" t="s">
        <v>83</v>
      </c>
      <c r="D83" s="7" t="s">
        <v>84</v>
      </c>
      <c r="E83" s="7"/>
      <c r="F83" s="7" t="s">
        <v>85</v>
      </c>
      <c r="J83" t="s">
        <v>90</v>
      </c>
      <c r="K83" t="s">
        <v>89</v>
      </c>
      <c r="M83" s="8" t="s">
        <v>93</v>
      </c>
    </row>
    <row r="84" spans="2:37" x14ac:dyDescent="0.25">
      <c r="B84" s="7">
        <v>3.19362696826036</v>
      </c>
      <c r="C84" s="7">
        <v>2.3659613785928602</v>
      </c>
      <c r="D84" s="7">
        <v>0.15434032763351499</v>
      </c>
      <c r="E84" s="7"/>
      <c r="F84" s="7">
        <f>(0.6109/0.9063)*B84+(0.1825/0.9063)*C84+(0.1129/0.9063)*D84</f>
        <v>2.6483500932288147</v>
      </c>
      <c r="G84">
        <v>2.6483500932288147</v>
      </c>
      <c r="H84">
        <f>G84*G84</f>
        <v>7.0137582163050709</v>
      </c>
      <c r="J84">
        <f>EXP(-(G84-0.8*G95)^2/2.258)</f>
        <v>1.8068347964075973</v>
      </c>
      <c r="K84">
        <v>1.8068347964075973</v>
      </c>
      <c r="M84" s="9">
        <f>MIN(K84,K95)/MAX(K84,K95)</f>
        <v>0.58420253389230437</v>
      </c>
      <c r="N84" t="s">
        <v>1</v>
      </c>
      <c r="P84">
        <v>0.99903532061973999</v>
      </c>
      <c r="Q84" t="s">
        <v>7</v>
      </c>
      <c r="S84">
        <v>0.993653635530514</v>
      </c>
      <c r="U84">
        <v>0.99359659914575305</v>
      </c>
      <c r="W84">
        <v>0.99354412874920495</v>
      </c>
      <c r="Y84" s="12">
        <f>(S84-P84)/P84</f>
        <v>-5.3868817029287001E-3</v>
      </c>
      <c r="AA84">
        <v>0.99397321591195897</v>
      </c>
      <c r="AC84" s="12">
        <f>(AA84-P84)/P84</f>
        <v>-5.0669927311887174E-3</v>
      </c>
      <c r="AE84">
        <v>0.99780211810492103</v>
      </c>
      <c r="AG84" s="12">
        <f>(AE84-P84)/P84</f>
        <v>-1.2343933085908825E-3</v>
      </c>
      <c r="AI84">
        <v>0.997498041056741</v>
      </c>
      <c r="AK84">
        <f>(AI84-P84)/P84</f>
        <v>-1.5387639768785649E-3</v>
      </c>
    </row>
    <row r="85" spans="2:37" x14ac:dyDescent="0.25">
      <c r="B85" s="7">
        <v>-5.7720598617007103E-2</v>
      </c>
      <c r="C85" s="7">
        <v>0.52631030413045399</v>
      </c>
      <c r="D85" s="7">
        <v>-0.294175341238122</v>
      </c>
      <c r="E85" s="7"/>
      <c r="F85" s="7">
        <f t="shared" ref="F85:F91" si="4">(0.6109/0.9063)*B85+(0.1825/0.9063)*C85+(0.1129/0.9063)*D85</f>
        <v>3.0428909613697715E-2</v>
      </c>
      <c r="G85">
        <v>3.0428909613697715E-2</v>
      </c>
      <c r="H85">
        <f t="shared" ref="H85:H91" si="5">G85*G85</f>
        <v>9.2591854027858518E-4</v>
      </c>
      <c r="J85">
        <f>EXP(-(G85-0.8*G96)^2/2.258)</f>
        <v>1.0493473209702167</v>
      </c>
      <c r="K85">
        <v>1.0493473209702167</v>
      </c>
      <c r="M85" s="9">
        <f>MIN(K85,K96)/MAX(K85,K96)</f>
        <v>0.91753121955295358</v>
      </c>
      <c r="N85" t="s">
        <v>7</v>
      </c>
      <c r="P85">
        <v>0.99781465865963304</v>
      </c>
      <c r="Q85" t="s">
        <v>26</v>
      </c>
      <c r="S85">
        <v>0.99903774995810202</v>
      </c>
      <c r="U85">
        <v>0.99903937838318901</v>
      </c>
      <c r="W85">
        <v>0.99904006478024798</v>
      </c>
      <c r="Y85" s="12">
        <f t="shared" ref="Y85:Y91" si="6">(S85-P85)/P85</f>
        <v>1.2257700243770351E-3</v>
      </c>
      <c r="AA85">
        <v>0.99903285541112496</v>
      </c>
      <c r="AC85" s="12">
        <f t="shared" ref="AC85:AC91" si="7">(AA85-P85)/P85</f>
        <v>1.220864757717967E-3</v>
      </c>
      <c r="AE85">
        <v>0.99877750371319296</v>
      </c>
      <c r="AG85" s="12">
        <f t="shared" ref="AG85:AG91" si="8">(AE85-P85)/P85</f>
        <v>9.6495380700591874E-4</v>
      </c>
      <c r="AI85">
        <v>0.99846654434344595</v>
      </c>
      <c r="AK85">
        <f t="shared" ref="AK85:AK91" si="9">(AI85-P85)/P85</f>
        <v>6.5331339658669034E-4</v>
      </c>
    </row>
    <row r="86" spans="2:37" x14ac:dyDescent="0.25">
      <c r="B86" s="7">
        <v>3.2940802134362999</v>
      </c>
      <c r="C86" s="7">
        <v>-1.7719033032715901</v>
      </c>
      <c r="D86" s="7">
        <v>0.28264455375015402</v>
      </c>
      <c r="E86" s="7"/>
      <c r="F86" s="7">
        <f t="shared" si="4"/>
        <v>1.8988103493981714</v>
      </c>
      <c r="G86">
        <v>1.8988103493981714</v>
      </c>
      <c r="H86">
        <f t="shared" si="5"/>
        <v>3.6054807429816056</v>
      </c>
      <c r="J86">
        <f>EXP(-(G86-0.8*G97)^2/2.258)</f>
        <v>1.1827403748686895</v>
      </c>
      <c r="K86">
        <v>1.1827403748686895</v>
      </c>
      <c r="M86" s="9">
        <f>MIN(K86,K97)/MAX(K86,K97)</f>
        <v>0.85066726886939292</v>
      </c>
      <c r="N86" t="s">
        <v>8</v>
      </c>
      <c r="P86">
        <v>0.99371333515275395</v>
      </c>
      <c r="Q86" t="s">
        <v>1</v>
      </c>
      <c r="S86">
        <v>0.96676099751685196</v>
      </c>
      <c r="U86">
        <v>0.96715350754418405</v>
      </c>
      <c r="W86">
        <v>0.96757834459182102</v>
      </c>
      <c r="Y86" s="12">
        <f t="shared" si="6"/>
        <v>-2.712284990294396E-2</v>
      </c>
      <c r="AA86">
        <v>0.97210763084250396</v>
      </c>
      <c r="AC86" s="12">
        <f t="shared" si="7"/>
        <v>-2.1742391438199588E-2</v>
      </c>
      <c r="AE86">
        <v>0.97689463159243795</v>
      </c>
      <c r="AG86" s="12">
        <f t="shared" si="8"/>
        <v>-1.6925106029427119E-2</v>
      </c>
      <c r="AI86">
        <v>0.96677311393862497</v>
      </c>
      <c r="AK86">
        <f t="shared" si="9"/>
        <v>-2.7110656827391492E-2</v>
      </c>
    </row>
    <row r="87" spans="2:37" x14ac:dyDescent="0.25">
      <c r="B87" s="7">
        <v>-0.66822405015755504</v>
      </c>
      <c r="C87" s="7">
        <v>-1.26197123236506</v>
      </c>
      <c r="D87" s="7">
        <v>0.16880099423415701</v>
      </c>
      <c r="E87" s="7"/>
      <c r="F87" s="7">
        <f t="shared" si="4"/>
        <v>-0.68351560178620485</v>
      </c>
      <c r="G87">
        <v>-0.68351560178620485</v>
      </c>
      <c r="H87">
        <f t="shared" si="5"/>
        <v>0.46719357788515775</v>
      </c>
      <c r="J87">
        <f t="shared" ref="J85:J91" si="10">EXP(-(G87-0.8*G98)^2/2.258)</f>
        <v>1.0768972715897471</v>
      </c>
      <c r="K87">
        <v>1.0768972715897471</v>
      </c>
      <c r="M87" s="9">
        <f>MIN(K87,K98)/MAX(K87,K98)</f>
        <v>0.96172339222445935</v>
      </c>
      <c r="N87" t="s">
        <v>9</v>
      </c>
      <c r="P87">
        <v>0.99284303449510003</v>
      </c>
      <c r="Q87" t="s">
        <v>9</v>
      </c>
      <c r="S87">
        <v>0.99283965187078305</v>
      </c>
      <c r="U87">
        <v>0.99284035740226395</v>
      </c>
      <c r="W87">
        <v>0.99284683686088204</v>
      </c>
      <c r="Y87" s="12">
        <f t="shared" si="6"/>
        <v>-3.4070081568366107E-6</v>
      </c>
      <c r="AA87">
        <v>0.99361866284084799</v>
      </c>
      <c r="AC87" s="12">
        <f t="shared" si="7"/>
        <v>7.8121950680995228E-4</v>
      </c>
      <c r="AE87">
        <v>0.99550491998851798</v>
      </c>
      <c r="AG87" s="12">
        <f t="shared" si="8"/>
        <v>2.6810738464531025E-3</v>
      </c>
      <c r="AI87">
        <v>0.99454726751911904</v>
      </c>
      <c r="AK87">
        <f t="shared" si="9"/>
        <v>1.7165180847400299E-3</v>
      </c>
    </row>
    <row r="88" spans="2:37" x14ac:dyDescent="0.25">
      <c r="B88" s="7">
        <v>0.780748296021611</v>
      </c>
      <c r="C88" s="7">
        <v>-0.77027693957768495</v>
      </c>
      <c r="D88" s="7">
        <v>-0.83322127230427101</v>
      </c>
      <c r="E88" s="7"/>
      <c r="F88" s="7">
        <f t="shared" si="4"/>
        <v>0.2673650126045708</v>
      </c>
      <c r="G88">
        <v>0.2673650126045708</v>
      </c>
      <c r="H88">
        <f t="shared" si="5"/>
        <v>7.1484049965042304E-2</v>
      </c>
      <c r="J88">
        <f t="shared" si="10"/>
        <v>1.0123539363261698</v>
      </c>
      <c r="K88">
        <v>1.0123539363261698</v>
      </c>
      <c r="M88" s="9">
        <f>MIN(K88,K99)/MAX(K88,K99)</f>
        <v>0.99425577245995433</v>
      </c>
      <c r="N88" t="s">
        <v>10</v>
      </c>
      <c r="P88">
        <v>0.99238911909192795</v>
      </c>
      <c r="Q88" t="s">
        <v>10</v>
      </c>
      <c r="S88">
        <v>0.992470427290437</v>
      </c>
      <c r="U88">
        <v>0.99256227586360701</v>
      </c>
      <c r="W88">
        <v>0.99266664780951797</v>
      </c>
      <c r="Y88" s="12">
        <f t="shared" si="6"/>
        <v>8.1931771464246447E-5</v>
      </c>
      <c r="AA88">
        <v>0.99411686166665503</v>
      </c>
      <c r="AC88" s="12">
        <f t="shared" si="7"/>
        <v>1.7409930656112221E-3</v>
      </c>
      <c r="AE88">
        <v>0.99610152342357705</v>
      </c>
      <c r="AG88" s="12">
        <f t="shared" si="8"/>
        <v>3.7408756910253956E-3</v>
      </c>
      <c r="AI88">
        <v>0.99694740622495803</v>
      </c>
      <c r="AK88">
        <f t="shared" si="9"/>
        <v>4.5932457796404287E-3</v>
      </c>
    </row>
    <row r="89" spans="2:37" x14ac:dyDescent="0.25">
      <c r="B89" s="7">
        <v>-3.2683701665051101</v>
      </c>
      <c r="C89" s="7">
        <v>0.31533648416490601</v>
      </c>
      <c r="D89" s="7">
        <v>-0.86328006518615796</v>
      </c>
      <c r="E89" s="7"/>
      <c r="F89" s="7">
        <f t="shared" si="4"/>
        <v>-2.2471176715407633</v>
      </c>
      <c r="G89">
        <v>-2.2471176715407633</v>
      </c>
      <c r="H89">
        <f t="shared" si="5"/>
        <v>5.0495378297507818</v>
      </c>
      <c r="J89">
        <f t="shared" si="10"/>
        <v>1.6892497401335538</v>
      </c>
      <c r="K89">
        <v>1.6892497401335538</v>
      </c>
      <c r="M89" s="9">
        <f>MIN(K89,K100)/MAX(K89,K100)</f>
        <v>0.6561015546161667</v>
      </c>
      <c r="N89" t="s">
        <v>11</v>
      </c>
      <c r="P89">
        <v>0.98878283012708901</v>
      </c>
      <c r="Q89" t="s">
        <v>11</v>
      </c>
      <c r="S89">
        <v>0.98912771634168495</v>
      </c>
      <c r="U89">
        <v>0.98950440747498103</v>
      </c>
      <c r="W89">
        <v>0.98991725092902305</v>
      </c>
      <c r="Y89" s="12">
        <f t="shared" si="6"/>
        <v>3.4879874941963983E-4</v>
      </c>
      <c r="AA89">
        <v>0.99399380531213699</v>
      </c>
      <c r="AC89" s="12">
        <f t="shared" si="7"/>
        <v>5.2700906875357183E-3</v>
      </c>
      <c r="AE89">
        <v>0.98287133925590997</v>
      </c>
      <c r="AG89" s="12">
        <f t="shared" si="8"/>
        <v>-5.9785533193565154E-3</v>
      </c>
      <c r="AI89">
        <v>0.97760077053955297</v>
      </c>
      <c r="AK89">
        <f t="shared" si="9"/>
        <v>-1.1308913592379838E-2</v>
      </c>
    </row>
    <row r="90" spans="2:37" x14ac:dyDescent="0.25">
      <c r="B90" s="7">
        <v>-1.2261996088951601</v>
      </c>
      <c r="C90" s="7">
        <v>0.39137281362595</v>
      </c>
      <c r="D90" s="7">
        <v>-0.80676270268000305</v>
      </c>
      <c r="E90" s="7"/>
      <c r="F90" s="7">
        <f t="shared" si="4"/>
        <v>-0.84822168346010118</v>
      </c>
      <c r="G90">
        <v>-0.84822168346010118</v>
      </c>
      <c r="H90">
        <f t="shared" si="5"/>
        <v>0.71948002429188807</v>
      </c>
      <c r="J90">
        <f t="shared" si="10"/>
        <v>1.0180362714946134</v>
      </c>
      <c r="K90">
        <v>1.0180362714946134</v>
      </c>
      <c r="M90" s="9">
        <f>MIN(K90,K101)/MAX(K90,K101)</f>
        <v>0.99653770227592964</v>
      </c>
      <c r="N90" t="s">
        <v>26</v>
      </c>
      <c r="P90">
        <v>0.97047279725991298</v>
      </c>
      <c r="Q90" t="s">
        <v>27</v>
      </c>
      <c r="S90">
        <v>0.99786006795693505</v>
      </c>
      <c r="U90">
        <v>0.99790996576412405</v>
      </c>
      <c r="W90">
        <v>0.99796516743381602</v>
      </c>
      <c r="Y90" s="12">
        <f t="shared" si="6"/>
        <v>2.8220544433959219E-2</v>
      </c>
      <c r="AA90">
        <v>0.99863336095768795</v>
      </c>
      <c r="AC90" s="12">
        <f t="shared" si="7"/>
        <v>2.9017365326761434E-2</v>
      </c>
      <c r="AE90">
        <v>0.99793111219151398</v>
      </c>
      <c r="AG90" s="12">
        <f t="shared" si="8"/>
        <v>2.8293750230947576E-2</v>
      </c>
      <c r="AI90">
        <v>0.99869768198353104</v>
      </c>
      <c r="AK90">
        <f t="shared" si="9"/>
        <v>2.9083643357453989E-2</v>
      </c>
    </row>
    <row r="91" spans="2:37" x14ac:dyDescent="0.25">
      <c r="B91" s="7">
        <v>-2.0479410535434401</v>
      </c>
      <c r="C91" s="7">
        <v>0.20517049470016799</v>
      </c>
      <c r="D91" s="7">
        <v>2.1916535057907298</v>
      </c>
      <c r="E91" s="7"/>
      <c r="F91" s="7">
        <f t="shared" si="4"/>
        <v>-1.0660994080581854</v>
      </c>
      <c r="G91">
        <v>-1.0660994080581854</v>
      </c>
      <c r="H91">
        <f t="shared" si="5"/>
        <v>1.1365679478620132</v>
      </c>
      <c r="J91">
        <f t="shared" si="10"/>
        <v>1.1545901897932831</v>
      </c>
      <c r="K91">
        <v>1.1545901897932831</v>
      </c>
      <c r="M91" s="9">
        <f>MIN(K91,K102)/MAX(K91,K102)</f>
        <v>0.9065569957832823</v>
      </c>
      <c r="N91" t="s">
        <v>27</v>
      </c>
      <c r="P91">
        <v>0.96639690120187705</v>
      </c>
      <c r="Q91" t="s">
        <v>8</v>
      </c>
      <c r="S91">
        <v>0.97040060560365105</v>
      </c>
      <c r="U91">
        <v>0.97032715337469799</v>
      </c>
      <c r="W91">
        <v>0.97025460460784896</v>
      </c>
      <c r="Y91" s="12">
        <f t="shared" si="6"/>
        <v>4.1429193293094383E-3</v>
      </c>
      <c r="AA91">
        <v>0.97121181121217603</v>
      </c>
      <c r="AC91" s="12">
        <f t="shared" si="7"/>
        <v>4.9823317979505516E-3</v>
      </c>
      <c r="AE91">
        <v>0.99030071064160397</v>
      </c>
      <c r="AG91" s="12">
        <f t="shared" si="8"/>
        <v>2.4734981465688179E-2</v>
      </c>
      <c r="AI91">
        <v>0.98924686475107004</v>
      </c>
      <c r="AK91">
        <f t="shared" si="9"/>
        <v>2.3644491741204081E-2</v>
      </c>
    </row>
    <row r="92" spans="2:37" x14ac:dyDescent="0.25">
      <c r="G92">
        <f>AVERAGE(G84:G91)</f>
        <v>0</v>
      </c>
      <c r="H92" s="7">
        <f>AVERAGE(H84:H91)</f>
        <v>2.2580535384477294</v>
      </c>
      <c r="I92" s="7" t="s">
        <v>88</v>
      </c>
    </row>
    <row r="93" spans="2:37" x14ac:dyDescent="0.25">
      <c r="H93">
        <v>2.2580535384477294</v>
      </c>
      <c r="Y93" s="12">
        <f>SUM(Y84:Y91)/8</f>
        <v>1.8835321181251018E-4</v>
      </c>
    </row>
    <row r="94" spans="2:37" x14ac:dyDescent="0.25">
      <c r="B94" s="7" t="s">
        <v>43</v>
      </c>
      <c r="C94" s="7" t="s">
        <v>44</v>
      </c>
      <c r="D94" s="7" t="s">
        <v>45</v>
      </c>
      <c r="E94" s="7"/>
      <c r="F94" s="7" t="s">
        <v>62</v>
      </c>
      <c r="J94" t="s">
        <v>92</v>
      </c>
      <c r="K94" t="s">
        <v>91</v>
      </c>
      <c r="M94">
        <v>0.99653770227592964</v>
      </c>
      <c r="N94" t="s">
        <v>26</v>
      </c>
    </row>
    <row r="95" spans="2:37" x14ac:dyDescent="0.25">
      <c r="B95" s="7">
        <v>2.1317286626961298</v>
      </c>
      <c r="C95" s="7">
        <v>2.3774010507693801</v>
      </c>
      <c r="D95" s="7">
        <v>0.16563848867001199</v>
      </c>
      <c r="E95" s="7"/>
      <c r="F95" s="7">
        <f>(0.5763/0.9571)*B95+(0.2234/0.9571)*C95+(0.1574/0.9571)*D95</f>
        <v>1.8657382939821536</v>
      </c>
      <c r="G95">
        <v>1.8657382939821536</v>
      </c>
      <c r="H95">
        <f>(G95-G103)*(G95-G103)</f>
        <v>3.4809793816314381</v>
      </c>
      <c r="J95">
        <f>EXP(-(G95-0.8*G84)^2/1.1832937)</f>
        <v>1.0555574663861043</v>
      </c>
      <c r="K95">
        <v>1.0555574663861043</v>
      </c>
      <c r="M95">
        <v>0.99425577245995433</v>
      </c>
      <c r="N95" t="s">
        <v>10</v>
      </c>
    </row>
    <row r="96" spans="2:37" x14ac:dyDescent="0.25">
      <c r="B96" s="7">
        <v>-0.54297222708503601</v>
      </c>
      <c r="C96" s="7">
        <v>-1.8898151652525501E-2</v>
      </c>
      <c r="D96" s="7">
        <v>-0.26058673382132502</v>
      </c>
      <c r="E96" s="7"/>
      <c r="F96" s="7">
        <f t="shared" ref="F96:F102" si="11">(0.5763/0.9571)*B96+(0.2234/0.9571)*C96+(0.1574/0.9571)*D96</f>
        <v>-0.37420655464607361</v>
      </c>
      <c r="G96">
        <v>-0.37420655464607361</v>
      </c>
      <c r="H96">
        <f t="shared" ref="H96:H102" si="12">(G96-G104)*(G96-G104)</f>
        <v>0.14003054554008487</v>
      </c>
      <c r="J96">
        <f t="shared" ref="J96:J102" si="13">EXP(-(G96-0.8*G85)^2/1.1832937)</f>
        <v>1.1436638869699578</v>
      </c>
      <c r="K96">
        <v>1.1436638869699578</v>
      </c>
      <c r="M96">
        <v>0.96172339222445935</v>
      </c>
      <c r="N96" t="s">
        <v>9</v>
      </c>
    </row>
    <row r="97" spans="2:14" x14ac:dyDescent="0.25">
      <c r="B97" s="7">
        <v>3.10197027207328</v>
      </c>
      <c r="C97" s="7">
        <v>-1.1563322974208201</v>
      </c>
      <c r="D97" s="7">
        <v>3.7192424045079497E-2</v>
      </c>
      <c r="E97" s="7"/>
      <c r="F97" s="7">
        <f t="shared" si="11"/>
        <v>1.6040068123463753</v>
      </c>
      <c r="G97">
        <v>1.6040068123463753</v>
      </c>
      <c r="H97">
        <f t="shared" si="12"/>
        <v>2.5728378540535801</v>
      </c>
      <c r="J97">
        <f t="shared" si="13"/>
        <v>1.0061185244711102</v>
      </c>
      <c r="K97">
        <v>1.0061185244711102</v>
      </c>
      <c r="M97">
        <v>0.91753121955295358</v>
      </c>
      <c r="N97" t="s">
        <v>7</v>
      </c>
    </row>
    <row r="98" spans="2:14" x14ac:dyDescent="0.25">
      <c r="B98" s="7">
        <v>-8.2745049489677994E-2</v>
      </c>
      <c r="C98" s="7">
        <v>-1.37852748317373</v>
      </c>
      <c r="D98" s="7">
        <v>0.17297600879684699</v>
      </c>
      <c r="E98" s="7"/>
      <c r="F98" s="7">
        <f t="shared" si="11"/>
        <v>-0.34314344162291188</v>
      </c>
      <c r="G98">
        <v>-0.34314344162291188</v>
      </c>
      <c r="H98">
        <f t="shared" si="12"/>
        <v>0.11774742152881673</v>
      </c>
      <c r="J98">
        <f t="shared" si="13"/>
        <v>1.0356772971105566</v>
      </c>
      <c r="K98">
        <v>1.0356772971105566</v>
      </c>
      <c r="M98">
        <v>0.9065569957832823</v>
      </c>
      <c r="N98" t="s">
        <v>27</v>
      </c>
    </row>
    <row r="99" spans="2:14" x14ac:dyDescent="0.25">
      <c r="B99" s="7">
        <v>0.56484714165769201</v>
      </c>
      <c r="C99" s="7">
        <v>-0.52881776003696201</v>
      </c>
      <c r="D99" s="7">
        <v>-0.55094318682010601</v>
      </c>
      <c r="E99" s="7"/>
      <c r="F99" s="7">
        <f t="shared" si="11"/>
        <v>0.12607362087512897</v>
      </c>
      <c r="G99">
        <v>0.12607362087512897</v>
      </c>
      <c r="H99">
        <f t="shared" si="12"/>
        <v>1.5894557880565756E-2</v>
      </c>
      <c r="J99">
        <f t="shared" si="13"/>
        <v>1.0065387449648513</v>
      </c>
      <c r="K99">
        <v>1.0065387449648513</v>
      </c>
      <c r="M99">
        <v>0.85066726886939292</v>
      </c>
      <c r="N99" t="s">
        <v>8</v>
      </c>
    </row>
    <row r="100" spans="2:14" x14ac:dyDescent="0.25">
      <c r="B100" s="7">
        <v>-2.2586414708818801</v>
      </c>
      <c r="C100" s="7">
        <v>0.387340468676245</v>
      </c>
      <c r="D100" s="7">
        <v>-1.09000315292476</v>
      </c>
      <c r="E100" s="7"/>
      <c r="F100" s="7">
        <f t="shared" si="11"/>
        <v>-1.4488451731661391</v>
      </c>
      <c r="G100">
        <v>-1.4488451731661391</v>
      </c>
      <c r="H100">
        <f t="shared" si="12"/>
        <v>2.0991523358068198</v>
      </c>
      <c r="J100">
        <f t="shared" si="13"/>
        <v>1.1083193806365803</v>
      </c>
      <c r="K100">
        <v>1.1083193806365803</v>
      </c>
      <c r="M100">
        <v>0.6561015546161667</v>
      </c>
      <c r="N100" t="s">
        <v>11</v>
      </c>
    </row>
    <row r="101" spans="2:14" x14ac:dyDescent="0.25">
      <c r="B101" s="7">
        <v>-1.26798107930207</v>
      </c>
      <c r="C101" s="7">
        <v>0.24163383942399499</v>
      </c>
      <c r="D101" s="7">
        <v>-0.62056227446777001</v>
      </c>
      <c r="E101" s="7"/>
      <c r="F101" s="7">
        <f t="shared" si="11"/>
        <v>-0.80914533306414127</v>
      </c>
      <c r="G101">
        <v>-0.80914533306414127</v>
      </c>
      <c r="H101">
        <f t="shared" si="12"/>
        <v>0.65471617001948013</v>
      </c>
      <c r="J101">
        <f t="shared" si="13"/>
        <v>1.0145115268287965</v>
      </c>
      <c r="K101">
        <v>1.0145115268287965</v>
      </c>
      <c r="M101">
        <v>0.58420253389230437</v>
      </c>
      <c r="N101" t="s">
        <v>1</v>
      </c>
    </row>
    <row r="102" spans="2:14" x14ac:dyDescent="0.25">
      <c r="B102" s="7">
        <v>-1.64620624966844</v>
      </c>
      <c r="C102" s="7">
        <v>7.6200333414416899E-2</v>
      </c>
      <c r="D102" s="7">
        <v>2.1462884265220201</v>
      </c>
      <c r="E102" s="7"/>
      <c r="F102" s="7">
        <f t="shared" si="11"/>
        <v>-0.62047822470439384</v>
      </c>
      <c r="G102">
        <v>-0.62047822470439384</v>
      </c>
      <c r="H102">
        <f t="shared" si="12"/>
        <v>0.38499322733231628</v>
      </c>
      <c r="J102">
        <f t="shared" si="13"/>
        <v>1.0467018138198485</v>
      </c>
      <c r="K102">
        <v>1.0467018138198485</v>
      </c>
    </row>
    <row r="103" spans="2:14" x14ac:dyDescent="0.25">
      <c r="G103">
        <f>AVERAGE(G95:G102)</f>
        <v>-2.0816681711721685E-16</v>
      </c>
      <c r="H103" s="7">
        <f>AVERAGE(H95:H102)</f>
        <v>1.1832939367241377</v>
      </c>
      <c r="I103" t="s">
        <v>87</v>
      </c>
    </row>
  </sheetData>
  <sortState xmlns:xlrd2="http://schemas.microsoft.com/office/spreadsheetml/2017/richdata2" ref="M94:N101">
    <sortCondition descending="1" ref="M9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0498-FD35-4BA3-9ACC-86619EAFD339}">
  <dimension ref="A1:Q89"/>
  <sheetViews>
    <sheetView topLeftCell="A61" workbookViewId="0">
      <selection activeCell="L68" sqref="L68"/>
    </sheetView>
  </sheetViews>
  <sheetFormatPr defaultRowHeight="13.8" x14ac:dyDescent="0.25"/>
  <cols>
    <col min="2" max="2" width="34.5546875" customWidth="1"/>
  </cols>
  <sheetData>
    <row r="1" spans="1:10" x14ac:dyDescent="0.25">
      <c r="A1" t="s">
        <v>102</v>
      </c>
    </row>
    <row r="3" spans="1:10" x14ac:dyDescent="0.25">
      <c r="A3" t="s">
        <v>103</v>
      </c>
      <c r="B3" t="s">
        <v>111</v>
      </c>
    </row>
    <row r="4" spans="1:10" x14ac:dyDescent="0.25">
      <c r="B4">
        <v>0.99371333515275395</v>
      </c>
    </row>
    <row r="5" spans="1:10" x14ac:dyDescent="0.25">
      <c r="B5">
        <v>0.99903532061973999</v>
      </c>
    </row>
    <row r="6" spans="1:10" x14ac:dyDescent="0.25">
      <c r="B6">
        <v>0.96639690120187705</v>
      </c>
    </row>
    <row r="7" spans="1:10" x14ac:dyDescent="0.25">
      <c r="B7">
        <v>0.99284303449510003</v>
      </c>
    </row>
    <row r="8" spans="1:10" x14ac:dyDescent="0.25">
      <c r="B8">
        <v>0.99238911909192795</v>
      </c>
    </row>
    <row r="9" spans="1:10" x14ac:dyDescent="0.25">
      <c r="B9">
        <v>0.98878283012708901</v>
      </c>
    </row>
    <row r="10" spans="1:10" x14ac:dyDescent="0.25">
      <c r="B10">
        <v>0.99781465865963304</v>
      </c>
    </row>
    <row r="11" spans="1:10" x14ac:dyDescent="0.25">
      <c r="B11">
        <v>0.97047279725991298</v>
      </c>
    </row>
    <row r="13" spans="1:10" x14ac:dyDescent="0.25">
      <c r="A13" t="s">
        <v>100</v>
      </c>
      <c r="B13" t="s">
        <v>99</v>
      </c>
      <c r="C13">
        <v>20</v>
      </c>
      <c r="D13">
        <v>22.5</v>
      </c>
      <c r="E13">
        <v>26</v>
      </c>
      <c r="F13">
        <v>21.5</v>
      </c>
      <c r="G13">
        <v>14</v>
      </c>
      <c r="H13">
        <v>10</v>
      </c>
      <c r="I13">
        <v>2</v>
      </c>
      <c r="J13">
        <v>0</v>
      </c>
    </row>
    <row r="14" spans="1:10" x14ac:dyDescent="0.25">
      <c r="B14" t="s">
        <v>101</v>
      </c>
      <c r="C14">
        <v>0.99780211810492103</v>
      </c>
      <c r="D14">
        <v>0.99794715196491701</v>
      </c>
      <c r="E14">
        <v>0.99427668024329596</v>
      </c>
      <c r="F14">
        <v>0.99542460221580498</v>
      </c>
      <c r="G14">
        <v>0.99598031768811901</v>
      </c>
      <c r="H14">
        <v>0.99397321591195897</v>
      </c>
      <c r="I14">
        <v>0.99359659914575305</v>
      </c>
      <c r="J14">
        <v>0.99371333515275395</v>
      </c>
    </row>
    <row r="15" spans="1:10" x14ac:dyDescent="0.25">
      <c r="C15">
        <v>0.99877750371319296</v>
      </c>
      <c r="D15">
        <v>0.99741967885851601</v>
      </c>
      <c r="E15">
        <v>0.997694712700125</v>
      </c>
      <c r="F15">
        <v>0.99691712715625702</v>
      </c>
      <c r="G15">
        <v>0.99979384133950699</v>
      </c>
      <c r="H15">
        <v>0.99903285541112496</v>
      </c>
      <c r="I15">
        <v>0.99903937838318901</v>
      </c>
      <c r="J15">
        <v>0.99903532061973999</v>
      </c>
    </row>
    <row r="16" spans="1:10" x14ac:dyDescent="0.25">
      <c r="C16">
        <v>0.97689463159243795</v>
      </c>
      <c r="D16">
        <v>0.97296083974972103</v>
      </c>
      <c r="E16">
        <v>0.98417809087692598</v>
      </c>
      <c r="F16">
        <v>0.97339773458421897</v>
      </c>
      <c r="G16">
        <v>0.96677762923655897</v>
      </c>
      <c r="H16">
        <v>0.97210763084250396</v>
      </c>
      <c r="I16">
        <v>0.96715350754418405</v>
      </c>
      <c r="J16">
        <v>0.96639690120187705</v>
      </c>
    </row>
    <row r="17" spans="1:11" x14ac:dyDescent="0.25">
      <c r="C17">
        <v>0.99550491998851798</v>
      </c>
      <c r="D17">
        <v>0.99852657761390595</v>
      </c>
      <c r="E17">
        <v>0.99751420765628895</v>
      </c>
      <c r="F17">
        <v>0.99840513285813803</v>
      </c>
      <c r="G17">
        <v>0.99982058215940095</v>
      </c>
      <c r="H17">
        <v>0.99361866284084799</v>
      </c>
      <c r="I17">
        <v>0.99284035740226395</v>
      </c>
      <c r="J17">
        <v>0.99284303449510003</v>
      </c>
    </row>
    <row r="18" spans="1:11" x14ac:dyDescent="0.25">
      <c r="C18">
        <v>0.99610152342357705</v>
      </c>
      <c r="D18">
        <v>0.99549736805365596</v>
      </c>
      <c r="E18">
        <v>0.99755228584992195</v>
      </c>
      <c r="F18">
        <v>0.99586675749463305</v>
      </c>
      <c r="G18">
        <v>0.99389417245747103</v>
      </c>
      <c r="H18">
        <v>0.99411686166665503</v>
      </c>
      <c r="I18">
        <v>0.99256227586360701</v>
      </c>
      <c r="J18">
        <v>0.99238911909192795</v>
      </c>
    </row>
    <row r="19" spans="1:11" x14ac:dyDescent="0.25">
      <c r="C19">
        <v>0.98287133925590997</v>
      </c>
      <c r="D19">
        <v>0.98650176513562104</v>
      </c>
      <c r="E19">
        <v>0.98783751980291701</v>
      </c>
      <c r="F19">
        <v>0.97833757344559502</v>
      </c>
      <c r="G19">
        <v>0.99923134467592301</v>
      </c>
      <c r="H19">
        <v>0.99399380531213699</v>
      </c>
      <c r="I19">
        <v>0.98950440747498103</v>
      </c>
      <c r="J19">
        <v>0.98878283012708901</v>
      </c>
    </row>
    <row r="20" spans="1:11" x14ac:dyDescent="0.25">
      <c r="C20">
        <v>0.99793111219151398</v>
      </c>
      <c r="D20">
        <v>0.99814234992862105</v>
      </c>
      <c r="E20">
        <v>0.99575545984455005</v>
      </c>
      <c r="F20">
        <v>0.99585911356158796</v>
      </c>
      <c r="G20">
        <v>0.99524339741239498</v>
      </c>
      <c r="H20">
        <v>0.99863336095768795</v>
      </c>
      <c r="I20">
        <v>0.99790996576412405</v>
      </c>
      <c r="J20">
        <v>0.99781465865963304</v>
      </c>
    </row>
    <row r="21" spans="1:11" x14ac:dyDescent="0.25">
      <c r="C21">
        <v>0.99030071064160397</v>
      </c>
      <c r="D21">
        <v>0.98286747827849696</v>
      </c>
      <c r="E21">
        <v>0.98407730929021198</v>
      </c>
      <c r="F21">
        <v>0.99186914986125496</v>
      </c>
      <c r="G21">
        <v>0.97087557685733805</v>
      </c>
      <c r="H21">
        <v>0.97121181121217603</v>
      </c>
      <c r="I21">
        <v>0.97032715337469799</v>
      </c>
      <c r="J21">
        <v>0.97047279725991298</v>
      </c>
    </row>
    <row r="23" spans="1:11" x14ac:dyDescent="0.25">
      <c r="A23" t="s">
        <v>104</v>
      </c>
      <c r="B23" t="s">
        <v>99</v>
      </c>
      <c r="C23">
        <v>20</v>
      </c>
      <c r="D23">
        <v>19</v>
      </c>
      <c r="E23">
        <v>21</v>
      </c>
      <c r="F23">
        <v>16</v>
      </c>
      <c r="G23">
        <v>11</v>
      </c>
      <c r="H23">
        <v>10</v>
      </c>
      <c r="I23">
        <v>6</v>
      </c>
      <c r="J23">
        <v>2</v>
      </c>
      <c r="K23">
        <v>0</v>
      </c>
    </row>
    <row r="24" spans="1:11" x14ac:dyDescent="0.25">
      <c r="B24" t="s">
        <v>101</v>
      </c>
      <c r="C24">
        <v>0.99780211810492103</v>
      </c>
      <c r="D24">
        <v>0.99933253568692004</v>
      </c>
      <c r="E24">
        <v>0.99680404597085803</v>
      </c>
      <c r="F24">
        <v>0.99442935986681202</v>
      </c>
      <c r="G24">
        <v>0.994523076786339</v>
      </c>
      <c r="H24">
        <v>0.99397321591195897</v>
      </c>
      <c r="I24">
        <v>0.993451406389949</v>
      </c>
      <c r="J24">
        <v>0.99359659914575305</v>
      </c>
      <c r="K24">
        <v>0.99371333515275395</v>
      </c>
    </row>
    <row r="25" spans="1:11" x14ac:dyDescent="0.25">
      <c r="C25">
        <v>0.99877750371319296</v>
      </c>
      <c r="D25">
        <v>0.99996705860162205</v>
      </c>
      <c r="E25">
        <v>0.99784457863228904</v>
      </c>
      <c r="F25">
        <v>0.99878657755138101</v>
      </c>
      <c r="G25">
        <v>0.99905833742752603</v>
      </c>
      <c r="H25">
        <v>0.99903285541112496</v>
      </c>
      <c r="I25">
        <v>0.99903542415499602</v>
      </c>
      <c r="J25">
        <v>0.99903937838318901</v>
      </c>
      <c r="K25">
        <v>0.99903532061973999</v>
      </c>
    </row>
    <row r="26" spans="1:11" x14ac:dyDescent="0.25">
      <c r="C26">
        <v>0.97689463159243795</v>
      </c>
      <c r="D26">
        <v>0.977385565319008</v>
      </c>
      <c r="E26">
        <v>0.97595407063303896</v>
      </c>
      <c r="F26">
        <v>0.98031930580111504</v>
      </c>
      <c r="G26">
        <v>0.97315356356240401</v>
      </c>
      <c r="H26">
        <v>0.97210763084250396</v>
      </c>
      <c r="I26">
        <v>0.96910193651249299</v>
      </c>
      <c r="J26">
        <v>0.96715350754418405</v>
      </c>
      <c r="K26">
        <v>0.96639690120187705</v>
      </c>
    </row>
    <row r="27" spans="1:11" x14ac:dyDescent="0.25">
      <c r="C27">
        <v>0.99550491998851798</v>
      </c>
      <c r="D27">
        <v>0.99750318853009201</v>
      </c>
      <c r="E27">
        <v>0.996759682607672</v>
      </c>
      <c r="F27">
        <v>0.994432182620127</v>
      </c>
      <c r="G27">
        <v>0.99415131175100202</v>
      </c>
      <c r="H27">
        <v>0.99361866284084799</v>
      </c>
      <c r="I27">
        <v>0.99293299372027199</v>
      </c>
      <c r="J27">
        <v>0.99284035740226395</v>
      </c>
      <c r="K27">
        <v>0.99284303449510003</v>
      </c>
    </row>
    <row r="28" spans="1:11" x14ac:dyDescent="0.25">
      <c r="C28">
        <v>0.99610152342357705</v>
      </c>
      <c r="D28">
        <v>0.99504338828019601</v>
      </c>
      <c r="E28">
        <v>0.99599252666626603</v>
      </c>
      <c r="F28">
        <v>0.99515268164689796</v>
      </c>
      <c r="G28">
        <v>0.994535003851715</v>
      </c>
      <c r="H28">
        <v>0.99411686166665503</v>
      </c>
      <c r="I28">
        <v>0.99308452561118798</v>
      </c>
      <c r="J28">
        <v>0.99256227586360701</v>
      </c>
      <c r="K28">
        <v>0.99238911909192795</v>
      </c>
    </row>
    <row r="29" spans="1:11" x14ac:dyDescent="0.25">
      <c r="C29">
        <v>0.98287133925590997</v>
      </c>
      <c r="D29">
        <v>0.98731019947147303</v>
      </c>
      <c r="E29">
        <v>0.98064499418723605</v>
      </c>
      <c r="F29">
        <v>0.98441025399594795</v>
      </c>
      <c r="G29">
        <v>0.99443520270256502</v>
      </c>
      <c r="H29">
        <v>0.99399380531213699</v>
      </c>
      <c r="I29">
        <v>0.991421622512351</v>
      </c>
      <c r="J29">
        <v>0.98950440747498103</v>
      </c>
      <c r="K29">
        <v>0.98878283012708901</v>
      </c>
    </row>
    <row r="30" spans="1:11" x14ac:dyDescent="0.25">
      <c r="C30">
        <v>0.99793111219151398</v>
      </c>
      <c r="D30">
        <v>0.99811731672524895</v>
      </c>
      <c r="E30">
        <v>0.996916227217582</v>
      </c>
      <c r="F30">
        <v>0.99931248502194803</v>
      </c>
      <c r="G30">
        <v>0.99878402592828397</v>
      </c>
      <c r="H30">
        <v>0.99863336095768795</v>
      </c>
      <c r="I30">
        <v>0.99817460977178796</v>
      </c>
      <c r="J30">
        <v>0.99790996576412405</v>
      </c>
      <c r="K30">
        <v>0.99781465865963304</v>
      </c>
    </row>
    <row r="31" spans="1:11" x14ac:dyDescent="0.25">
      <c r="C31">
        <v>0.99030071064160397</v>
      </c>
      <c r="D31">
        <v>0.98989811115883297</v>
      </c>
      <c r="E31">
        <v>0.99187627568280001</v>
      </c>
      <c r="F31">
        <v>0.98769948790419004</v>
      </c>
      <c r="G31">
        <v>0.97259696142908802</v>
      </c>
      <c r="H31">
        <v>0.97121181121217603</v>
      </c>
      <c r="I31">
        <v>0.97010124481535898</v>
      </c>
      <c r="J31">
        <v>0.97032715337469799</v>
      </c>
      <c r="K31">
        <v>0.97047279725991298</v>
      </c>
    </row>
    <row r="33" spans="1:11" x14ac:dyDescent="0.25">
      <c r="A33" t="s">
        <v>100</v>
      </c>
      <c r="B33" t="s">
        <v>99</v>
      </c>
      <c r="C33">
        <v>20</v>
      </c>
      <c r="D33">
        <v>22.5</v>
      </c>
      <c r="E33">
        <v>26</v>
      </c>
      <c r="F33">
        <v>21.5</v>
      </c>
      <c r="G33">
        <v>14</v>
      </c>
      <c r="H33">
        <v>10</v>
      </c>
      <c r="I33">
        <v>2</v>
      </c>
      <c r="J33">
        <v>0</v>
      </c>
    </row>
    <row r="34" spans="1:11" x14ac:dyDescent="0.25">
      <c r="B34" t="s">
        <v>105</v>
      </c>
      <c r="C34" s="12">
        <v>4.1146503800698403E-3</v>
      </c>
      <c r="D34" s="12">
        <v>4.2606017876491396E-3</v>
      </c>
      <c r="E34" s="12">
        <v>5.66909057787076E-4</v>
      </c>
      <c r="F34" s="12">
        <v>1.72209328637762E-3</v>
      </c>
      <c r="G34" s="12">
        <v>2.2813244576378299E-3</v>
      </c>
      <c r="H34" s="12">
        <v>2.6152487846470301E-4</v>
      </c>
      <c r="I34" s="12">
        <v>-1.1747452999943301E-4</v>
      </c>
      <c r="J34" s="12">
        <v>0</v>
      </c>
    </row>
    <row r="35" spans="1:11" x14ac:dyDescent="0.25">
      <c r="C35" s="12">
        <v>-2.5806585735781298E-4</v>
      </c>
      <c r="D35" s="12">
        <v>-1.61720184249481E-3</v>
      </c>
      <c r="E35" s="12">
        <v>-1.34190242521447E-3</v>
      </c>
      <c r="F35" s="12">
        <v>-2.12023881414831E-3</v>
      </c>
      <c r="G35" s="12">
        <v>7.5925315563142104E-4</v>
      </c>
      <c r="H35" s="12">
        <v>-2.46758904707182E-6</v>
      </c>
      <c r="I35" s="12">
        <v>4.0616816696949303E-6</v>
      </c>
      <c r="J35" s="12">
        <v>0</v>
      </c>
    </row>
    <row r="36" spans="1:11" x14ac:dyDescent="0.25">
      <c r="C36" s="12">
        <v>1.0862752537290901E-2</v>
      </c>
      <c r="D36" s="12">
        <v>6.7921767336799202E-3</v>
      </c>
      <c r="E36" s="12">
        <v>1.8399468844462599E-2</v>
      </c>
      <c r="F36" s="12">
        <v>7.2442630700031698E-3</v>
      </c>
      <c r="G36" s="12">
        <v>3.9396653094497401E-4</v>
      </c>
      <c r="H36" s="12">
        <v>5.9093004473886402E-3</v>
      </c>
      <c r="I36" s="12">
        <v>7.8291470240291297E-4</v>
      </c>
      <c r="J36" s="12">
        <v>0</v>
      </c>
    </row>
    <row r="37" spans="1:11" x14ac:dyDescent="0.25">
      <c r="C37" s="12">
        <v>2.6810738464533301E-3</v>
      </c>
      <c r="D37" s="12">
        <v>5.7245132627602897E-3</v>
      </c>
      <c r="E37" s="12">
        <v>4.7048455787025798E-3</v>
      </c>
      <c r="F37" s="12">
        <v>5.6021930655603498E-3</v>
      </c>
      <c r="G37" s="12">
        <v>7.0278457136474801E-3</v>
      </c>
      <c r="H37" s="12">
        <v>7.8121950681084697E-4</v>
      </c>
      <c r="I37" s="12">
        <v>-2.6963908119968099E-6</v>
      </c>
      <c r="J37" s="12">
        <v>0</v>
      </c>
    </row>
    <row r="38" spans="1:11" x14ac:dyDescent="0.25">
      <c r="C38" s="12">
        <v>3.7408756910251701E-3</v>
      </c>
      <c r="D38" s="12">
        <v>3.1320869021331001E-3</v>
      </c>
      <c r="E38" s="12">
        <v>5.2027643780682298E-3</v>
      </c>
      <c r="F38" s="12">
        <v>3.5043092833246399E-3</v>
      </c>
      <c r="G38" s="12">
        <v>1.51659599706148E-3</v>
      </c>
      <c r="H38" s="12">
        <v>1.74099306561111E-3</v>
      </c>
      <c r="I38" s="12">
        <v>1.7448475436435899E-4</v>
      </c>
      <c r="J38" s="12">
        <v>0</v>
      </c>
    </row>
    <row r="39" spans="1:11" x14ac:dyDescent="0.25">
      <c r="C39" s="12">
        <v>-5.9785533193566298E-3</v>
      </c>
      <c r="D39" s="12">
        <v>-2.3069423557595301E-3</v>
      </c>
      <c r="E39" s="12">
        <v>-9.5603432358397496E-4</v>
      </c>
      <c r="F39" s="12">
        <v>-1.05637520831059E-2</v>
      </c>
      <c r="G39" s="12">
        <v>1.0567046909067899E-2</v>
      </c>
      <c r="H39" s="12">
        <v>5.27009068753572E-3</v>
      </c>
      <c r="I39" s="12">
        <v>7.2976322596489602E-4</v>
      </c>
      <c r="J39" s="12">
        <v>0</v>
      </c>
    </row>
    <row r="40" spans="1:11" x14ac:dyDescent="0.25">
      <c r="C40" s="12">
        <v>1.1670857996585301E-4</v>
      </c>
      <c r="D40" s="12">
        <v>3.2840895465283397E-4</v>
      </c>
      <c r="E40" s="12">
        <v>-2.0637087230703198E-3</v>
      </c>
      <c r="F40" s="12">
        <v>-1.95982799117453E-3</v>
      </c>
      <c r="G40" s="12">
        <v>-2.57689263724814E-3</v>
      </c>
      <c r="H40" s="12">
        <v>8.2049536048554503E-4</v>
      </c>
      <c r="I40" s="12">
        <v>9.5515839202863704E-5</v>
      </c>
      <c r="J40" s="12">
        <v>0</v>
      </c>
    </row>
    <row r="41" spans="1:11" x14ac:dyDescent="0.25">
      <c r="C41" s="12">
        <v>2.0431189248863401E-2</v>
      </c>
      <c r="D41" s="12">
        <v>1.2771796441466201E-2</v>
      </c>
      <c r="E41" s="12">
        <v>1.40184372696593E-2</v>
      </c>
      <c r="F41" s="12">
        <v>2.20473491495627E-2</v>
      </c>
      <c r="G41" s="12">
        <v>4.1503440236767298E-4</v>
      </c>
      <c r="H41" s="12">
        <v>7.6149888420281903E-4</v>
      </c>
      <c r="I41" s="12">
        <v>-1.5007518564752299E-4</v>
      </c>
      <c r="J41" s="12">
        <v>0</v>
      </c>
    </row>
    <row r="43" spans="1:11" x14ac:dyDescent="0.25">
      <c r="B43" t="s">
        <v>106</v>
      </c>
      <c r="C43" s="12">
        <v>4.4638288883692596E-3</v>
      </c>
      <c r="D43" s="12">
        <v>3.6356799855108901E-3</v>
      </c>
      <c r="E43" s="12">
        <v>4.8163474571013797E-3</v>
      </c>
      <c r="F43" s="12">
        <v>3.1845486207999602E-3</v>
      </c>
      <c r="G43" s="12">
        <v>2.5480218161388298E-3</v>
      </c>
      <c r="H43" s="12">
        <v>1.9428319051815401E-3</v>
      </c>
      <c r="I43" s="12">
        <v>1.89561762143222E-4</v>
      </c>
      <c r="J43" s="12">
        <v>0</v>
      </c>
    </row>
    <row r="46" spans="1:11" x14ac:dyDescent="0.25">
      <c r="A46" t="s">
        <v>104</v>
      </c>
      <c r="B46" t="s">
        <v>99</v>
      </c>
      <c r="C46">
        <v>20</v>
      </c>
      <c r="D46">
        <v>19</v>
      </c>
      <c r="E46">
        <v>21</v>
      </c>
      <c r="F46">
        <v>16</v>
      </c>
      <c r="G46">
        <v>11</v>
      </c>
      <c r="H46">
        <v>10</v>
      </c>
      <c r="I46">
        <v>6</v>
      </c>
      <c r="J46">
        <v>2</v>
      </c>
      <c r="K46">
        <v>0</v>
      </c>
    </row>
    <row r="47" spans="1:11" x14ac:dyDescent="0.25">
      <c r="B47" t="s">
        <v>105</v>
      </c>
      <c r="C47" s="12">
        <v>4.1146503800698403E-3</v>
      </c>
      <c r="D47" s="12">
        <v>5.6547500525412501E-3</v>
      </c>
      <c r="E47" s="12">
        <v>3.1102640054928498E-3</v>
      </c>
      <c r="F47" s="12">
        <v>7.2055459932752E-4</v>
      </c>
      <c r="G47" s="12">
        <v>8.1486441304536798E-4</v>
      </c>
      <c r="H47" s="12">
        <v>2.6152487846470301E-4</v>
      </c>
      <c r="I47" s="12">
        <v>-2.6358583863079398E-4</v>
      </c>
      <c r="J47" s="12">
        <v>-1.1747452999943301E-4</v>
      </c>
      <c r="K47" s="12">
        <v>0</v>
      </c>
    </row>
    <row r="48" spans="1:11" x14ac:dyDescent="0.25">
      <c r="C48" s="12">
        <v>-2.5806585735781298E-4</v>
      </c>
      <c r="D48" s="12">
        <v>9.3263767821971796E-4</v>
      </c>
      <c r="E48" s="12">
        <v>-1.1918917808753501E-3</v>
      </c>
      <c r="F48" s="12">
        <v>-2.4898325737362099E-4</v>
      </c>
      <c r="G48" s="12">
        <v>2.30390330662983E-5</v>
      </c>
      <c r="H48" s="12">
        <v>-2.46758904707182E-6</v>
      </c>
      <c r="I48" s="12">
        <v>1.0363523080546299E-7</v>
      </c>
      <c r="J48" s="12">
        <v>4.0616816696949303E-6</v>
      </c>
      <c r="K48" s="12">
        <v>0</v>
      </c>
    </row>
    <row r="49" spans="1:11" x14ac:dyDescent="0.25">
      <c r="C49" s="12">
        <v>1.0862752537290901E-2</v>
      </c>
      <c r="D49" s="12">
        <v>1.1370756780640701E-2</v>
      </c>
      <c r="E49" s="12">
        <v>9.8894868343189397E-3</v>
      </c>
      <c r="F49" s="12">
        <v>1.44065079077996E-2</v>
      </c>
      <c r="G49" s="12">
        <v>6.9916018481893704E-3</v>
      </c>
      <c r="H49" s="12">
        <v>5.9093004473886402E-3</v>
      </c>
      <c r="I49" s="12">
        <v>2.7990935269474799E-3</v>
      </c>
      <c r="J49" s="12">
        <v>7.8291470240291297E-4</v>
      </c>
      <c r="K49" s="12">
        <v>0</v>
      </c>
    </row>
    <row r="50" spans="1:11" x14ac:dyDescent="0.25">
      <c r="C50" s="12">
        <v>2.6810738464533301E-3</v>
      </c>
      <c r="D50" s="12">
        <v>4.6937470205065902E-3</v>
      </c>
      <c r="E50" s="12">
        <v>3.9448814933417398E-3</v>
      </c>
      <c r="F50" s="12">
        <v>1.60060358970585E-3</v>
      </c>
      <c r="G50" s="12">
        <v>1.3177080469403599E-3</v>
      </c>
      <c r="H50" s="12">
        <v>7.8121950681084697E-4</v>
      </c>
      <c r="I50" s="12">
        <v>9.06077013653371E-5</v>
      </c>
      <c r="J50" s="12">
        <v>-2.6963908119968099E-6</v>
      </c>
      <c r="K50" s="12">
        <v>0</v>
      </c>
    </row>
    <row r="51" spans="1:11" x14ac:dyDescent="0.25">
      <c r="C51" s="12">
        <v>3.7408756910251701E-3</v>
      </c>
      <c r="D51" s="12">
        <v>2.6746254439952198E-3</v>
      </c>
      <c r="E51" s="12">
        <v>3.6310430102610399E-3</v>
      </c>
      <c r="F51" s="12">
        <v>2.78475700892217E-3</v>
      </c>
      <c r="G51" s="12">
        <v>2.16234208789968E-3</v>
      </c>
      <c r="H51" s="12">
        <v>1.74099306561111E-3</v>
      </c>
      <c r="I51" s="12">
        <v>7.0073976616721596E-4</v>
      </c>
      <c r="J51" s="12">
        <v>1.7448475436435899E-4</v>
      </c>
      <c r="K51" s="12">
        <v>0</v>
      </c>
    </row>
    <row r="52" spans="1:11" x14ac:dyDescent="0.25">
      <c r="C52" s="12">
        <v>-5.9785533193566298E-3</v>
      </c>
      <c r="D52" s="12">
        <v>-1.4893367994943301E-3</v>
      </c>
      <c r="E52" s="12">
        <v>-8.2301549864157407E-3</v>
      </c>
      <c r="F52" s="12">
        <v>-4.4221804808030098E-3</v>
      </c>
      <c r="G52" s="12">
        <v>5.7164954763111904E-3</v>
      </c>
      <c r="H52" s="12">
        <v>5.27009068753572E-3</v>
      </c>
      <c r="I52" s="12">
        <v>2.6687279601356399E-3</v>
      </c>
      <c r="J52" s="12">
        <v>7.2976322596489602E-4</v>
      </c>
      <c r="K52" s="12">
        <v>0</v>
      </c>
    </row>
    <row r="53" spans="1:11" x14ac:dyDescent="0.25">
      <c r="C53" s="12">
        <v>1.1670857996585301E-4</v>
      </c>
      <c r="D53" s="12">
        <v>3.0332092537353002E-4</v>
      </c>
      <c r="E53" s="12">
        <v>-9.0039912147402699E-4</v>
      </c>
      <c r="F53" s="12">
        <v>1.50110679304603E-3</v>
      </c>
      <c r="G53" s="12">
        <v>9.7149030657989102E-4</v>
      </c>
      <c r="H53" s="12">
        <v>8.2049536048554503E-4</v>
      </c>
      <c r="I53" s="12">
        <v>3.6073945099049398E-4</v>
      </c>
      <c r="J53" s="12">
        <v>9.5515839202863704E-5</v>
      </c>
      <c r="K53" s="12">
        <v>0</v>
      </c>
    </row>
    <row r="54" spans="1:11" x14ac:dyDescent="0.25">
      <c r="C54" s="12">
        <v>2.0431189248863401E-2</v>
      </c>
      <c r="D54" s="12">
        <v>2.0016340441243299E-2</v>
      </c>
      <c r="E54" s="12">
        <v>2.2054691778398101E-2</v>
      </c>
      <c r="F54" s="12">
        <v>1.7750822787527099E-2</v>
      </c>
      <c r="G54" s="12">
        <v>2.1887931070018198E-3</v>
      </c>
      <c r="H54" s="12">
        <v>7.6149888420281903E-4</v>
      </c>
      <c r="I54" s="12">
        <v>-3.8285714509745202E-4</v>
      </c>
      <c r="J54" s="12">
        <v>-1.5007518564752299E-4</v>
      </c>
      <c r="K54" s="12">
        <v>0</v>
      </c>
    </row>
    <row r="56" spans="1:11" x14ac:dyDescent="0.25">
      <c r="B56" t="s">
        <v>106</v>
      </c>
      <c r="C56" s="12">
        <v>4.4638288883692596E-3</v>
      </c>
      <c r="D56" s="12">
        <v>5.5196051928782502E-3</v>
      </c>
      <c r="E56" s="12">
        <v>4.0384901541309498E-3</v>
      </c>
      <c r="F56" s="12">
        <v>4.2616486185189503E-3</v>
      </c>
      <c r="G56" s="12">
        <v>2.5232917898792501E-3</v>
      </c>
      <c r="H56" s="12">
        <v>1.9428319051815401E-3</v>
      </c>
      <c r="I56" s="12">
        <v>7.4669613213859101E-4</v>
      </c>
      <c r="J56" s="12">
        <v>1.89561762143222E-4</v>
      </c>
      <c r="K56" s="12">
        <v>0</v>
      </c>
    </row>
    <row r="59" spans="1:11" x14ac:dyDescent="0.25">
      <c r="A59" t="s">
        <v>100</v>
      </c>
      <c r="B59" t="s">
        <v>99</v>
      </c>
      <c r="C59">
        <v>20</v>
      </c>
      <c r="D59">
        <v>22.5</v>
      </c>
      <c r="E59">
        <v>26</v>
      </c>
      <c r="F59">
        <v>21.5</v>
      </c>
      <c r="G59">
        <v>14</v>
      </c>
      <c r="H59">
        <v>10</v>
      </c>
      <c r="I59">
        <v>2</v>
      </c>
      <c r="J59">
        <v>0</v>
      </c>
    </row>
    <row r="60" spans="1:11" x14ac:dyDescent="0.25">
      <c r="B60" t="s">
        <v>108</v>
      </c>
      <c r="C60">
        <v>37</v>
      </c>
      <c r="D60">
        <v>1</v>
      </c>
      <c r="E60">
        <v>17</v>
      </c>
      <c r="F60">
        <v>16</v>
      </c>
      <c r="G60">
        <v>25</v>
      </c>
      <c r="H60">
        <v>53</v>
      </c>
      <c r="I60">
        <v>34</v>
      </c>
      <c r="J60">
        <v>1</v>
      </c>
    </row>
    <row r="61" spans="1:11" x14ac:dyDescent="0.25">
      <c r="B61" t="s">
        <v>107</v>
      </c>
      <c r="C61">
        <f>SUM(C60:J60)</f>
        <v>184</v>
      </c>
    </row>
    <row r="63" spans="1:11" x14ac:dyDescent="0.25">
      <c r="A63" t="s">
        <v>104</v>
      </c>
      <c r="B63" t="s">
        <v>99</v>
      </c>
      <c r="C63">
        <v>20</v>
      </c>
      <c r="D63">
        <v>19</v>
      </c>
      <c r="E63">
        <v>21</v>
      </c>
      <c r="F63">
        <v>16</v>
      </c>
      <c r="G63">
        <v>11</v>
      </c>
      <c r="H63">
        <v>10</v>
      </c>
      <c r="I63">
        <v>6</v>
      </c>
      <c r="J63">
        <v>2</v>
      </c>
      <c r="K63">
        <v>0</v>
      </c>
    </row>
    <row r="64" spans="1:11" x14ac:dyDescent="0.25">
      <c r="B64" t="s">
        <v>108</v>
      </c>
      <c r="C64">
        <v>27</v>
      </c>
      <c r="D64">
        <v>1</v>
      </c>
      <c r="E64">
        <v>14</v>
      </c>
      <c r="F64">
        <v>1</v>
      </c>
      <c r="G64">
        <v>17</v>
      </c>
      <c r="H64">
        <v>56</v>
      </c>
      <c r="I64">
        <v>53</v>
      </c>
      <c r="J64">
        <v>31</v>
      </c>
      <c r="K64">
        <v>1</v>
      </c>
    </row>
    <row r="65" spans="1:17" x14ac:dyDescent="0.25">
      <c r="B65" t="s">
        <v>107</v>
      </c>
      <c r="C65">
        <f>SUM(C64:K64)</f>
        <v>201</v>
      </c>
    </row>
    <row r="66" spans="1:17" x14ac:dyDescent="0.25">
      <c r="Q66" s="12">
        <v>-1.32675607805459E-4</v>
      </c>
    </row>
    <row r="67" spans="1:17" x14ac:dyDescent="0.25">
      <c r="Q67" s="13">
        <v>-1.8733204649238599E-4</v>
      </c>
    </row>
    <row r="68" spans="1:17" x14ac:dyDescent="0.25">
      <c r="A68" t="s">
        <v>100</v>
      </c>
      <c r="B68" t="s">
        <v>109</v>
      </c>
      <c r="C68" s="12">
        <v>2.580129183966E-3</v>
      </c>
    </row>
    <row r="70" spans="1:17" x14ac:dyDescent="0.25">
      <c r="A70" t="s">
        <v>104</v>
      </c>
      <c r="B70" t="s">
        <v>109</v>
      </c>
      <c r="C70" s="12">
        <v>1.9103947895679999E-3</v>
      </c>
    </row>
    <row r="73" spans="1:17" x14ac:dyDescent="0.25">
      <c r="A73" t="s">
        <v>100</v>
      </c>
      <c r="B73" t="s">
        <v>110</v>
      </c>
      <c r="C73" s="12">
        <v>1.41626852388179E-3</v>
      </c>
    </row>
    <row r="74" spans="1:17" x14ac:dyDescent="0.25">
      <c r="C74" s="12">
        <v>-2.6583237484615501E-4</v>
      </c>
    </row>
    <row r="75" spans="1:17" x14ac:dyDescent="0.25">
      <c r="C75" s="12">
        <v>6.4514912334580499E-3</v>
      </c>
    </row>
    <row r="76" spans="1:17" x14ac:dyDescent="0.25">
      <c r="C76" s="12">
        <v>2.67147178740759E-3</v>
      </c>
    </row>
    <row r="77" spans="1:17" x14ac:dyDescent="0.25">
      <c r="C77" s="12">
        <v>2.2944589374061602E-3</v>
      </c>
    </row>
    <row r="78" spans="1:17" x14ac:dyDescent="0.25">
      <c r="C78" s="12">
        <v>8.6693965677347897E-4</v>
      </c>
    </row>
    <row r="79" spans="1:17" x14ac:dyDescent="0.25">
      <c r="C79" s="12">
        <v>-4.3196844038136399E-4</v>
      </c>
    </row>
    <row r="80" spans="1:17" x14ac:dyDescent="0.25">
      <c r="C80" s="12">
        <v>7.6382041480247201E-3</v>
      </c>
    </row>
    <row r="82" spans="1:3" x14ac:dyDescent="0.25">
      <c r="A82" t="s">
        <v>104</v>
      </c>
      <c r="B82" t="s">
        <v>110</v>
      </c>
      <c r="C82" s="12">
        <v>8.5522830511957401E-4</v>
      </c>
    </row>
    <row r="83" spans="1:3" x14ac:dyDescent="0.25">
      <c r="C83" s="12">
        <v>-1.12366792465599E-4</v>
      </c>
    </row>
    <row r="84" spans="1:3" x14ac:dyDescent="0.25">
      <c r="C84" s="12">
        <v>5.3727600400569698E-3</v>
      </c>
    </row>
    <row r="85" spans="1:3" x14ac:dyDescent="0.25">
      <c r="C85" s="12">
        <v>1.0188041522777201E-3</v>
      </c>
    </row>
    <row r="86" spans="1:3" x14ac:dyDescent="0.25">
      <c r="C86" s="12">
        <v>1.66219547470112E-3</v>
      </c>
    </row>
    <row r="87" spans="1:3" x14ac:dyDescent="0.25">
      <c r="C87" s="12">
        <v>1.3622692377047E-3</v>
      </c>
    </row>
    <row r="88" spans="1:3" x14ac:dyDescent="0.25">
      <c r="C88" s="12">
        <v>3.8255337807808403E-4</v>
      </c>
    </row>
    <row r="89" spans="1:3" x14ac:dyDescent="0.25">
      <c r="C89" s="12">
        <v>4.7417145210686901E-3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84D4-FF9D-4F7F-A085-5EB1E883C5FC}">
  <dimension ref="A1:F10"/>
  <sheetViews>
    <sheetView tabSelected="1" workbookViewId="0">
      <selection activeCell="F3" sqref="F3:F10"/>
    </sheetView>
  </sheetViews>
  <sheetFormatPr defaultRowHeight="13.8" x14ac:dyDescent="0.25"/>
  <cols>
    <col min="1" max="1" width="43.21875" customWidth="1"/>
    <col min="3" max="3" width="10" bestFit="1" customWidth="1"/>
    <col min="5" max="5" width="10.109375" customWidth="1"/>
    <col min="6" max="6" width="13.77734375" customWidth="1"/>
  </cols>
  <sheetData>
    <row r="1" spans="1:6" x14ac:dyDescent="0.25">
      <c r="A1" t="s">
        <v>112</v>
      </c>
    </row>
    <row r="2" spans="1:6" x14ac:dyDescent="0.25">
      <c r="A2" t="s">
        <v>113</v>
      </c>
      <c r="C2" t="s">
        <v>106</v>
      </c>
      <c r="F2" t="s">
        <v>115</v>
      </c>
    </row>
    <row r="3" spans="1:6" x14ac:dyDescent="0.25">
      <c r="A3" t="s">
        <v>114</v>
      </c>
      <c r="C3" s="14">
        <v>1.8733204649238599E-4</v>
      </c>
      <c r="E3" t="s">
        <v>1</v>
      </c>
      <c r="F3">
        <v>1</v>
      </c>
    </row>
    <row r="4" spans="1:6" x14ac:dyDescent="0.25">
      <c r="E4" t="s">
        <v>7</v>
      </c>
      <c r="F4">
        <v>5</v>
      </c>
    </row>
    <row r="5" spans="1:6" x14ac:dyDescent="0.25">
      <c r="E5" t="s">
        <v>8</v>
      </c>
      <c r="F5">
        <v>4</v>
      </c>
    </row>
    <row r="6" spans="1:6" x14ac:dyDescent="0.25">
      <c r="E6" t="s">
        <v>9</v>
      </c>
      <c r="F6">
        <v>19</v>
      </c>
    </row>
    <row r="7" spans="1:6" x14ac:dyDescent="0.25">
      <c r="E7" t="s">
        <v>10</v>
      </c>
      <c r="F7">
        <v>7</v>
      </c>
    </row>
    <row r="8" spans="1:6" x14ac:dyDescent="0.25">
      <c r="E8" t="s">
        <v>11</v>
      </c>
      <c r="F8">
        <v>3</v>
      </c>
    </row>
    <row r="9" spans="1:6" x14ac:dyDescent="0.25">
      <c r="E9" t="s">
        <v>26</v>
      </c>
      <c r="F9">
        <v>6</v>
      </c>
    </row>
    <row r="10" spans="1:6" x14ac:dyDescent="0.25">
      <c r="E10" t="s">
        <v>27</v>
      </c>
      <c r="F10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Shinelon</dc:creator>
  <cp:lastModifiedBy>LY</cp:lastModifiedBy>
  <dcterms:created xsi:type="dcterms:W3CDTF">2020-07-20T02:19:23Z</dcterms:created>
  <dcterms:modified xsi:type="dcterms:W3CDTF">2020-07-21T22:49:57Z</dcterms:modified>
</cp:coreProperties>
</file>