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33.xml" ContentType="application/vnd.ms-office.chartcolorstyle+xml"/>
  <Override PartName="/xl/charts/colors34.xml" ContentType="application/vnd.ms-office.chartcolorstyle+xml"/>
  <Override PartName="/xl/charts/colors35.xml" ContentType="application/vnd.ms-office.chartcolorstyle+xml"/>
  <Override PartName="/xl/charts/colors36.xml" ContentType="application/vnd.ms-office.chartcolorstyle+xml"/>
  <Override PartName="/xl/charts/colors37.xml" ContentType="application/vnd.ms-office.chartcolorstyle+xml"/>
  <Override PartName="/xl/charts/colors38.xml" ContentType="application/vnd.ms-office.chartcolorstyle+xml"/>
  <Override PartName="/xl/charts/colors39.xml" ContentType="application/vnd.ms-office.chartcolorstyle+xml"/>
  <Override PartName="/xl/charts/colors4.xml" ContentType="application/vnd.ms-office.chartcolorstyle+xml"/>
  <Override PartName="/xl/charts/colors40.xml" ContentType="application/vnd.ms-office.chartcolorstyle+xml"/>
  <Override PartName="/xl/charts/colors41.xml" ContentType="application/vnd.ms-office.chartcolorstyle+xml"/>
  <Override PartName="/xl/charts/colors42.xml" ContentType="application/vnd.ms-office.chartcolorstyle+xml"/>
  <Override PartName="/xl/charts/colors43.xml" ContentType="application/vnd.ms-office.chartcolorstyle+xml"/>
  <Override PartName="/xl/charts/colors44.xml" ContentType="application/vnd.ms-office.chartcolorstyle+xml"/>
  <Override PartName="/xl/charts/colors45.xml" ContentType="application/vnd.ms-office.chartcolorstyle+xml"/>
  <Override PartName="/xl/charts/colors46.xml" ContentType="application/vnd.ms-office.chartcolorstyle+xml"/>
  <Override PartName="/xl/charts/colors47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33.xml" ContentType="application/vnd.ms-office.chartstyle+xml"/>
  <Override PartName="/xl/charts/style34.xml" ContentType="application/vnd.ms-office.chartstyle+xml"/>
  <Override PartName="/xl/charts/style35.xml" ContentType="application/vnd.ms-office.chartstyle+xml"/>
  <Override PartName="/xl/charts/style36.xml" ContentType="application/vnd.ms-office.chartstyle+xml"/>
  <Override PartName="/xl/charts/style37.xml" ContentType="application/vnd.ms-office.chartstyle+xml"/>
  <Override PartName="/xl/charts/style38.xml" ContentType="application/vnd.ms-office.chartstyle+xml"/>
  <Override PartName="/xl/charts/style39.xml" ContentType="application/vnd.ms-office.chartstyle+xml"/>
  <Override PartName="/xl/charts/style4.xml" ContentType="application/vnd.ms-office.chartstyle+xml"/>
  <Override PartName="/xl/charts/style40.xml" ContentType="application/vnd.ms-office.chartstyle+xml"/>
  <Override PartName="/xl/charts/style41.xml" ContentType="application/vnd.ms-office.chartstyle+xml"/>
  <Override PartName="/xl/charts/style42.xml" ContentType="application/vnd.ms-office.chartstyle+xml"/>
  <Override PartName="/xl/charts/style43.xml" ContentType="application/vnd.ms-office.chartstyle+xml"/>
  <Override PartName="/xl/charts/style44.xml" ContentType="application/vnd.ms-office.chartstyle+xml"/>
  <Override PartName="/xl/charts/style45.xml" ContentType="application/vnd.ms-office.chartstyle+xml"/>
  <Override PartName="/xl/charts/style46.xml" ContentType="application/vnd.ms-office.chartstyle+xml"/>
  <Override PartName="/xl/charts/style47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firstSheet="5" activeTab="8"/>
  </bookViews>
  <sheets>
    <sheet name="电压" sheetId="1" r:id="rId1"/>
    <sheet name="电流" sheetId="2" r:id="rId2"/>
    <sheet name="Sheet3" sheetId="3" r:id="rId3"/>
    <sheet name="DC电流" sheetId="6" r:id="rId4"/>
    <sheet name="AC交流50Hz_电流" sheetId="7" r:id="rId5"/>
    <sheet name="AC交流2000Hz_电流" sheetId="8" r:id="rId6"/>
    <sheet name="Sheet1" sheetId="9" r:id="rId7"/>
    <sheet name="AC_50Hz_电压" sheetId="10" r:id="rId8"/>
    <sheet name="DC_电压" sheetId="11" r:id="rId9"/>
    <sheet name="AC_2000Hz_电压" sheetId="12" r:id="rId10"/>
  </sheets>
  <calcPr calcId="144525"/>
</workbook>
</file>

<file path=xl/sharedStrings.xml><?xml version="1.0" encoding="utf-8"?>
<sst xmlns="http://schemas.openxmlformats.org/spreadsheetml/2006/main" count="261" uniqueCount="57">
  <si>
    <t>ADC采样值</t>
  </si>
  <si>
    <t>实际电流值</t>
  </si>
  <si>
    <t>电流单位</t>
  </si>
  <si>
    <t>mA</t>
  </si>
  <si>
    <t>P</t>
  </si>
  <si>
    <t>Q</t>
  </si>
  <si>
    <t>40，60</t>
  </si>
  <si>
    <t>AD</t>
  </si>
  <si>
    <t>电压</t>
  </si>
  <si>
    <t>电流</t>
  </si>
  <si>
    <t>电阻</t>
  </si>
  <si>
    <t>ln(AD)</t>
  </si>
  <si>
    <t>error</t>
  </si>
  <si>
    <t>Y</t>
  </si>
  <si>
    <t>Y_Y1</t>
  </si>
  <si>
    <t>Y2</t>
  </si>
  <si>
    <t>Y_Y2</t>
  </si>
  <si>
    <t>Y3</t>
  </si>
  <si>
    <t>拟合斜率a：</t>
  </si>
  <si>
    <t>拟合截距b：</t>
  </si>
  <si>
    <t>error1</t>
  </si>
  <si>
    <t>Y1</t>
  </si>
  <si>
    <t>M_AD</t>
  </si>
  <si>
    <t>电流(mA)</t>
  </si>
  <si>
    <t>erorr</t>
  </si>
  <si>
    <t>AD0</t>
  </si>
  <si>
    <t>AD1</t>
  </si>
  <si>
    <t>电压0</t>
  </si>
  <si>
    <t>电压1</t>
  </si>
  <si>
    <t>RMS0</t>
  </si>
  <si>
    <t>RMS1</t>
  </si>
  <si>
    <t>AD2</t>
  </si>
  <si>
    <t>电压2</t>
  </si>
  <si>
    <t>RMS2</t>
  </si>
  <si>
    <t>AD3</t>
  </si>
  <si>
    <t>电压3</t>
  </si>
  <si>
    <t>RMS3</t>
  </si>
  <si>
    <t>AD4</t>
  </si>
  <si>
    <t>电压4</t>
  </si>
  <si>
    <t>RMS4</t>
  </si>
  <si>
    <t>AD5</t>
  </si>
  <si>
    <t>电压5</t>
  </si>
  <si>
    <t>RMS5</t>
  </si>
  <si>
    <t>AD6</t>
  </si>
  <si>
    <t>电压6</t>
  </si>
  <si>
    <t>RMS6</t>
  </si>
  <si>
    <t>AD7</t>
  </si>
  <si>
    <t>电压7</t>
  </si>
  <si>
    <t>p</t>
  </si>
  <si>
    <t>q</t>
  </si>
  <si>
    <t>p1</t>
  </si>
  <si>
    <t>q1</t>
  </si>
  <si>
    <t>V0</t>
  </si>
  <si>
    <t>V1</t>
  </si>
  <si>
    <t>V2</t>
  </si>
  <si>
    <t>相关系数</t>
  </si>
  <si>
    <t>误差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</si>
</sst>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 "/>
    <numFmt numFmtId="178" formatCode="0.000000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3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16" applyNumberFormat="0" applyAlignment="0" applyProtection="0">
      <alignment vertical="center"/>
    </xf>
    <xf numFmtId="0" fontId="16" fillId="13" borderId="12" applyNumberFormat="0" applyAlignment="0" applyProtection="0">
      <alignment vertical="center"/>
    </xf>
    <xf numFmtId="0" fontId="17" fillId="14" borderId="17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1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2" fillId="0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val>
            <c:numRef>
              <c:f>Sheet3!$I$4:$I$10</c:f>
              <c:numCache>
                <c:formatCode>General</c:formatCode>
                <c:ptCount val="7"/>
                <c:pt idx="0">
                  <c:v>0.000923415521036012</c:v>
                </c:pt>
                <c:pt idx="1">
                  <c:v>0.000625338386572821</c:v>
                </c:pt>
                <c:pt idx="2">
                  <c:v>0.000557084914726914</c:v>
                </c:pt>
                <c:pt idx="3">
                  <c:v>0</c:v>
                </c:pt>
                <c:pt idx="4">
                  <c:v>0.000602821326206918</c:v>
                </c:pt>
                <c:pt idx="5">
                  <c:v>0.000660780071340857</c:v>
                </c:pt>
                <c:pt idx="6">
                  <c:v>0.000902519354976689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155539"/>
        <c:axId val="566305740"/>
      </c:lineChart>
      <c:catAx>
        <c:axId val="6771555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6305740"/>
        <c:crosses val="autoZero"/>
        <c:auto val="1"/>
        <c:lblAlgn val="ctr"/>
        <c:lblOffset val="100"/>
        <c:noMultiLvlLbl val="0"/>
      </c:catAx>
      <c:valAx>
        <c:axId val="5663057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1555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AC交流2000Hz_电流!$D$1</c:f>
              <c:strCache>
                <c:ptCount val="1"/>
                <c:pt idx="0">
                  <c:v>电流(mA)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AC交流2000Hz_电流!$A$2:$A$9</c:f>
              <c:numCache>
                <c:formatCode>General</c:formatCode>
                <c:ptCount val="8"/>
                <c:pt idx="0">
                  <c:v>2530.46</c:v>
                </c:pt>
                <c:pt idx="1">
                  <c:v>2451.99</c:v>
                </c:pt>
                <c:pt idx="2">
                  <c:v>2391.83</c:v>
                </c:pt>
                <c:pt idx="3" c:formatCode="0.00_ ">
                  <c:v>2328.4</c:v>
                </c:pt>
                <c:pt idx="4">
                  <c:v>2312.41</c:v>
                </c:pt>
                <c:pt idx="5">
                  <c:v>2289.38</c:v>
                </c:pt>
                <c:pt idx="6">
                  <c:v>2208.25</c:v>
                </c:pt>
                <c:pt idx="7">
                  <c:v>2164.61</c:v>
                </c:pt>
              </c:numCache>
            </c:numRef>
          </c:xVal>
          <c:yVal>
            <c:numRef>
              <c:f>AC交流2000Hz_电流!$D$2:$D$9</c:f>
              <c:numCache>
                <c:formatCode>General</c:formatCode>
                <c:ptCount val="8"/>
                <c:pt idx="0">
                  <c:v>94.68</c:v>
                </c:pt>
                <c:pt idx="1">
                  <c:v>86.24</c:v>
                </c:pt>
                <c:pt idx="2">
                  <c:v>76.8</c:v>
                </c:pt>
                <c:pt idx="3">
                  <c:v>69.16</c:v>
                </c:pt>
                <c:pt idx="4">
                  <c:v>60.96</c:v>
                </c:pt>
                <c:pt idx="5">
                  <c:v>51.8</c:v>
                </c:pt>
                <c:pt idx="6">
                  <c:v>44.6</c:v>
                </c:pt>
                <c:pt idx="7">
                  <c:v>39.4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98951"/>
        <c:axId val="897783441"/>
      </c:scatterChart>
      <c:valAx>
        <c:axId val="26098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7783441"/>
        <c:crosses val="autoZero"/>
        <c:crossBetween val="midCat"/>
      </c:valAx>
      <c:valAx>
        <c:axId val="8977834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098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AC交流2000Hz_电流!$D$1</c:f>
              <c:strCache>
                <c:ptCount val="1"/>
                <c:pt idx="0">
                  <c:v>电流(mA)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AC交流2000Hz_电流!$B$2:$B$9</c:f>
              <c:numCache>
                <c:formatCode>General</c:formatCode>
                <c:ptCount val="8"/>
                <c:pt idx="0">
                  <c:v>2512.81</c:v>
                </c:pt>
                <c:pt idx="1">
                  <c:v>2398.16</c:v>
                </c:pt>
                <c:pt idx="2">
                  <c:v>2374.98</c:v>
                </c:pt>
                <c:pt idx="3">
                  <c:v>2332.94</c:v>
                </c:pt>
                <c:pt idx="4">
                  <c:v>2301.54</c:v>
                </c:pt>
                <c:pt idx="5">
                  <c:v>2248.16</c:v>
                </c:pt>
                <c:pt idx="6">
                  <c:v>2191.83</c:v>
                </c:pt>
                <c:pt idx="7">
                  <c:v>2157.57</c:v>
                </c:pt>
              </c:numCache>
            </c:numRef>
          </c:xVal>
          <c:yVal>
            <c:numRef>
              <c:f>AC交流2000Hz_电流!$D$2:$D$9</c:f>
              <c:numCache>
                <c:formatCode>General</c:formatCode>
                <c:ptCount val="8"/>
                <c:pt idx="0">
                  <c:v>94.68</c:v>
                </c:pt>
                <c:pt idx="1">
                  <c:v>86.24</c:v>
                </c:pt>
                <c:pt idx="2">
                  <c:v>76.8</c:v>
                </c:pt>
                <c:pt idx="3">
                  <c:v>69.16</c:v>
                </c:pt>
                <c:pt idx="4">
                  <c:v>60.96</c:v>
                </c:pt>
                <c:pt idx="5">
                  <c:v>51.8</c:v>
                </c:pt>
                <c:pt idx="6">
                  <c:v>44.6</c:v>
                </c:pt>
                <c:pt idx="7">
                  <c:v>39.4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342046"/>
        <c:axId val="223351572"/>
      </c:scatterChart>
      <c:valAx>
        <c:axId val="95934204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3351572"/>
        <c:crosses val="autoZero"/>
        <c:crossBetween val="midCat"/>
      </c:valAx>
      <c:valAx>
        <c:axId val="2233515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934204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7465258476932"/>
                  <c:y val="0.020948434622467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AC交流2000Hz_电流!$A$35:$A$36</c:f>
              <c:numCache>
                <c:formatCode>General</c:formatCode>
                <c:ptCount val="2"/>
                <c:pt idx="0">
                  <c:v>2160.986084</c:v>
                </c:pt>
                <c:pt idx="1">
                  <c:v>2038.340332</c:v>
                </c:pt>
              </c:numCache>
            </c:numRef>
          </c:xVal>
          <c:yVal>
            <c:numRef>
              <c:f>AC交流2000Hz_电流!$D$35:$D$36</c:f>
              <c:numCache>
                <c:formatCode>General</c:formatCode>
                <c:ptCount val="2"/>
                <c:pt idx="0">
                  <c:v>272.7</c:v>
                </c:pt>
                <c:pt idx="1">
                  <c:v>140.2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77301"/>
        <c:axId val="995295172"/>
      </c:scatterChart>
      <c:valAx>
        <c:axId val="675773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5295172"/>
        <c:crosses val="autoZero"/>
        <c:crossBetween val="midCat"/>
      </c:valAx>
      <c:valAx>
        <c:axId val="9952951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57730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2"/>
          <c:order val="0"/>
          <c:tx>
            <c:strRef>
              <c:f>AC_50Hz_电压!$C$1</c:f>
              <c:strCache>
                <c:ptCount val="1"/>
                <c:pt idx="0">
                  <c:v>电压0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271610962023258"/>
                  <c:y val="0.024443748041366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AC_50Hz_电压!$A$2:$A$9</c:f>
              <c:numCache>
                <c:formatCode>General</c:formatCode>
                <c:ptCount val="8"/>
                <c:pt idx="0">
                  <c:v>2624.63</c:v>
                </c:pt>
                <c:pt idx="1">
                  <c:v>2566.36</c:v>
                </c:pt>
                <c:pt idx="2">
                  <c:v>2505.07</c:v>
                </c:pt>
                <c:pt idx="3">
                  <c:v>2431.12</c:v>
                </c:pt>
                <c:pt idx="4">
                  <c:v>2341.37</c:v>
                </c:pt>
                <c:pt idx="5">
                  <c:v>2247.09</c:v>
                </c:pt>
                <c:pt idx="6">
                  <c:v>2161.83</c:v>
                </c:pt>
                <c:pt idx="7" c:formatCode="0.00_ ">
                  <c:v>2106.1</c:v>
                </c:pt>
              </c:numCache>
            </c:numRef>
          </c:xVal>
          <c:yVal>
            <c:numRef>
              <c:f>AC_50Hz_电压!$C$2:$C$9</c:f>
              <c:numCache>
                <c:formatCode>General</c:formatCode>
                <c:ptCount val="8"/>
                <c:pt idx="0">
                  <c:v>39.95</c:v>
                </c:pt>
                <c:pt idx="1">
                  <c:v>35.1</c:v>
                </c:pt>
                <c:pt idx="2">
                  <c:v>29.92</c:v>
                </c:pt>
                <c:pt idx="3">
                  <c:v>25.05</c:v>
                </c:pt>
                <c:pt idx="4">
                  <c:v>20.02</c:v>
                </c:pt>
                <c:pt idx="5" c:formatCode="0.00_ ">
                  <c:v>15.1</c:v>
                </c:pt>
                <c:pt idx="6" c:formatCode="0.00_ ">
                  <c:v>10</c:v>
                </c:pt>
                <c:pt idx="7" c:formatCode="0.00_ ">
                  <c:v>5.1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AC_50Hz_电压!$D$1</c:f>
              <c:strCache>
                <c:ptCount val="1"/>
                <c:pt idx="0">
                  <c:v>电压1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352118402862"/>
                  <c:y val="0.086649952992792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AC_50Hz_电压!$B$2:$B$9</c:f>
              <c:numCache>
                <c:formatCode>General</c:formatCode>
                <c:ptCount val="8"/>
                <c:pt idx="0">
                  <c:v>2643.07</c:v>
                </c:pt>
                <c:pt idx="1">
                  <c:v>2593.94</c:v>
                </c:pt>
                <c:pt idx="2">
                  <c:v>2528.69</c:v>
                </c:pt>
                <c:pt idx="3">
                  <c:v>2450.96</c:v>
                </c:pt>
                <c:pt idx="4">
                  <c:v>2353.98</c:v>
                </c:pt>
                <c:pt idx="5">
                  <c:v>2250.57</c:v>
                </c:pt>
                <c:pt idx="6">
                  <c:v>2160.12</c:v>
                </c:pt>
                <c:pt idx="7">
                  <c:v>2101.14</c:v>
                </c:pt>
              </c:numCache>
            </c:numRef>
          </c:xVal>
          <c:yVal>
            <c:numRef>
              <c:f>AC_50Hz_电压!$D$2:$D$9</c:f>
              <c:numCache>
                <c:formatCode>General</c:formatCode>
                <c:ptCount val="8"/>
                <c:pt idx="0">
                  <c:v>39.9</c:v>
                </c:pt>
                <c:pt idx="1">
                  <c:v>35.15</c:v>
                </c:pt>
                <c:pt idx="2">
                  <c:v>30.05</c:v>
                </c:pt>
                <c:pt idx="3" c:formatCode="0.00_ ">
                  <c:v>25.1</c:v>
                </c:pt>
                <c:pt idx="4">
                  <c:v>20.09</c:v>
                </c:pt>
                <c:pt idx="5">
                  <c:v>15.16</c:v>
                </c:pt>
                <c:pt idx="6">
                  <c:v>10.05</c:v>
                </c:pt>
                <c:pt idx="7">
                  <c:v>5.13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927786"/>
        <c:axId val="473987726"/>
      </c:scatterChart>
      <c:valAx>
        <c:axId val="71292778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3987726"/>
        <c:crosses val="autoZero"/>
        <c:crossBetween val="midCat"/>
      </c:valAx>
      <c:valAx>
        <c:axId val="4739877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92778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AC_50Hz_电压!$C$21</c:f>
              <c:strCache>
                <c:ptCount val="1"/>
                <c:pt idx="0">
                  <c:v>电压2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AC_50Hz_电压!$A$22:$A$29</c:f>
              <c:numCache>
                <c:formatCode>0.00_ </c:formatCode>
                <c:ptCount val="8"/>
                <c:pt idx="0">
                  <c:v>2600.45</c:v>
                </c:pt>
                <c:pt idx="1" c:formatCode="General">
                  <c:v>2550.73</c:v>
                </c:pt>
                <c:pt idx="2">
                  <c:v>2491.9</c:v>
                </c:pt>
                <c:pt idx="3" c:formatCode="General">
                  <c:v>2418.33</c:v>
                </c:pt>
                <c:pt idx="4" c:formatCode="General">
                  <c:v>2330.54</c:v>
                </c:pt>
                <c:pt idx="5" c:formatCode="General">
                  <c:v>2241.07</c:v>
                </c:pt>
                <c:pt idx="6" c:formatCode="General">
                  <c:v>2159.18</c:v>
                </c:pt>
                <c:pt idx="7">
                  <c:v>2104.47</c:v>
                </c:pt>
              </c:numCache>
            </c:numRef>
          </c:xVal>
          <c:yVal>
            <c:numRef>
              <c:f>AC_50Hz_电压!$C$22:$C$29</c:f>
              <c:numCache>
                <c:formatCode>0.00_ </c:formatCode>
                <c:ptCount val="8"/>
                <c:pt idx="0">
                  <c:v>39.97</c:v>
                </c:pt>
                <c:pt idx="1" c:formatCode="General">
                  <c:v>35.03</c:v>
                </c:pt>
                <c:pt idx="2">
                  <c:v>29.9</c:v>
                </c:pt>
                <c:pt idx="3" c:formatCode="General">
                  <c:v>24.88</c:v>
                </c:pt>
                <c:pt idx="4" c:formatCode="General">
                  <c:v>19.83</c:v>
                </c:pt>
                <c:pt idx="5">
                  <c:v>14.94</c:v>
                </c:pt>
                <c:pt idx="6">
                  <c:v>10.04</c:v>
                </c:pt>
                <c:pt idx="7">
                  <c:v>5.13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413364"/>
        <c:axId val="347422004"/>
      </c:scatterChart>
      <c:valAx>
        <c:axId val="8904133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7422004"/>
        <c:crosses val="autoZero"/>
        <c:crossBetween val="midCat"/>
      </c:valAx>
      <c:valAx>
        <c:axId val="3474220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04133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AC_50Hz_电压!$D$21</c:f>
              <c:strCache>
                <c:ptCount val="1"/>
                <c:pt idx="0">
                  <c:v>电压3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AC_50Hz_电压!$B$22:$B$29</c:f>
              <c:numCache>
                <c:formatCode>General</c:formatCode>
                <c:ptCount val="8"/>
                <c:pt idx="0">
                  <c:v>2622.24</c:v>
                </c:pt>
                <c:pt idx="1" c:formatCode="0.00_ ">
                  <c:v>2574.6</c:v>
                </c:pt>
                <c:pt idx="2">
                  <c:v>2510.19</c:v>
                </c:pt>
                <c:pt idx="3">
                  <c:v>2434.14</c:v>
                </c:pt>
                <c:pt idx="4">
                  <c:v>2338.86</c:v>
                </c:pt>
                <c:pt idx="5">
                  <c:v>2240.48</c:v>
                </c:pt>
                <c:pt idx="6">
                  <c:v>2153.07</c:v>
                </c:pt>
                <c:pt idx="7">
                  <c:v>2096.08</c:v>
                </c:pt>
              </c:numCache>
            </c:numRef>
          </c:xVal>
          <c:yVal>
            <c:numRef>
              <c:f>AC_50Hz_电压!$D$22:$D$29</c:f>
              <c:numCache>
                <c:formatCode>0.00_ </c:formatCode>
                <c:ptCount val="8"/>
                <c:pt idx="0">
                  <c:v>40.05</c:v>
                </c:pt>
                <c:pt idx="1" c:formatCode="General">
                  <c:v>35.18</c:v>
                </c:pt>
                <c:pt idx="2" c:formatCode="General">
                  <c:v>30.02</c:v>
                </c:pt>
                <c:pt idx="3">
                  <c:v>25.01</c:v>
                </c:pt>
                <c:pt idx="4" c:formatCode="General">
                  <c:v>19.89</c:v>
                </c:pt>
                <c:pt idx="5">
                  <c:v>15.02</c:v>
                </c:pt>
                <c:pt idx="6" c:formatCode="General">
                  <c:v>10.08</c:v>
                </c:pt>
                <c:pt idx="7" c:formatCode="General">
                  <c:v>5.15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093937"/>
        <c:axId val="533620251"/>
      </c:scatterChart>
      <c:valAx>
        <c:axId val="97409393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3620251"/>
        <c:crosses val="autoZero"/>
        <c:crossBetween val="midCat"/>
      </c:valAx>
      <c:valAx>
        <c:axId val="5336202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409393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AC_50Hz_电压!$C$31</c:f>
              <c:strCache>
                <c:ptCount val="1"/>
                <c:pt idx="0">
                  <c:v>电压3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AC_50Hz_电压!$A$32:$A$39</c:f>
              <c:numCache>
                <c:formatCode>0.00_ </c:formatCode>
                <c:ptCount val="8"/>
                <c:pt idx="0">
                  <c:v>2608.32</c:v>
                </c:pt>
                <c:pt idx="1" c:formatCode="General">
                  <c:v>2561.48</c:v>
                </c:pt>
                <c:pt idx="2">
                  <c:v>2498.28</c:v>
                </c:pt>
                <c:pt idx="3" c:formatCode="General">
                  <c:v>2430.39</c:v>
                </c:pt>
                <c:pt idx="4" c:formatCode="General">
                  <c:v>2338.92</c:v>
                </c:pt>
                <c:pt idx="5" c:formatCode="General">
                  <c:v>2243.71</c:v>
                </c:pt>
                <c:pt idx="6" c:formatCode="General">
                  <c:v>2162.77</c:v>
                </c:pt>
                <c:pt idx="7">
                  <c:v>2107.42</c:v>
                </c:pt>
              </c:numCache>
            </c:numRef>
          </c:xVal>
          <c:yVal>
            <c:numRef>
              <c:f>AC_50Hz_电压!$C$32:$C$39</c:f>
              <c:numCache>
                <c:formatCode>0.00_ </c:formatCode>
                <c:ptCount val="8"/>
                <c:pt idx="0">
                  <c:v>39.9</c:v>
                </c:pt>
                <c:pt idx="1" c:formatCode="General">
                  <c:v>35.08</c:v>
                </c:pt>
                <c:pt idx="2">
                  <c:v>29.95</c:v>
                </c:pt>
                <c:pt idx="3" c:formatCode="General">
                  <c:v>24.93</c:v>
                </c:pt>
                <c:pt idx="4" c:formatCode="General">
                  <c:v>19.84</c:v>
                </c:pt>
                <c:pt idx="5">
                  <c:v>14.92</c:v>
                </c:pt>
                <c:pt idx="6">
                  <c:v>10.01</c:v>
                </c:pt>
                <c:pt idx="7">
                  <c:v>5.11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227816"/>
        <c:axId val="34805180"/>
      </c:scatterChart>
      <c:valAx>
        <c:axId val="63922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805180"/>
        <c:crosses val="autoZero"/>
        <c:crossBetween val="midCat"/>
      </c:valAx>
      <c:valAx>
        <c:axId val="348051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9227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AC_50Hz_电压!$D$31</c:f>
              <c:strCache>
                <c:ptCount val="1"/>
                <c:pt idx="0">
                  <c:v>电压4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AC_50Hz_电压!$B$32:$B$39</c:f>
              <c:numCache>
                <c:formatCode>General</c:formatCode>
                <c:ptCount val="8"/>
                <c:pt idx="0">
                  <c:v>2630.45</c:v>
                </c:pt>
                <c:pt idx="1" c:formatCode="0.00_ ">
                  <c:v>2576.06</c:v>
                </c:pt>
                <c:pt idx="2">
                  <c:v>2507.03</c:v>
                </c:pt>
                <c:pt idx="3">
                  <c:v>2433.27</c:v>
                </c:pt>
                <c:pt idx="4">
                  <c:v>2335.67</c:v>
                </c:pt>
                <c:pt idx="5">
                  <c:v>2238.15</c:v>
                </c:pt>
                <c:pt idx="6">
                  <c:v>2155.91</c:v>
                </c:pt>
                <c:pt idx="7">
                  <c:v>2101.66</c:v>
                </c:pt>
              </c:numCache>
            </c:numRef>
          </c:xVal>
          <c:yVal>
            <c:numRef>
              <c:f>AC_50Hz_电压!$D$32:$D$39</c:f>
              <c:numCache>
                <c:formatCode>0.00_ </c:formatCode>
                <c:ptCount val="8"/>
                <c:pt idx="0">
                  <c:v>40.05</c:v>
                </c:pt>
                <c:pt idx="1" c:formatCode="General">
                  <c:v>35.2</c:v>
                </c:pt>
                <c:pt idx="2" c:formatCode="General">
                  <c:v>30.04</c:v>
                </c:pt>
                <c:pt idx="3">
                  <c:v>25.01</c:v>
                </c:pt>
                <c:pt idx="4" c:formatCode="General">
                  <c:v>19.93</c:v>
                </c:pt>
                <c:pt idx="5">
                  <c:v>14.99</c:v>
                </c:pt>
                <c:pt idx="6" c:formatCode="General">
                  <c:v>10.04</c:v>
                </c:pt>
                <c:pt idx="7" c:formatCode="General">
                  <c:v>5.13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46649"/>
        <c:axId val="787356320"/>
      </c:scatterChart>
      <c:valAx>
        <c:axId val="8264664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356320"/>
        <c:crosses val="autoZero"/>
        <c:crossBetween val="midCat"/>
      </c:valAx>
      <c:valAx>
        <c:axId val="78735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64664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AC_50Hz_电压!$C$41</c:f>
              <c:strCache>
                <c:ptCount val="1"/>
                <c:pt idx="0">
                  <c:v>电压4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AC_50Hz_电压!$A$42:$A$49</c:f>
              <c:numCache>
                <c:formatCode>0.00_ </c:formatCode>
                <c:ptCount val="8"/>
                <c:pt idx="0">
                  <c:v>2604.5</c:v>
                </c:pt>
                <c:pt idx="1" c:formatCode="General">
                  <c:v>2555.01</c:v>
                </c:pt>
                <c:pt idx="2">
                  <c:v>2501.35</c:v>
                </c:pt>
                <c:pt idx="3" c:formatCode="General">
                  <c:v>2426.08</c:v>
                </c:pt>
                <c:pt idx="4" c:formatCode="General">
                  <c:v>2339.28</c:v>
                </c:pt>
                <c:pt idx="5" c:formatCode="General">
                  <c:v>2244.52</c:v>
                </c:pt>
                <c:pt idx="6" c:formatCode="General">
                  <c:v>2162.45</c:v>
                </c:pt>
                <c:pt idx="7">
                  <c:v>2105.47</c:v>
                </c:pt>
              </c:numCache>
            </c:numRef>
          </c:xVal>
          <c:yVal>
            <c:numRef>
              <c:f>AC_50Hz_电压!$C$42:$C$49</c:f>
              <c:numCache>
                <c:formatCode>0.00_ </c:formatCode>
                <c:ptCount val="8"/>
                <c:pt idx="0">
                  <c:v>39.98</c:v>
                </c:pt>
                <c:pt idx="1" c:formatCode="General">
                  <c:v>34.9</c:v>
                </c:pt>
                <c:pt idx="2">
                  <c:v>29.95</c:v>
                </c:pt>
                <c:pt idx="3" c:formatCode="General">
                  <c:v>24.91</c:v>
                </c:pt>
                <c:pt idx="4" c:formatCode="General">
                  <c:v>19.88</c:v>
                </c:pt>
                <c:pt idx="5">
                  <c:v>14.97</c:v>
                </c:pt>
                <c:pt idx="6">
                  <c:v>10.05</c:v>
                </c:pt>
                <c:pt idx="7">
                  <c:v>5.12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376471"/>
        <c:axId val="455165928"/>
      </c:scatterChart>
      <c:valAx>
        <c:axId val="651376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165928"/>
        <c:crosses val="autoZero"/>
        <c:crossBetween val="midCat"/>
      </c:valAx>
      <c:valAx>
        <c:axId val="45516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1376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AC_50Hz_电压!$D$41</c:f>
              <c:strCache>
                <c:ptCount val="1"/>
                <c:pt idx="0">
                  <c:v>电压5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AC_50Hz_电压!$B$42:$B$49</c:f>
              <c:numCache>
                <c:formatCode>General</c:formatCode>
                <c:ptCount val="8"/>
                <c:pt idx="0">
                  <c:v>2618.25</c:v>
                </c:pt>
                <c:pt idx="1" c:formatCode="0.00_ ">
                  <c:v>2567.47</c:v>
                </c:pt>
                <c:pt idx="2">
                  <c:v>2513.94</c:v>
                </c:pt>
                <c:pt idx="3">
                  <c:v>2435.77</c:v>
                </c:pt>
                <c:pt idx="4">
                  <c:v>2342.94</c:v>
                </c:pt>
                <c:pt idx="5">
                  <c:v>2244.69</c:v>
                </c:pt>
                <c:pt idx="6">
                  <c:v>2155.72</c:v>
                </c:pt>
                <c:pt idx="7">
                  <c:v>2097.23</c:v>
                </c:pt>
              </c:numCache>
            </c:numRef>
          </c:xVal>
          <c:yVal>
            <c:numRef>
              <c:f>AC_50Hz_电压!$D$42:$D$49</c:f>
              <c:numCache>
                <c:formatCode>0.00_ </c:formatCode>
                <c:ptCount val="8"/>
                <c:pt idx="0">
                  <c:v>40.1</c:v>
                </c:pt>
                <c:pt idx="1" c:formatCode="General">
                  <c:v>34.99</c:v>
                </c:pt>
                <c:pt idx="2" c:formatCode="General">
                  <c:v>30.08</c:v>
                </c:pt>
                <c:pt idx="3">
                  <c:v>25</c:v>
                </c:pt>
                <c:pt idx="4" c:formatCode="General">
                  <c:v>19.96</c:v>
                </c:pt>
                <c:pt idx="5">
                  <c:v>15.03</c:v>
                </c:pt>
                <c:pt idx="6">
                  <c:v>10.1</c:v>
                </c:pt>
                <c:pt idx="7" c:formatCode="General">
                  <c:v>5.15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096921"/>
        <c:axId val="338321904"/>
      </c:scatterChart>
      <c:valAx>
        <c:axId val="61409692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8321904"/>
        <c:crosses val="autoZero"/>
        <c:crossBetween val="midCat"/>
      </c:valAx>
      <c:valAx>
        <c:axId val="33832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409692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val>
            <c:numRef>
              <c:f>Sheet3!$I$24:$I$28</c:f>
              <c:numCache>
                <c:formatCode>General</c:formatCode>
                <c:ptCount val="5"/>
                <c:pt idx="0">
                  <c:v>0.0475106944570857</c:v>
                </c:pt>
                <c:pt idx="1">
                  <c:v>0.06044776119403</c:v>
                </c:pt>
                <c:pt idx="2">
                  <c:v>0.0701643489254106</c:v>
                </c:pt>
                <c:pt idx="3">
                  <c:v>0.074412855377009</c:v>
                </c:pt>
                <c:pt idx="4">
                  <c:v>0.172010937111608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697342"/>
        <c:axId val="496167810"/>
      </c:lineChart>
      <c:catAx>
        <c:axId val="35969734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6167810"/>
        <c:crosses val="autoZero"/>
        <c:auto val="1"/>
        <c:lblAlgn val="ctr"/>
        <c:lblOffset val="100"/>
        <c:noMultiLvlLbl val="0"/>
      </c:catAx>
      <c:valAx>
        <c:axId val="49616781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969734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AC_50Hz_电压!$C$51</c:f>
              <c:strCache>
                <c:ptCount val="1"/>
                <c:pt idx="0">
                  <c:v>电压5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AC_50Hz_电压!$A$52:$A$59</c:f>
              <c:numCache>
                <c:formatCode>0.00_ </c:formatCode>
                <c:ptCount val="8"/>
                <c:pt idx="0">
                  <c:v>2597.73</c:v>
                </c:pt>
                <c:pt idx="1" c:formatCode="General">
                  <c:v>2549.27</c:v>
                </c:pt>
                <c:pt idx="2">
                  <c:v>2487.45</c:v>
                </c:pt>
                <c:pt idx="3" c:formatCode="General">
                  <c:v>2415.96</c:v>
                </c:pt>
                <c:pt idx="4" c:formatCode="General">
                  <c:v>2335.09</c:v>
                </c:pt>
                <c:pt idx="5" c:formatCode="General">
                  <c:v>2243.45</c:v>
                </c:pt>
                <c:pt idx="6" c:formatCode="General">
                  <c:v>2159.17</c:v>
                </c:pt>
                <c:pt idx="7">
                  <c:v>2105.43</c:v>
                </c:pt>
              </c:numCache>
            </c:numRef>
          </c:xVal>
          <c:yVal>
            <c:numRef>
              <c:f>AC_50Hz_电压!$C$52:$C$59</c:f>
              <c:numCache>
                <c:formatCode>0.00_ </c:formatCode>
                <c:ptCount val="8"/>
                <c:pt idx="0">
                  <c:v>39.91</c:v>
                </c:pt>
                <c:pt idx="1" c:formatCode="General">
                  <c:v>34.91</c:v>
                </c:pt>
                <c:pt idx="2">
                  <c:v>29.87</c:v>
                </c:pt>
                <c:pt idx="3" c:formatCode="General">
                  <c:v>24.88</c:v>
                </c:pt>
                <c:pt idx="4" c:formatCode="General">
                  <c:v>20.08</c:v>
                </c:pt>
                <c:pt idx="5">
                  <c:v>15.11</c:v>
                </c:pt>
                <c:pt idx="6">
                  <c:v>10.23</c:v>
                </c:pt>
                <c:pt idx="7">
                  <c:v>5.13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479676"/>
        <c:axId val="767034613"/>
      </c:scatterChart>
      <c:valAx>
        <c:axId val="3754796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034613"/>
        <c:crosses val="autoZero"/>
        <c:crossBetween val="midCat"/>
      </c:valAx>
      <c:valAx>
        <c:axId val="7670346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54796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AC_50Hz_电压!$D$51</c:f>
              <c:strCache>
                <c:ptCount val="1"/>
                <c:pt idx="0">
                  <c:v>电压6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AC_50Hz_电压!$B$52:$B$59</c:f>
              <c:numCache>
                <c:formatCode>General</c:formatCode>
                <c:ptCount val="8"/>
                <c:pt idx="0">
                  <c:v>2617.21</c:v>
                </c:pt>
                <c:pt idx="1" c:formatCode="0.00_ ">
                  <c:v>2562.71</c:v>
                </c:pt>
                <c:pt idx="2">
                  <c:v>2498.96</c:v>
                </c:pt>
                <c:pt idx="3">
                  <c:v>2422.46</c:v>
                </c:pt>
                <c:pt idx="4">
                  <c:v>2334.71</c:v>
                </c:pt>
                <c:pt idx="5">
                  <c:v>2239.77</c:v>
                </c:pt>
                <c:pt idx="6">
                  <c:v>2152.11</c:v>
                </c:pt>
                <c:pt idx="7">
                  <c:v>2096.86</c:v>
                </c:pt>
              </c:numCache>
            </c:numRef>
          </c:xVal>
          <c:yVal>
            <c:numRef>
              <c:f>AC_50Hz_电压!$D$52:$D$59</c:f>
              <c:numCache>
                <c:formatCode>0.00_ </c:formatCode>
                <c:ptCount val="8"/>
                <c:pt idx="0">
                  <c:v>39.95</c:v>
                </c:pt>
                <c:pt idx="1" c:formatCode="General">
                  <c:v>34.07</c:v>
                </c:pt>
                <c:pt idx="2" c:formatCode="General">
                  <c:v>30.02</c:v>
                </c:pt>
                <c:pt idx="3">
                  <c:v>24.96</c:v>
                </c:pt>
                <c:pt idx="4" c:formatCode="General">
                  <c:v>20.15</c:v>
                </c:pt>
                <c:pt idx="5">
                  <c:v>15.18</c:v>
                </c:pt>
                <c:pt idx="6">
                  <c:v>10.27</c:v>
                </c:pt>
                <c:pt idx="7" c:formatCode="General">
                  <c:v>5.15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46379"/>
        <c:axId val="548356410"/>
      </c:scatterChart>
      <c:valAx>
        <c:axId val="1011463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8356410"/>
        <c:crosses val="autoZero"/>
        <c:crossBetween val="midCat"/>
      </c:valAx>
      <c:valAx>
        <c:axId val="5483564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1463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AC_50Hz_电压!$C$61</c:f>
              <c:strCache>
                <c:ptCount val="1"/>
                <c:pt idx="0">
                  <c:v>电压6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AC_50Hz_电压!$A$62:$A$69</c:f>
              <c:numCache>
                <c:formatCode>0.00_ </c:formatCode>
                <c:ptCount val="8"/>
                <c:pt idx="0">
                  <c:v>2590</c:v>
                </c:pt>
                <c:pt idx="1" c:formatCode="General">
                  <c:v>2543.82</c:v>
                </c:pt>
                <c:pt idx="2">
                  <c:v>2482.7</c:v>
                </c:pt>
                <c:pt idx="3" c:formatCode="General">
                  <c:v>2415.15</c:v>
                </c:pt>
                <c:pt idx="4" c:formatCode="General">
                  <c:v>2327.68</c:v>
                </c:pt>
                <c:pt idx="5" c:formatCode="General">
                  <c:v>2239.36</c:v>
                </c:pt>
                <c:pt idx="6">
                  <c:v>2158.4</c:v>
                </c:pt>
                <c:pt idx="7">
                  <c:v>2102.37</c:v>
                </c:pt>
              </c:numCache>
            </c:numRef>
          </c:xVal>
          <c:yVal>
            <c:numRef>
              <c:f>AC_50Hz_电压!$C$62:$C$69</c:f>
              <c:numCache>
                <c:formatCode>0.00_ </c:formatCode>
                <c:ptCount val="8"/>
                <c:pt idx="0">
                  <c:v>39.9</c:v>
                </c:pt>
                <c:pt idx="1" c:formatCode="General">
                  <c:v>35.06</c:v>
                </c:pt>
                <c:pt idx="2">
                  <c:v>29.92</c:v>
                </c:pt>
                <c:pt idx="3" c:formatCode="General">
                  <c:v>25.08</c:v>
                </c:pt>
                <c:pt idx="4" c:formatCode="General">
                  <c:v>20.07</c:v>
                </c:pt>
                <c:pt idx="5">
                  <c:v>15.06</c:v>
                </c:pt>
                <c:pt idx="6">
                  <c:v>10.23</c:v>
                </c:pt>
                <c:pt idx="7">
                  <c:v>5.09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291140"/>
        <c:axId val="912345302"/>
      </c:scatterChart>
      <c:valAx>
        <c:axId val="6462911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2345302"/>
        <c:crosses val="autoZero"/>
        <c:crossBetween val="midCat"/>
      </c:valAx>
      <c:valAx>
        <c:axId val="9123453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62911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AC_50Hz_电压!$D$61</c:f>
              <c:strCache>
                <c:ptCount val="1"/>
                <c:pt idx="0">
                  <c:v>电压7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AC_50Hz_电压!$B$62:$B$69</c:f>
              <c:numCache>
                <c:formatCode>General</c:formatCode>
                <c:ptCount val="8"/>
                <c:pt idx="0">
                  <c:v>2602.21</c:v>
                </c:pt>
                <c:pt idx="1" c:formatCode="0.00_ ">
                  <c:v>2556.79</c:v>
                </c:pt>
                <c:pt idx="2">
                  <c:v>2495.55</c:v>
                </c:pt>
                <c:pt idx="3">
                  <c:v>2422.64</c:v>
                </c:pt>
                <c:pt idx="4">
                  <c:v>2329.11</c:v>
                </c:pt>
                <c:pt idx="5">
                  <c:v>2233.35</c:v>
                </c:pt>
                <c:pt idx="6">
                  <c:v>2148.27</c:v>
                </c:pt>
                <c:pt idx="7">
                  <c:v>2090.33</c:v>
                </c:pt>
              </c:numCache>
            </c:numRef>
          </c:xVal>
          <c:yVal>
            <c:numRef>
              <c:f>AC_50Hz_电压!$D$62:$D$69</c:f>
              <c:numCache>
                <c:formatCode>0.00_ </c:formatCode>
                <c:ptCount val="8"/>
                <c:pt idx="0">
                  <c:v>40</c:v>
                </c:pt>
                <c:pt idx="1" c:formatCode="General">
                  <c:v>35.16</c:v>
                </c:pt>
                <c:pt idx="2" c:formatCode="General">
                  <c:v>30.03</c:v>
                </c:pt>
                <c:pt idx="3">
                  <c:v>25.19</c:v>
                </c:pt>
                <c:pt idx="4" c:formatCode="General">
                  <c:v>20.14</c:v>
                </c:pt>
                <c:pt idx="5">
                  <c:v>15.11</c:v>
                </c:pt>
                <c:pt idx="6">
                  <c:v>10.26</c:v>
                </c:pt>
                <c:pt idx="7" c:formatCode="General">
                  <c:v>5.11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21557"/>
        <c:axId val="492437068"/>
      </c:scatterChart>
      <c:valAx>
        <c:axId val="18472155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2437068"/>
        <c:crosses val="autoZero"/>
        <c:crossBetween val="midCat"/>
      </c:valAx>
      <c:valAx>
        <c:axId val="4924370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72155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AC_50Hz_电压!$C$11</c:f>
              <c:strCache>
                <c:ptCount val="1"/>
                <c:pt idx="0">
                  <c:v>电压1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AC_50Hz_电压!$A$12:$A$19</c:f>
              <c:numCache>
                <c:formatCode>0.00_ </c:formatCode>
                <c:ptCount val="8"/>
                <c:pt idx="0">
                  <c:v>2605.2</c:v>
                </c:pt>
                <c:pt idx="1" c:formatCode="General">
                  <c:v>2558.44</c:v>
                </c:pt>
                <c:pt idx="2" c:formatCode="General">
                  <c:v>2495.43</c:v>
                </c:pt>
                <c:pt idx="3" c:formatCode="General">
                  <c:v>2422.15</c:v>
                </c:pt>
                <c:pt idx="4" c:formatCode="General">
                  <c:v>2336.88</c:v>
                </c:pt>
                <c:pt idx="5" c:formatCode="General">
                  <c:v>2242.17</c:v>
                </c:pt>
                <c:pt idx="6" c:formatCode="General">
                  <c:v>2162.38</c:v>
                </c:pt>
                <c:pt idx="7">
                  <c:v>2106.8</c:v>
                </c:pt>
              </c:numCache>
            </c:numRef>
          </c:xVal>
          <c:yVal>
            <c:numRef>
              <c:f>AC_50Hz_电压!$C$12:$C$19</c:f>
              <c:numCache>
                <c:formatCode>0.00_ </c:formatCode>
                <c:ptCount val="8"/>
                <c:pt idx="0">
                  <c:v>39.9</c:v>
                </c:pt>
                <c:pt idx="1" c:formatCode="General">
                  <c:v>35.1</c:v>
                </c:pt>
                <c:pt idx="2" c:formatCode="General">
                  <c:v>29.9</c:v>
                </c:pt>
                <c:pt idx="3" c:formatCode="General">
                  <c:v>24.85</c:v>
                </c:pt>
                <c:pt idx="4" c:formatCode="General">
                  <c:v>19.9</c:v>
                </c:pt>
                <c:pt idx="5">
                  <c:v>14.95</c:v>
                </c:pt>
                <c:pt idx="6">
                  <c:v>10.06</c:v>
                </c:pt>
                <c:pt idx="7">
                  <c:v>5.14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577026"/>
        <c:axId val="475501816"/>
      </c:scatterChart>
      <c:valAx>
        <c:axId val="97357702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5501816"/>
        <c:crosses val="autoZero"/>
        <c:crossBetween val="midCat"/>
      </c:valAx>
      <c:valAx>
        <c:axId val="47550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357702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AC_50Hz_电压!$D$11</c:f>
              <c:strCache>
                <c:ptCount val="1"/>
                <c:pt idx="0">
                  <c:v>电压2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AC_50Hz_电压!$B$12:$B$19</c:f>
              <c:numCache>
                <c:formatCode>General</c:formatCode>
                <c:ptCount val="8"/>
                <c:pt idx="0">
                  <c:v>2630.13</c:v>
                </c:pt>
                <c:pt idx="1">
                  <c:v>2582.48</c:v>
                </c:pt>
                <c:pt idx="2">
                  <c:v>2516.95</c:v>
                </c:pt>
                <c:pt idx="3">
                  <c:v>2439.98</c:v>
                </c:pt>
                <c:pt idx="4">
                  <c:v>2348.59</c:v>
                </c:pt>
                <c:pt idx="5">
                  <c:v>2244.74</c:v>
                </c:pt>
                <c:pt idx="6">
                  <c:v>2161.51</c:v>
                </c:pt>
                <c:pt idx="7">
                  <c:v>2101.93</c:v>
                </c:pt>
              </c:numCache>
            </c:numRef>
          </c:xVal>
          <c:yVal>
            <c:numRef>
              <c:f>AC_50Hz_电压!$D$12:$D$19</c:f>
              <c:numCache>
                <c:formatCode>0.00_ </c:formatCode>
                <c:ptCount val="8"/>
                <c:pt idx="0">
                  <c:v>39.9</c:v>
                </c:pt>
                <c:pt idx="1" c:formatCode="General">
                  <c:v>35.18</c:v>
                </c:pt>
                <c:pt idx="2" c:formatCode="General">
                  <c:v>30.02</c:v>
                </c:pt>
                <c:pt idx="3">
                  <c:v>24.95</c:v>
                </c:pt>
                <c:pt idx="4" c:formatCode="General">
                  <c:v>19.98</c:v>
                </c:pt>
                <c:pt idx="5">
                  <c:v>15</c:v>
                </c:pt>
                <c:pt idx="6" c:formatCode="General">
                  <c:v>10.09</c:v>
                </c:pt>
                <c:pt idx="7" c:formatCode="General">
                  <c:v>5.16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631711"/>
        <c:axId val="104673114"/>
      </c:scatterChart>
      <c:valAx>
        <c:axId val="65763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4673114"/>
        <c:crosses val="autoZero"/>
        <c:crossBetween val="midCat"/>
      </c:valAx>
      <c:valAx>
        <c:axId val="1046731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763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2"/>
          <c:order val="0"/>
          <c:tx>
            <c:strRef>
              <c:f>DC_电压!$J$1</c:f>
              <c:strCache>
                <c:ptCount val="1"/>
                <c:pt idx="0">
                  <c:v>电压0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0.167847714325413"/>
                  <c:y val="0.25614035087719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DC_电压!$H$2:$H$9</c:f>
              <c:numCache>
                <c:formatCode>General</c:formatCode>
                <c:ptCount val="8"/>
                <c:pt idx="0">
                  <c:v>3855.02</c:v>
                </c:pt>
                <c:pt idx="1">
                  <c:v>3760.47</c:v>
                </c:pt>
                <c:pt idx="2">
                  <c:v>3646.66</c:v>
                </c:pt>
                <c:pt idx="3">
                  <c:v>3474.63</c:v>
                </c:pt>
                <c:pt idx="4" c:formatCode="0.00_ ">
                  <c:v>3261.3</c:v>
                </c:pt>
                <c:pt idx="5">
                  <c:v>2998.22</c:v>
                </c:pt>
                <c:pt idx="6">
                  <c:v>2629.21</c:v>
                </c:pt>
                <c:pt idx="7" c:formatCode="0.00_ ">
                  <c:v>2402.27</c:v>
                </c:pt>
              </c:numCache>
            </c:numRef>
          </c:xVal>
          <c:yVal>
            <c:numRef>
              <c:f>DC_电压!$J$2:$J$9</c:f>
              <c:numCache>
                <c:formatCode>General</c:formatCode>
                <c:ptCount val="8"/>
                <c:pt idx="0">
                  <c:v>39.24</c:v>
                </c:pt>
                <c:pt idx="1">
                  <c:v>35.08</c:v>
                </c:pt>
                <c:pt idx="2">
                  <c:v>29.99</c:v>
                </c:pt>
                <c:pt idx="3">
                  <c:v>24.99</c:v>
                </c:pt>
                <c:pt idx="4">
                  <c:v>20.21</c:v>
                </c:pt>
                <c:pt idx="5" c:formatCode="0.00_ ">
                  <c:v>15.2</c:v>
                </c:pt>
                <c:pt idx="6" c:formatCode="0.00_ ">
                  <c:v>10.15</c:v>
                </c:pt>
                <c:pt idx="7" c:formatCode="0.00_ ">
                  <c:v>4.92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DC_电压!$K$1</c:f>
              <c:strCache>
                <c:ptCount val="1"/>
                <c:pt idx="0">
                  <c:v>电压1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0718354870084758"/>
                  <c:y val="-0.11064327485380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DC_电压!$I$2:$I$9</c:f>
              <c:numCache>
                <c:formatCode>0.00_ </c:formatCode>
                <c:ptCount val="8"/>
                <c:pt idx="0">
                  <c:v>3935.46</c:v>
                </c:pt>
                <c:pt idx="1" c:formatCode="General">
                  <c:v>3840.29</c:v>
                </c:pt>
                <c:pt idx="2" c:formatCode="General">
                  <c:v>3734.96</c:v>
                </c:pt>
                <c:pt idx="3" c:formatCode="General">
                  <c:v>3556.23</c:v>
                </c:pt>
                <c:pt idx="4" c:formatCode="General">
                  <c:v>3336.59</c:v>
                </c:pt>
                <c:pt idx="5" c:formatCode="General">
                  <c:v>3057.38</c:v>
                </c:pt>
                <c:pt idx="6" c:formatCode="General">
                  <c:v>2642.73</c:v>
                </c:pt>
                <c:pt idx="7" c:formatCode="General">
                  <c:v>2421.71</c:v>
                </c:pt>
              </c:numCache>
            </c:numRef>
          </c:xVal>
          <c:yVal>
            <c:numRef>
              <c:f>DC_电压!$K$2:$K$9</c:f>
              <c:numCache>
                <c:formatCode>0.00_ </c:formatCode>
                <c:ptCount val="8"/>
                <c:pt idx="0">
                  <c:v>42.6</c:v>
                </c:pt>
                <c:pt idx="1" c:formatCode="General">
                  <c:v>38.26</c:v>
                </c:pt>
                <c:pt idx="2" c:formatCode="General">
                  <c:v>32.69</c:v>
                </c:pt>
                <c:pt idx="3">
                  <c:v>27.23</c:v>
                </c:pt>
                <c:pt idx="4" c:formatCode="General">
                  <c:v>20.03</c:v>
                </c:pt>
                <c:pt idx="5" c:formatCode="General">
                  <c:v>16.57</c:v>
                </c:pt>
                <c:pt idx="6" c:formatCode="General">
                  <c:v>11.05</c:v>
                </c:pt>
                <c:pt idx="7" c:formatCode="General">
                  <c:v>5.37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047999"/>
        <c:axId val="34767558"/>
      </c:scatterChart>
      <c:valAx>
        <c:axId val="79004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767558"/>
        <c:crosses val="autoZero"/>
        <c:crossBetween val="midCat"/>
      </c:valAx>
      <c:valAx>
        <c:axId val="347675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047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2"/>
          <c:order val="0"/>
          <c:tx>
            <c:strRef>
              <c:f>DC_电压!$C$1</c:f>
              <c:strCache>
                <c:ptCount val="1"/>
                <c:pt idx="0">
                  <c:v>电压0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236853734849817"/>
                  <c:y val="-0.047336236017502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DC_电压!$A$2:$A$18</c:f>
              <c:numCache>
                <c:formatCode>General</c:formatCode>
                <c:ptCount val="17"/>
                <c:pt idx="0">
                  <c:v>3843.59</c:v>
                </c:pt>
                <c:pt idx="1">
                  <c:v>3762.33</c:v>
                </c:pt>
                <c:pt idx="2">
                  <c:v>3631.95</c:v>
                </c:pt>
                <c:pt idx="3">
                  <c:v>3444.71</c:v>
                </c:pt>
                <c:pt idx="4" c:formatCode="0.00_ ">
                  <c:v>3221.28</c:v>
                </c:pt>
                <c:pt idx="5">
                  <c:v>2924.14</c:v>
                </c:pt>
                <c:pt idx="6">
                  <c:v>2642.1</c:v>
                </c:pt>
                <c:pt idx="7" c:formatCode="0.00_ ">
                  <c:v>2373.07</c:v>
                </c:pt>
                <c:pt idx="8">
                  <c:v>2113.71</c:v>
                </c:pt>
                <c:pt idx="9">
                  <c:v>1800.14</c:v>
                </c:pt>
                <c:pt idx="10">
                  <c:v>1536.89</c:v>
                </c:pt>
                <c:pt idx="11">
                  <c:v>1244.59</c:v>
                </c:pt>
                <c:pt idx="12">
                  <c:v>995.98</c:v>
                </c:pt>
                <c:pt idx="13">
                  <c:v>741.77</c:v>
                </c:pt>
                <c:pt idx="14">
                  <c:v>541.52</c:v>
                </c:pt>
                <c:pt idx="15">
                  <c:v>393.84</c:v>
                </c:pt>
                <c:pt idx="16" c:formatCode="0.00_ ">
                  <c:v>278</c:v>
                </c:pt>
              </c:numCache>
            </c:numRef>
          </c:xVal>
          <c:yVal>
            <c:numRef>
              <c:f>DC_电压!$C$2:$C$18</c:f>
              <c:numCache>
                <c:formatCode>General</c:formatCode>
                <c:ptCount val="17"/>
                <c:pt idx="0">
                  <c:v>39.91</c:v>
                </c:pt>
                <c:pt idx="1">
                  <c:v>34.92</c:v>
                </c:pt>
                <c:pt idx="2">
                  <c:v>29.98</c:v>
                </c:pt>
                <c:pt idx="3">
                  <c:v>25.05</c:v>
                </c:pt>
                <c:pt idx="4">
                  <c:v>19.95</c:v>
                </c:pt>
                <c:pt idx="5" c:formatCode="0.00_ ">
                  <c:v>14.95</c:v>
                </c:pt>
                <c:pt idx="6" c:formatCode="0.00_ ">
                  <c:v>9.94</c:v>
                </c:pt>
                <c:pt idx="7" c:formatCode="0.00_ ">
                  <c:v>5.03</c:v>
                </c:pt>
                <c:pt idx="8">
                  <c:v>0</c:v>
                </c:pt>
                <c:pt idx="9">
                  <c:v>-4.98</c:v>
                </c:pt>
                <c:pt idx="10">
                  <c:v>-9.65</c:v>
                </c:pt>
                <c:pt idx="11">
                  <c:v>-14.91</c:v>
                </c:pt>
                <c:pt idx="12">
                  <c:v>-19.82</c:v>
                </c:pt>
                <c:pt idx="13">
                  <c:v>-25.04</c:v>
                </c:pt>
                <c:pt idx="14">
                  <c:v>-30.01</c:v>
                </c:pt>
                <c:pt idx="15">
                  <c:v>-35.17</c:v>
                </c:pt>
                <c:pt idx="16">
                  <c:v>-40.11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DC_电压!$D$1</c:f>
              <c:strCache>
                <c:ptCount val="1"/>
                <c:pt idx="0">
                  <c:v>电压1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3829592466734"/>
                  <c:y val="0.1404078578516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DC_电压!$B$2:$B$18</c:f>
              <c:numCache>
                <c:formatCode>0.00_ </c:formatCode>
                <c:ptCount val="17"/>
                <c:pt idx="0">
                  <c:v>3902.51</c:v>
                </c:pt>
                <c:pt idx="1" c:formatCode="General">
                  <c:v>3825.95</c:v>
                </c:pt>
                <c:pt idx="2" c:formatCode="General">
                  <c:v>3686.49</c:v>
                </c:pt>
                <c:pt idx="3" c:formatCode="General">
                  <c:v>3482.78</c:v>
                </c:pt>
                <c:pt idx="4" c:formatCode="General">
                  <c:v>3261.08</c:v>
                </c:pt>
                <c:pt idx="5" c:formatCode="General">
                  <c:v>2927.55</c:v>
                </c:pt>
                <c:pt idx="6" c:formatCode="General">
                  <c:v>2640.42</c:v>
                </c:pt>
                <c:pt idx="7" c:formatCode="General">
                  <c:v>2365.13</c:v>
                </c:pt>
                <c:pt idx="8">
                  <c:v>2115.51</c:v>
                </c:pt>
                <c:pt idx="9" c:formatCode="General">
                  <c:v>1778.21</c:v>
                </c:pt>
                <c:pt idx="10" c:formatCode="General">
                  <c:v>1507.72</c:v>
                </c:pt>
                <c:pt idx="11" c:formatCode="General">
                  <c:v>1208.8</c:v>
                </c:pt>
                <c:pt idx="12" c:formatCode="General">
                  <c:v>977.16</c:v>
                </c:pt>
                <c:pt idx="13" c:formatCode="General">
                  <c:v>707.53</c:v>
                </c:pt>
                <c:pt idx="14" c:formatCode="General">
                  <c:v>482.43</c:v>
                </c:pt>
                <c:pt idx="15" c:formatCode="General">
                  <c:v>342.11</c:v>
                </c:pt>
                <c:pt idx="16">
                  <c:v>223.64</c:v>
                </c:pt>
              </c:numCache>
            </c:numRef>
          </c:xVal>
          <c:yVal>
            <c:numRef>
              <c:f>DC_电压!$D$2:$D$18</c:f>
              <c:numCache>
                <c:formatCode>0.00_ </c:formatCode>
                <c:ptCount val="17"/>
                <c:pt idx="0">
                  <c:v>39.95</c:v>
                </c:pt>
                <c:pt idx="1" c:formatCode="General">
                  <c:v>34.99</c:v>
                </c:pt>
                <c:pt idx="2" c:formatCode="General">
                  <c:v>30.06</c:v>
                </c:pt>
                <c:pt idx="3">
                  <c:v>25.11</c:v>
                </c:pt>
                <c:pt idx="4" c:formatCode="General">
                  <c:v>20.01</c:v>
                </c:pt>
                <c:pt idx="5" c:formatCode="General">
                  <c:v>15.03</c:v>
                </c:pt>
                <c:pt idx="6" c:formatCode="General">
                  <c:v>9.99</c:v>
                </c:pt>
                <c:pt idx="7" c:formatCode="General">
                  <c:v>5.04</c:v>
                </c:pt>
                <c:pt idx="8" c:formatCode="General">
                  <c:v>0</c:v>
                </c:pt>
                <c:pt idx="9">
                  <c:v>-5</c:v>
                </c:pt>
                <c:pt idx="10" c:formatCode="General">
                  <c:v>-9.69</c:v>
                </c:pt>
                <c:pt idx="11" c:formatCode="General">
                  <c:v>-14.98</c:v>
                </c:pt>
                <c:pt idx="12" c:formatCode="General">
                  <c:v>-19.92</c:v>
                </c:pt>
                <c:pt idx="13" c:formatCode="General">
                  <c:v>-25.08</c:v>
                </c:pt>
                <c:pt idx="14" c:formatCode="General">
                  <c:v>-30.11</c:v>
                </c:pt>
                <c:pt idx="15" c:formatCode="General">
                  <c:v>-35.23</c:v>
                </c:pt>
                <c:pt idx="16" c:formatCode="General">
                  <c:v>-40.15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748149"/>
        <c:axId val="443454130"/>
      </c:scatterChart>
      <c:valAx>
        <c:axId val="72474814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454130"/>
        <c:crosses val="autoZero"/>
        <c:crossBetween val="midCat"/>
      </c:valAx>
      <c:valAx>
        <c:axId val="4434541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474814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647437660295979"/>
          <c:y val="0.173089356919207"/>
          <c:w val="0.891133620091578"/>
          <c:h val="0.6692750287687"/>
        </c:manualLayout>
      </c:layout>
      <c:scatterChart>
        <c:scatterStyle val="marker"/>
        <c:varyColors val="0"/>
        <c:ser>
          <c:idx val="2"/>
          <c:order val="0"/>
          <c:tx>
            <c:strRef>
              <c:f>DC_电压!$C$21</c:f>
              <c:strCache>
                <c:ptCount val="1"/>
                <c:pt idx="0">
                  <c:v>电压1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452149791955617"/>
                  <c:y val="-0.023255813953488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DC_电压!$A$22:$A$38</c:f>
              <c:numCache>
                <c:formatCode>General</c:formatCode>
                <c:ptCount val="17"/>
                <c:pt idx="0">
                  <c:v>3844.17</c:v>
                </c:pt>
                <c:pt idx="1">
                  <c:v>3747.56</c:v>
                </c:pt>
                <c:pt idx="2">
                  <c:v>3595.81</c:v>
                </c:pt>
                <c:pt idx="3">
                  <c:v>3453.64</c:v>
                </c:pt>
                <c:pt idx="4" c:formatCode="0.00_ ">
                  <c:v>3196.7</c:v>
                </c:pt>
                <c:pt idx="5">
                  <c:v>2958.14</c:v>
                </c:pt>
                <c:pt idx="6">
                  <c:v>2652.84</c:v>
                </c:pt>
                <c:pt idx="7" c:formatCode="0.00_ ">
                  <c:v>2371.18</c:v>
                </c:pt>
                <c:pt idx="8">
                  <c:v>2101.12</c:v>
                </c:pt>
                <c:pt idx="9">
                  <c:v>1771.61</c:v>
                </c:pt>
                <c:pt idx="10">
                  <c:v>1543.84</c:v>
                </c:pt>
                <c:pt idx="11">
                  <c:v>1243.29</c:v>
                </c:pt>
                <c:pt idx="12">
                  <c:v>997.04</c:v>
                </c:pt>
                <c:pt idx="13">
                  <c:v>757.36</c:v>
                </c:pt>
                <c:pt idx="14">
                  <c:v>567.22</c:v>
                </c:pt>
                <c:pt idx="15">
                  <c:v>412.69</c:v>
                </c:pt>
                <c:pt idx="16" c:formatCode="0.00_ ">
                  <c:v>320.65</c:v>
                </c:pt>
              </c:numCache>
            </c:numRef>
          </c:xVal>
          <c:yVal>
            <c:numRef>
              <c:f>DC_电压!$C$22:$C$38</c:f>
              <c:numCache>
                <c:formatCode>General</c:formatCode>
                <c:ptCount val="17"/>
                <c:pt idx="0">
                  <c:v>39.94</c:v>
                </c:pt>
                <c:pt idx="1">
                  <c:v>34.83</c:v>
                </c:pt>
                <c:pt idx="2">
                  <c:v>30.01</c:v>
                </c:pt>
                <c:pt idx="3">
                  <c:v>25.18</c:v>
                </c:pt>
                <c:pt idx="4">
                  <c:v>20.25</c:v>
                </c:pt>
                <c:pt idx="5" c:formatCode="0.00_ ">
                  <c:v>15.03</c:v>
                </c:pt>
                <c:pt idx="6" c:formatCode="0.00_ ">
                  <c:v>10.01</c:v>
                </c:pt>
                <c:pt idx="7" c:formatCode="0.00_ ">
                  <c:v>5.03</c:v>
                </c:pt>
                <c:pt idx="8">
                  <c:v>0</c:v>
                </c:pt>
                <c:pt idx="9">
                  <c:v>-5.03</c:v>
                </c:pt>
                <c:pt idx="10">
                  <c:v>-10</c:v>
                </c:pt>
                <c:pt idx="11">
                  <c:v>-14.92</c:v>
                </c:pt>
                <c:pt idx="12">
                  <c:v>-20.18</c:v>
                </c:pt>
                <c:pt idx="13">
                  <c:v>-24.91</c:v>
                </c:pt>
                <c:pt idx="14">
                  <c:v>-30.31</c:v>
                </c:pt>
                <c:pt idx="15">
                  <c:v>-35.06</c:v>
                </c:pt>
                <c:pt idx="16">
                  <c:v>-39.75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DC_电压!$D$21</c:f>
              <c:strCache>
                <c:ptCount val="1"/>
                <c:pt idx="0">
                  <c:v>电压2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4594154203986"/>
                  <c:y val="0.1541183397115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(DC_电压!$B$22:$B$38,DC_电压!$B$22:$B$38)</c:f>
              <c:numCache>
                <c:formatCode>0.00_ </c:formatCode>
                <c:ptCount val="34"/>
                <c:pt idx="0">
                  <c:v>3895.77</c:v>
                </c:pt>
                <c:pt idx="1" c:formatCode="General">
                  <c:v>3805.19</c:v>
                </c:pt>
                <c:pt idx="2" c:formatCode="General">
                  <c:v>3634</c:v>
                </c:pt>
                <c:pt idx="3" c:formatCode="General">
                  <c:v>3496.08</c:v>
                </c:pt>
                <c:pt idx="4" c:formatCode="General">
                  <c:v>3213.79</c:v>
                </c:pt>
                <c:pt idx="5" c:formatCode="General">
                  <c:v>2991.17</c:v>
                </c:pt>
                <c:pt idx="6" c:formatCode="General">
                  <c:v>2651.93</c:v>
                </c:pt>
                <c:pt idx="7" c:formatCode="General">
                  <c:v>2363.68</c:v>
                </c:pt>
                <c:pt idx="8">
                  <c:v>2101.14</c:v>
                </c:pt>
                <c:pt idx="9" c:formatCode="General">
                  <c:v>1751.39</c:v>
                </c:pt>
                <c:pt idx="10">
                  <c:v>1532.7</c:v>
                </c:pt>
                <c:pt idx="11" c:formatCode="General">
                  <c:v>1201.68</c:v>
                </c:pt>
                <c:pt idx="12" c:formatCode="General">
                  <c:v>975.34</c:v>
                </c:pt>
                <c:pt idx="13" c:formatCode="General">
                  <c:v>724.83</c:v>
                </c:pt>
                <c:pt idx="14" c:formatCode="General">
                  <c:v>526.18</c:v>
                </c:pt>
                <c:pt idx="15" c:formatCode="General">
                  <c:v>356.78</c:v>
                </c:pt>
                <c:pt idx="16">
                  <c:v>272.02</c:v>
                </c:pt>
                <c:pt idx="17">
                  <c:v>3895.77</c:v>
                </c:pt>
                <c:pt idx="18" c:formatCode="General">
                  <c:v>3805.19</c:v>
                </c:pt>
                <c:pt idx="19" c:formatCode="General">
                  <c:v>3634</c:v>
                </c:pt>
                <c:pt idx="20" c:formatCode="General">
                  <c:v>3496.08</c:v>
                </c:pt>
                <c:pt idx="21" c:formatCode="General">
                  <c:v>3213.79</c:v>
                </c:pt>
                <c:pt idx="22" c:formatCode="General">
                  <c:v>2991.17</c:v>
                </c:pt>
                <c:pt idx="23" c:formatCode="General">
                  <c:v>2651.93</c:v>
                </c:pt>
                <c:pt idx="24" c:formatCode="General">
                  <c:v>2363.68</c:v>
                </c:pt>
                <c:pt idx="25">
                  <c:v>2101.14</c:v>
                </c:pt>
                <c:pt idx="26" c:formatCode="General">
                  <c:v>1751.39</c:v>
                </c:pt>
                <c:pt idx="27">
                  <c:v>1532.7</c:v>
                </c:pt>
                <c:pt idx="28" c:formatCode="General">
                  <c:v>1201.68</c:v>
                </c:pt>
                <c:pt idx="29" c:formatCode="General">
                  <c:v>975.34</c:v>
                </c:pt>
                <c:pt idx="30" c:formatCode="General">
                  <c:v>724.83</c:v>
                </c:pt>
                <c:pt idx="31" c:formatCode="General">
                  <c:v>526.18</c:v>
                </c:pt>
                <c:pt idx="32" c:formatCode="General">
                  <c:v>356.78</c:v>
                </c:pt>
                <c:pt idx="33">
                  <c:v>272.02</c:v>
                </c:pt>
              </c:numCache>
            </c:numRef>
          </c:xVal>
          <c:yVal>
            <c:numRef>
              <c:f>DC_电压!$D$22:$D$38</c:f>
              <c:numCache>
                <c:formatCode>0.00_ </c:formatCode>
                <c:ptCount val="17"/>
                <c:pt idx="0">
                  <c:v>39.95</c:v>
                </c:pt>
                <c:pt idx="1" c:formatCode="General">
                  <c:v>34.94</c:v>
                </c:pt>
                <c:pt idx="2" c:formatCode="General">
                  <c:v>30.08</c:v>
                </c:pt>
                <c:pt idx="3">
                  <c:v>25.26</c:v>
                </c:pt>
                <c:pt idx="4" c:formatCode="General">
                  <c:v>20.31</c:v>
                </c:pt>
                <c:pt idx="5" c:formatCode="General">
                  <c:v>15.06</c:v>
                </c:pt>
                <c:pt idx="6" c:formatCode="General">
                  <c:v>10.04</c:v>
                </c:pt>
                <c:pt idx="7" c:formatCode="General">
                  <c:v>5.04</c:v>
                </c:pt>
                <c:pt idx="8" c:formatCode="General">
                  <c:v>0</c:v>
                </c:pt>
                <c:pt idx="9">
                  <c:v>-5.06</c:v>
                </c:pt>
                <c:pt idx="10" c:formatCode="General">
                  <c:v>-10.03</c:v>
                </c:pt>
                <c:pt idx="11" c:formatCode="General">
                  <c:v>-14.96</c:v>
                </c:pt>
                <c:pt idx="12" c:formatCode="General">
                  <c:v>-20.21</c:v>
                </c:pt>
                <c:pt idx="13" c:formatCode="General">
                  <c:v>-24.94</c:v>
                </c:pt>
                <c:pt idx="14" c:formatCode="General">
                  <c:v>-30.37</c:v>
                </c:pt>
                <c:pt idx="15" c:formatCode="General">
                  <c:v>-35.13</c:v>
                </c:pt>
                <c:pt idx="16">
                  <c:v>-39.8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100712"/>
        <c:axId val="255621584"/>
      </c:scatterChart>
      <c:valAx>
        <c:axId val="68410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5621584"/>
        <c:crosses val="autoZero"/>
        <c:crossBetween val="midCat"/>
      </c:valAx>
      <c:valAx>
        <c:axId val="25562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4100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DC_电压!$C$40</c:f>
              <c:strCache>
                <c:ptCount val="1"/>
                <c:pt idx="0">
                  <c:v>电压2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148466768419592"/>
                  <c:y val="-0.16570771001150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DC_电压!$A$41:$A$57</c:f>
              <c:numCache>
                <c:formatCode>General</c:formatCode>
                <c:ptCount val="17"/>
                <c:pt idx="0">
                  <c:v>3829.28</c:v>
                </c:pt>
                <c:pt idx="1">
                  <c:v>3730.52</c:v>
                </c:pt>
                <c:pt idx="2">
                  <c:v>3607.18</c:v>
                </c:pt>
                <c:pt idx="3">
                  <c:v>3425.21</c:v>
                </c:pt>
                <c:pt idx="4" c:formatCode="0.00_ ">
                  <c:v>3198.28</c:v>
                </c:pt>
                <c:pt idx="5" c:formatCode="0.00_ ">
                  <c:v>2930.4</c:v>
                </c:pt>
                <c:pt idx="6">
                  <c:v>2651.52</c:v>
                </c:pt>
                <c:pt idx="7" c:formatCode="0.00_ ">
                  <c:v>2390.16</c:v>
                </c:pt>
                <c:pt idx="8">
                  <c:v>2084.59</c:v>
                </c:pt>
                <c:pt idx="9" c:formatCode="0.00_ ">
                  <c:v>1810.7</c:v>
                </c:pt>
                <c:pt idx="10">
                  <c:v>1537.75</c:v>
                </c:pt>
                <c:pt idx="11">
                  <c:v>1275.35</c:v>
                </c:pt>
                <c:pt idx="12">
                  <c:v>989.93</c:v>
                </c:pt>
                <c:pt idx="13">
                  <c:v>764.38</c:v>
                </c:pt>
                <c:pt idx="14">
                  <c:v>599.08</c:v>
                </c:pt>
                <c:pt idx="15">
                  <c:v>459.18</c:v>
                </c:pt>
                <c:pt idx="16" c:formatCode="0.00_ ">
                  <c:v>379.51</c:v>
                </c:pt>
              </c:numCache>
            </c:numRef>
          </c:xVal>
          <c:yVal>
            <c:numRef>
              <c:f>DC_电压!$C$41:$C$57</c:f>
              <c:numCache>
                <c:formatCode>General</c:formatCode>
                <c:ptCount val="17"/>
                <c:pt idx="0">
                  <c:v>39.62</c:v>
                </c:pt>
                <c:pt idx="1">
                  <c:v>35.13</c:v>
                </c:pt>
                <c:pt idx="2">
                  <c:v>30.11</c:v>
                </c:pt>
                <c:pt idx="3">
                  <c:v>25.16</c:v>
                </c:pt>
                <c:pt idx="4">
                  <c:v>20.03</c:v>
                </c:pt>
                <c:pt idx="5" c:formatCode="0.00_ ">
                  <c:v>15.06</c:v>
                </c:pt>
                <c:pt idx="6" c:formatCode="0.00_ ">
                  <c:v>10.05</c:v>
                </c:pt>
                <c:pt idx="7" c:formatCode="0.00_ ">
                  <c:v>5.07</c:v>
                </c:pt>
                <c:pt idx="8">
                  <c:v>0</c:v>
                </c:pt>
                <c:pt idx="9">
                  <c:v>-5.06</c:v>
                </c:pt>
                <c:pt idx="10">
                  <c:v>-10.16</c:v>
                </c:pt>
                <c:pt idx="11">
                  <c:v>-14.97</c:v>
                </c:pt>
                <c:pt idx="12">
                  <c:v>-20.2</c:v>
                </c:pt>
                <c:pt idx="13">
                  <c:v>-25.19</c:v>
                </c:pt>
                <c:pt idx="14">
                  <c:v>-30.11</c:v>
                </c:pt>
                <c:pt idx="15">
                  <c:v>-35.15</c:v>
                </c:pt>
                <c:pt idx="16">
                  <c:v>-39.3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069076"/>
        <c:axId val="341608587"/>
      </c:scatterChart>
      <c:valAx>
        <c:axId val="5820690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608587"/>
        <c:crosses val="autoZero"/>
        <c:crossBetween val="midCat"/>
      </c:valAx>
      <c:valAx>
        <c:axId val="3416085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20690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34166666666667"/>
          <c:y val="0.22037037037037"/>
          <c:w val="0.899638888888889"/>
          <c:h val="0.772685185185185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DC电流!$D$2:$D$29</c:f>
              <c:numCache>
                <c:formatCode>General</c:formatCode>
                <c:ptCount val="28"/>
                <c:pt idx="0">
                  <c:v>2.43478260869565</c:v>
                </c:pt>
                <c:pt idx="1">
                  <c:v>2.94817073170732</c:v>
                </c:pt>
                <c:pt idx="2">
                  <c:v>3.39195979899497</c:v>
                </c:pt>
                <c:pt idx="3">
                  <c:v>3.80418535127055</c:v>
                </c:pt>
                <c:pt idx="4">
                  <c:v>4.21527777777778</c:v>
                </c:pt>
                <c:pt idx="5">
                  <c:v>4.61857707509881</c:v>
                </c:pt>
                <c:pt idx="6">
                  <c:v>5.01106194690265</c:v>
                </c:pt>
                <c:pt idx="7">
                  <c:v>5.42014742014742</c:v>
                </c:pt>
                <c:pt idx="8">
                  <c:v>6.20821114369501</c:v>
                </c:pt>
                <c:pt idx="9">
                  <c:v>7.01023890784983</c:v>
                </c:pt>
                <c:pt idx="10">
                  <c:v>8.20247933884298</c:v>
                </c:pt>
                <c:pt idx="11">
                  <c:v>9.40291262135922</c:v>
                </c:pt>
                <c:pt idx="12">
                  <c:v>10.6201117318436</c:v>
                </c:pt>
                <c:pt idx="13">
                  <c:v>11.7861635220126</c:v>
                </c:pt>
                <c:pt idx="14">
                  <c:v>13.8270676691729</c:v>
                </c:pt>
                <c:pt idx="15">
                  <c:v>15.4152542372881</c:v>
                </c:pt>
                <c:pt idx="17">
                  <c:v>-12.7118644067797</c:v>
                </c:pt>
                <c:pt idx="18">
                  <c:v>-11.1203007518797</c:v>
                </c:pt>
                <c:pt idx="19">
                  <c:v>-8.30232558139535</c:v>
                </c:pt>
                <c:pt idx="20">
                  <c:v>-5.90393013100437</c:v>
                </c:pt>
                <c:pt idx="21">
                  <c:v>-4.71167883211679</c:v>
                </c:pt>
                <c:pt idx="22">
                  <c:v>-3.1266846361186</c:v>
                </c:pt>
                <c:pt idx="23">
                  <c:v>-1.93491124260355</c:v>
                </c:pt>
                <c:pt idx="24">
                  <c:v>-1.152466367713</c:v>
                </c:pt>
                <c:pt idx="25">
                  <c:v>-0.772898368883312</c:v>
                </c:pt>
                <c:pt idx="26">
                  <c:v>-0.418274111675127</c:v>
                </c:pt>
                <c:pt idx="27">
                  <c:v>-0.133436772692009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41414851"/>
        <c:axId val="746169340"/>
      </c:lineChart>
      <c:catAx>
        <c:axId val="3414148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6169340"/>
        <c:crosses val="autoZero"/>
        <c:auto val="1"/>
        <c:lblAlgn val="ctr"/>
        <c:lblOffset val="100"/>
        <c:noMultiLvlLbl val="0"/>
      </c:catAx>
      <c:valAx>
        <c:axId val="7461693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414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DC_电压!$D$40</c:f>
              <c:strCache>
                <c:ptCount val="1"/>
                <c:pt idx="0">
                  <c:v>电压3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DC_电压!$B$41:$B$57</c:f>
              <c:numCache>
                <c:formatCode>0.00_ </c:formatCode>
                <c:ptCount val="17"/>
                <c:pt idx="0">
                  <c:v>3869.59</c:v>
                </c:pt>
                <c:pt idx="1" c:formatCode="General">
                  <c:v>3772.87</c:v>
                </c:pt>
                <c:pt idx="2" c:formatCode="General">
                  <c:v>3642.88</c:v>
                </c:pt>
                <c:pt idx="3" c:formatCode="General">
                  <c:v>3456.4</c:v>
                </c:pt>
                <c:pt idx="4" c:formatCode="General">
                  <c:v>3228.3</c:v>
                </c:pt>
                <c:pt idx="5" c:formatCode="General">
                  <c:v>2945.21</c:v>
                </c:pt>
                <c:pt idx="6" c:formatCode="General">
                  <c:v>2662.12</c:v>
                </c:pt>
                <c:pt idx="7" c:formatCode="General">
                  <c:v>2392.61</c:v>
                </c:pt>
                <c:pt idx="8">
                  <c:v>2070.17</c:v>
                </c:pt>
                <c:pt idx="9" c:formatCode="General">
                  <c:v>1795.95</c:v>
                </c:pt>
                <c:pt idx="10">
                  <c:v>1521.84</c:v>
                </c:pt>
                <c:pt idx="11" c:formatCode="General">
                  <c:v>1251.87</c:v>
                </c:pt>
                <c:pt idx="12" c:formatCode="General">
                  <c:v>945.21</c:v>
                </c:pt>
                <c:pt idx="13">
                  <c:v>713.2</c:v>
                </c:pt>
                <c:pt idx="14">
                  <c:v>527.8</c:v>
                </c:pt>
                <c:pt idx="15" c:formatCode="General">
                  <c:v>399.49</c:v>
                </c:pt>
                <c:pt idx="16">
                  <c:v>301.35</c:v>
                </c:pt>
              </c:numCache>
            </c:numRef>
          </c:xVal>
          <c:yVal>
            <c:numRef>
              <c:f>DC_电压!$D$41:$D$57</c:f>
              <c:numCache>
                <c:formatCode>0.00_ </c:formatCode>
                <c:ptCount val="17"/>
                <c:pt idx="0">
                  <c:v>39.73</c:v>
                </c:pt>
                <c:pt idx="1" c:formatCode="General">
                  <c:v>35.26</c:v>
                </c:pt>
                <c:pt idx="2" c:formatCode="General">
                  <c:v>30.2</c:v>
                </c:pt>
                <c:pt idx="3">
                  <c:v>25.22</c:v>
                </c:pt>
                <c:pt idx="4" c:formatCode="General">
                  <c:v>20.11</c:v>
                </c:pt>
                <c:pt idx="5" c:formatCode="General">
                  <c:v>15.11</c:v>
                </c:pt>
                <c:pt idx="6" c:formatCode="General">
                  <c:v>10.07</c:v>
                </c:pt>
                <c:pt idx="7" c:formatCode="General">
                  <c:v>5.07</c:v>
                </c:pt>
                <c:pt idx="8" c:formatCode="General">
                  <c:v>0</c:v>
                </c:pt>
                <c:pt idx="9">
                  <c:v>-5.08</c:v>
                </c:pt>
                <c:pt idx="10" c:formatCode="General">
                  <c:v>-10.2</c:v>
                </c:pt>
                <c:pt idx="11" c:formatCode="General">
                  <c:v>-14.99</c:v>
                </c:pt>
                <c:pt idx="12" c:formatCode="General">
                  <c:v>-20.27</c:v>
                </c:pt>
                <c:pt idx="13" c:formatCode="General">
                  <c:v>-25.17</c:v>
                </c:pt>
                <c:pt idx="14" c:formatCode="General">
                  <c:v>-30.19</c:v>
                </c:pt>
                <c:pt idx="15" c:formatCode="General">
                  <c:v>-35.29</c:v>
                </c:pt>
                <c:pt idx="16">
                  <c:v>-39.4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800439"/>
        <c:axId val="864048822"/>
      </c:scatterChart>
      <c:valAx>
        <c:axId val="857800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4048822"/>
        <c:crosses val="autoZero"/>
        <c:crossBetween val="midCat"/>
      </c:valAx>
      <c:valAx>
        <c:axId val="8640488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0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DC_电压!$C$59</c:f>
              <c:strCache>
                <c:ptCount val="1"/>
                <c:pt idx="0">
                  <c:v>电压3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4215659712815"/>
                  <c:y val="0.085842784513101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DC_电压!$A$60:$A$76</c:f>
              <c:numCache>
                <c:formatCode>General</c:formatCode>
                <c:ptCount val="17"/>
                <c:pt idx="0">
                  <c:v>3800.13</c:v>
                </c:pt>
                <c:pt idx="1">
                  <c:v>3715.97</c:v>
                </c:pt>
                <c:pt idx="2">
                  <c:v>3578.96</c:v>
                </c:pt>
                <c:pt idx="3">
                  <c:v>3392.04</c:v>
                </c:pt>
                <c:pt idx="4" c:formatCode="0.00_ ">
                  <c:v>3218.37</c:v>
                </c:pt>
                <c:pt idx="5" c:formatCode="0.00_ ">
                  <c:v>2959.67</c:v>
                </c:pt>
                <c:pt idx="6">
                  <c:v>2667.72</c:v>
                </c:pt>
                <c:pt idx="7" c:formatCode="0.00_ ">
                  <c:v>2407.5</c:v>
                </c:pt>
                <c:pt idx="8">
                  <c:v>2095.54</c:v>
                </c:pt>
                <c:pt idx="9" c:formatCode="0.00_ ">
                  <c:v>1799.82</c:v>
                </c:pt>
                <c:pt idx="10">
                  <c:v>1508.36</c:v>
                </c:pt>
                <c:pt idx="11">
                  <c:v>1234.97</c:v>
                </c:pt>
                <c:pt idx="12">
                  <c:v>976.3</c:v>
                </c:pt>
                <c:pt idx="13">
                  <c:v>736.59</c:v>
                </c:pt>
                <c:pt idx="14">
                  <c:v>579.56</c:v>
                </c:pt>
                <c:pt idx="15">
                  <c:v>454.86</c:v>
                </c:pt>
                <c:pt idx="16" c:formatCode="0.00_ ">
                  <c:v>356.1</c:v>
                </c:pt>
              </c:numCache>
            </c:numRef>
          </c:xVal>
          <c:yVal>
            <c:numRef>
              <c:f>DC_电压!$C$60:$C$76</c:f>
              <c:numCache>
                <c:formatCode>General</c:formatCode>
                <c:ptCount val="17"/>
                <c:pt idx="0">
                  <c:v>39.86</c:v>
                </c:pt>
                <c:pt idx="1">
                  <c:v>34.9</c:v>
                </c:pt>
                <c:pt idx="2">
                  <c:v>29.98</c:v>
                </c:pt>
                <c:pt idx="3">
                  <c:v>25.06</c:v>
                </c:pt>
                <c:pt idx="4">
                  <c:v>20.03</c:v>
                </c:pt>
                <c:pt idx="5" c:formatCode="0.00_ ">
                  <c:v>15.09</c:v>
                </c:pt>
                <c:pt idx="6" c:formatCode="0.00_ ">
                  <c:v>9.93</c:v>
                </c:pt>
                <c:pt idx="7" c:formatCode="0.00_ ">
                  <c:v>5.06</c:v>
                </c:pt>
                <c:pt idx="8">
                  <c:v>0</c:v>
                </c:pt>
                <c:pt idx="9">
                  <c:v>-5.06</c:v>
                </c:pt>
                <c:pt idx="10">
                  <c:v>-10.12</c:v>
                </c:pt>
                <c:pt idx="11">
                  <c:v>-15.02</c:v>
                </c:pt>
                <c:pt idx="12">
                  <c:v>-20.1</c:v>
                </c:pt>
                <c:pt idx="13">
                  <c:v>-25.18</c:v>
                </c:pt>
                <c:pt idx="14">
                  <c:v>-30.13</c:v>
                </c:pt>
                <c:pt idx="15">
                  <c:v>-35.06</c:v>
                </c:pt>
                <c:pt idx="16">
                  <c:v>-39.13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063129"/>
        <c:axId val="809778685"/>
      </c:scatterChart>
      <c:valAx>
        <c:axId val="28106312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9778685"/>
        <c:crosses val="autoZero"/>
        <c:crossBetween val="midCat"/>
      </c:valAx>
      <c:valAx>
        <c:axId val="8097786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106312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DC_电压!$D$59</c:f>
              <c:strCache>
                <c:ptCount val="1"/>
                <c:pt idx="0">
                  <c:v>电压4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6917768832662"/>
                  <c:y val="-0.047785787847579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DC_电压!$B$60:$B$76</c:f>
              <c:numCache>
                <c:formatCode>0.00_ </c:formatCode>
                <c:ptCount val="17"/>
                <c:pt idx="0">
                  <c:v>3815.65</c:v>
                </c:pt>
                <c:pt idx="1" c:formatCode="General">
                  <c:v>3731.4</c:v>
                </c:pt>
                <c:pt idx="2" c:formatCode="General">
                  <c:v>3587.63</c:v>
                </c:pt>
                <c:pt idx="3" c:formatCode="General">
                  <c:v>3387.9</c:v>
                </c:pt>
                <c:pt idx="4" c:formatCode="General">
                  <c:v>3217.43</c:v>
                </c:pt>
                <c:pt idx="5" c:formatCode="General">
                  <c:v>2956.53</c:v>
                </c:pt>
                <c:pt idx="6" c:formatCode="General">
                  <c:v>2669.12</c:v>
                </c:pt>
                <c:pt idx="7" c:formatCode="General">
                  <c:v>2404.03</c:v>
                </c:pt>
                <c:pt idx="8">
                  <c:v>2081.82</c:v>
                </c:pt>
                <c:pt idx="9" c:formatCode="General">
                  <c:v>1794.92</c:v>
                </c:pt>
                <c:pt idx="10">
                  <c:v>1505.61</c:v>
                </c:pt>
                <c:pt idx="11" c:formatCode="General">
                  <c:v>1237.48</c:v>
                </c:pt>
                <c:pt idx="12" c:formatCode="General">
                  <c:v>983.06</c:v>
                </c:pt>
                <c:pt idx="13">
                  <c:v>722.22</c:v>
                </c:pt>
                <c:pt idx="14">
                  <c:v>554.64</c:v>
                </c:pt>
                <c:pt idx="15" c:formatCode="General">
                  <c:v>426.2</c:v>
                </c:pt>
                <c:pt idx="16">
                  <c:v>310.77</c:v>
                </c:pt>
              </c:numCache>
            </c:numRef>
          </c:xVal>
          <c:yVal>
            <c:numRef>
              <c:f>DC_电压!$D$60:$D$76</c:f>
              <c:numCache>
                <c:formatCode>0.00_ </c:formatCode>
                <c:ptCount val="17"/>
                <c:pt idx="0">
                  <c:v>39.99</c:v>
                </c:pt>
                <c:pt idx="1" c:formatCode="General">
                  <c:v>34.97</c:v>
                </c:pt>
                <c:pt idx="2" c:formatCode="General">
                  <c:v>30.07</c:v>
                </c:pt>
                <c:pt idx="3">
                  <c:v>25.13</c:v>
                </c:pt>
                <c:pt idx="4" c:formatCode="General">
                  <c:v>20.07</c:v>
                </c:pt>
                <c:pt idx="5" c:formatCode="General">
                  <c:v>15.11</c:v>
                </c:pt>
                <c:pt idx="6" c:formatCode="General">
                  <c:v>9.97</c:v>
                </c:pt>
                <c:pt idx="7" c:formatCode="General">
                  <c:v>5.09</c:v>
                </c:pt>
                <c:pt idx="8" c:formatCode="General">
                  <c:v>0</c:v>
                </c:pt>
                <c:pt idx="9">
                  <c:v>-5.1</c:v>
                </c:pt>
                <c:pt idx="10" c:formatCode="General">
                  <c:v>-10.15</c:v>
                </c:pt>
                <c:pt idx="11" c:formatCode="General">
                  <c:v>-15.06</c:v>
                </c:pt>
                <c:pt idx="12" c:formatCode="General">
                  <c:v>-20.13</c:v>
                </c:pt>
                <c:pt idx="13" c:formatCode="General">
                  <c:v>-25.23</c:v>
                </c:pt>
                <c:pt idx="14" c:formatCode="General">
                  <c:v>-30.24</c:v>
                </c:pt>
                <c:pt idx="15" c:formatCode="General">
                  <c:v>-35.16</c:v>
                </c:pt>
                <c:pt idx="16">
                  <c:v>-39.18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230184"/>
        <c:axId val="240247886"/>
      </c:scatterChart>
      <c:valAx>
        <c:axId val="67523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0247886"/>
        <c:crosses val="autoZero"/>
        <c:crossBetween val="midCat"/>
      </c:valAx>
      <c:valAx>
        <c:axId val="2402478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523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DC_电压!$C$78</c:f>
              <c:strCache>
                <c:ptCount val="1"/>
                <c:pt idx="0">
                  <c:v>电压4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1917789195945"/>
                  <c:y val="0.01542002301495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DC_电压!$A$79:$A$95</c:f>
              <c:numCache>
                <c:formatCode>General</c:formatCode>
                <c:ptCount val="17"/>
                <c:pt idx="0">
                  <c:v>3792.54</c:v>
                </c:pt>
                <c:pt idx="1">
                  <c:v>3703.11</c:v>
                </c:pt>
                <c:pt idx="2">
                  <c:v>3572.89</c:v>
                </c:pt>
                <c:pt idx="3">
                  <c:v>3401.32</c:v>
                </c:pt>
                <c:pt idx="4" c:formatCode="0.00_ ">
                  <c:v>3213.04</c:v>
                </c:pt>
                <c:pt idx="5" c:formatCode="0.00_ ">
                  <c:v>2918.38</c:v>
                </c:pt>
                <c:pt idx="6">
                  <c:v>2679.94</c:v>
                </c:pt>
                <c:pt idx="7" c:formatCode="0.00_ ">
                  <c:v>2378.07</c:v>
                </c:pt>
                <c:pt idx="8">
                  <c:v>2115.64</c:v>
                </c:pt>
                <c:pt idx="9" c:formatCode="0.00_ ">
                  <c:v>1754.72</c:v>
                </c:pt>
                <c:pt idx="10">
                  <c:v>1560.25</c:v>
                </c:pt>
                <c:pt idx="11">
                  <c:v>1230.13</c:v>
                </c:pt>
                <c:pt idx="12" c:formatCode="0.00_ ">
                  <c:v>989</c:v>
                </c:pt>
                <c:pt idx="13">
                  <c:v>758.81</c:v>
                </c:pt>
                <c:pt idx="14">
                  <c:v>579.34</c:v>
                </c:pt>
                <c:pt idx="15">
                  <c:v>436.54</c:v>
                </c:pt>
                <c:pt idx="16" c:formatCode="0.00_ ">
                  <c:v>347.88</c:v>
                </c:pt>
              </c:numCache>
            </c:numRef>
          </c:xVal>
          <c:yVal>
            <c:numRef>
              <c:f>DC_电压!$C$79:$C$95</c:f>
              <c:numCache>
                <c:formatCode>General</c:formatCode>
                <c:ptCount val="17"/>
                <c:pt idx="0">
                  <c:v>39.72</c:v>
                </c:pt>
                <c:pt idx="1">
                  <c:v>35.17</c:v>
                </c:pt>
                <c:pt idx="2">
                  <c:v>29.99</c:v>
                </c:pt>
                <c:pt idx="3">
                  <c:v>25.13</c:v>
                </c:pt>
                <c:pt idx="4">
                  <c:v>20.13</c:v>
                </c:pt>
                <c:pt idx="5" c:formatCode="0.00_ ">
                  <c:v>15.03</c:v>
                </c:pt>
                <c:pt idx="6" c:formatCode="0.00_ ">
                  <c:v>10.03</c:v>
                </c:pt>
                <c:pt idx="7" c:formatCode="0.00_ ">
                  <c:v>5.21</c:v>
                </c:pt>
                <c:pt idx="8">
                  <c:v>0</c:v>
                </c:pt>
                <c:pt idx="9">
                  <c:v>-5.19</c:v>
                </c:pt>
                <c:pt idx="10">
                  <c:v>-10</c:v>
                </c:pt>
                <c:pt idx="11">
                  <c:v>-14.98</c:v>
                </c:pt>
                <c:pt idx="12">
                  <c:v>-19.92</c:v>
                </c:pt>
                <c:pt idx="13">
                  <c:v>-25.12</c:v>
                </c:pt>
                <c:pt idx="14">
                  <c:v>-29.96</c:v>
                </c:pt>
                <c:pt idx="15">
                  <c:v>-34.85</c:v>
                </c:pt>
                <c:pt idx="16">
                  <c:v>-39.65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83011"/>
        <c:axId val="482389714"/>
      </c:scatterChart>
      <c:valAx>
        <c:axId val="1024830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2389714"/>
        <c:crosses val="autoZero"/>
        <c:crossBetween val="midCat"/>
      </c:valAx>
      <c:valAx>
        <c:axId val="4823897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4830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02540608079967"/>
          <c:y val="0.181588032220944"/>
          <c:w val="0.843801193946967"/>
          <c:h val="0.773302646720368"/>
        </c:manualLayout>
      </c:layout>
      <c:scatterChart>
        <c:scatterStyle val="marker"/>
        <c:varyColors val="0"/>
        <c:ser>
          <c:idx val="0"/>
          <c:order val="0"/>
          <c:tx>
            <c:strRef>
              <c:f>DC_电压!$D$78</c:f>
              <c:strCache>
                <c:ptCount val="1"/>
                <c:pt idx="0">
                  <c:v>电压5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8795113825652"/>
                  <c:y val="-0.043958573072497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DC_电压!$B$79:$B$95</c:f>
              <c:numCache>
                <c:formatCode>0.00_ </c:formatCode>
                <c:ptCount val="17"/>
                <c:pt idx="0">
                  <c:v>3818.47</c:v>
                </c:pt>
                <c:pt idx="1" c:formatCode="General">
                  <c:v>3734.7</c:v>
                </c:pt>
                <c:pt idx="2" c:formatCode="General">
                  <c:v>3599.26</c:v>
                </c:pt>
                <c:pt idx="3" c:formatCode="General">
                  <c:v>3428.54</c:v>
                </c:pt>
                <c:pt idx="4" c:formatCode="General">
                  <c:v>3234.33</c:v>
                </c:pt>
                <c:pt idx="5" c:formatCode="General">
                  <c:v>2928.47</c:v>
                </c:pt>
                <c:pt idx="6" c:formatCode="General">
                  <c:v>2693.74</c:v>
                </c:pt>
                <c:pt idx="7" c:formatCode="General">
                  <c:v>2376.75</c:v>
                </c:pt>
                <c:pt idx="8">
                  <c:v>2128.71</c:v>
                </c:pt>
                <c:pt idx="9">
                  <c:v>1729</c:v>
                </c:pt>
                <c:pt idx="10">
                  <c:v>1544.09</c:v>
                </c:pt>
                <c:pt idx="11" c:formatCode="General">
                  <c:v>1204.94</c:v>
                </c:pt>
                <c:pt idx="12" c:formatCode="General">
                  <c:v>953.72</c:v>
                </c:pt>
                <c:pt idx="13">
                  <c:v>715.59</c:v>
                </c:pt>
                <c:pt idx="14">
                  <c:v>523.31</c:v>
                </c:pt>
                <c:pt idx="15">
                  <c:v>374.3</c:v>
                </c:pt>
                <c:pt idx="16">
                  <c:v>290.47</c:v>
                </c:pt>
              </c:numCache>
            </c:numRef>
          </c:xVal>
          <c:yVal>
            <c:numRef>
              <c:f>DC_电压!$D$79:$D$95</c:f>
              <c:numCache>
                <c:formatCode>0.00_ </c:formatCode>
                <c:ptCount val="17"/>
                <c:pt idx="0">
                  <c:v>39.84</c:v>
                </c:pt>
                <c:pt idx="1" c:formatCode="General">
                  <c:v>35.22</c:v>
                </c:pt>
                <c:pt idx="2" c:formatCode="General">
                  <c:v>30.13</c:v>
                </c:pt>
                <c:pt idx="3">
                  <c:v>25.2</c:v>
                </c:pt>
                <c:pt idx="4" c:formatCode="General">
                  <c:v>20.19</c:v>
                </c:pt>
                <c:pt idx="5" c:formatCode="General">
                  <c:v>15.07</c:v>
                </c:pt>
                <c:pt idx="6" c:formatCode="General">
                  <c:v>10.05</c:v>
                </c:pt>
                <c:pt idx="7" c:formatCode="General">
                  <c:v>5.22</c:v>
                </c:pt>
                <c:pt idx="8" c:formatCode="General">
                  <c:v>0</c:v>
                </c:pt>
                <c:pt idx="9">
                  <c:v>-5.21</c:v>
                </c:pt>
                <c:pt idx="10" c:formatCode="General">
                  <c:v>-10.04</c:v>
                </c:pt>
                <c:pt idx="11" c:formatCode="General">
                  <c:v>-15.06</c:v>
                </c:pt>
                <c:pt idx="12" c:formatCode="General">
                  <c:v>-19.99</c:v>
                </c:pt>
                <c:pt idx="13">
                  <c:v>-25.2</c:v>
                </c:pt>
                <c:pt idx="14" c:formatCode="General">
                  <c:v>-30.03</c:v>
                </c:pt>
                <c:pt idx="15" c:formatCode="General">
                  <c:v>-34.94</c:v>
                </c:pt>
                <c:pt idx="16">
                  <c:v>-39.73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51840"/>
        <c:axId val="363180080"/>
      </c:scatterChart>
      <c:valAx>
        <c:axId val="74835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3180080"/>
        <c:crosses val="autoZero"/>
        <c:crossBetween val="midCat"/>
      </c:valAx>
      <c:valAx>
        <c:axId val="3631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35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DC_电压!$C$97</c:f>
              <c:strCache>
                <c:ptCount val="1"/>
                <c:pt idx="0">
                  <c:v>电压5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0451075641915"/>
                  <c:y val="-0.064686924493554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DC_电压!$A$98:$A$114</c:f>
              <c:numCache>
                <c:formatCode>General</c:formatCode>
                <c:ptCount val="17"/>
                <c:pt idx="0">
                  <c:v>3746.45</c:v>
                </c:pt>
                <c:pt idx="1">
                  <c:v>3706.42</c:v>
                </c:pt>
                <c:pt idx="2">
                  <c:v>3557.97</c:v>
                </c:pt>
                <c:pt idx="3">
                  <c:v>3396.09</c:v>
                </c:pt>
                <c:pt idx="4" c:formatCode="0.00_ ">
                  <c:v>3196.5</c:v>
                </c:pt>
                <c:pt idx="5" c:formatCode="0.00_ ">
                  <c:v>2961.28</c:v>
                </c:pt>
                <c:pt idx="6">
                  <c:v>2626.4</c:v>
                </c:pt>
                <c:pt idx="7" c:formatCode="0.00_ ">
                  <c:v>2363.41</c:v>
                </c:pt>
                <c:pt idx="8">
                  <c:v>2042.54</c:v>
                </c:pt>
                <c:pt idx="9" c:formatCode="0.00_ ">
                  <c:v>1790.15</c:v>
                </c:pt>
                <c:pt idx="10">
                  <c:v>1490.38</c:v>
                </c:pt>
                <c:pt idx="11">
                  <c:v>1236.53</c:v>
                </c:pt>
                <c:pt idx="12" c:formatCode="0.00_ ">
                  <c:v>997.12</c:v>
                </c:pt>
                <c:pt idx="13">
                  <c:v>688.46</c:v>
                </c:pt>
                <c:pt idx="14">
                  <c:v>594.05</c:v>
                </c:pt>
                <c:pt idx="15">
                  <c:v>395.19</c:v>
                </c:pt>
                <c:pt idx="16" c:formatCode="0.00_ ">
                  <c:v>336.9</c:v>
                </c:pt>
              </c:numCache>
            </c:numRef>
          </c:xVal>
          <c:yVal>
            <c:numRef>
              <c:f>DC_电压!$C$98:$C$114</c:f>
              <c:numCache>
                <c:formatCode>General</c:formatCode>
                <c:ptCount val="17"/>
                <c:pt idx="0">
                  <c:v>39.55</c:v>
                </c:pt>
                <c:pt idx="1">
                  <c:v>35.05</c:v>
                </c:pt>
                <c:pt idx="2">
                  <c:v>30.04</c:v>
                </c:pt>
                <c:pt idx="3">
                  <c:v>25.06</c:v>
                </c:pt>
                <c:pt idx="4">
                  <c:v>20.03</c:v>
                </c:pt>
                <c:pt idx="5" c:formatCode="0.00_ ">
                  <c:v>15.15</c:v>
                </c:pt>
                <c:pt idx="6" c:formatCode="0.00_ ">
                  <c:v>10.2</c:v>
                </c:pt>
                <c:pt idx="7" c:formatCode="0.00_ ">
                  <c:v>5.04</c:v>
                </c:pt>
                <c:pt idx="8">
                  <c:v>0</c:v>
                </c:pt>
                <c:pt idx="9">
                  <c:v>-5.02</c:v>
                </c:pt>
                <c:pt idx="10">
                  <c:v>-9.91</c:v>
                </c:pt>
                <c:pt idx="11">
                  <c:v>-15.01</c:v>
                </c:pt>
                <c:pt idx="12">
                  <c:v>-19.96</c:v>
                </c:pt>
                <c:pt idx="13">
                  <c:v>-25.09</c:v>
                </c:pt>
                <c:pt idx="14">
                  <c:v>-30.07</c:v>
                </c:pt>
                <c:pt idx="15">
                  <c:v>-35.11</c:v>
                </c:pt>
                <c:pt idx="16">
                  <c:v>-39.65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436353"/>
        <c:axId val="388454779"/>
      </c:scatterChart>
      <c:valAx>
        <c:axId val="93143635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8454779"/>
        <c:crosses val="autoZero"/>
        <c:crossBetween val="midCat"/>
      </c:valAx>
      <c:valAx>
        <c:axId val="3884547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143635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DC_电压!$D$97</c:f>
              <c:strCache>
                <c:ptCount val="1"/>
                <c:pt idx="0">
                  <c:v>电压6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1651630811936"/>
                  <c:y val="-0.03037974683544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DC_电压!$B$98:$B$114</c:f>
              <c:numCache>
                <c:formatCode>0.00_ </c:formatCode>
                <c:ptCount val="17"/>
                <c:pt idx="0">
                  <c:v>3778.9</c:v>
                </c:pt>
                <c:pt idx="1" c:formatCode="General">
                  <c:v>3735.52</c:v>
                </c:pt>
                <c:pt idx="2" c:formatCode="General">
                  <c:v>3579.06</c:v>
                </c:pt>
                <c:pt idx="3" c:formatCode="General">
                  <c:v>3409.4</c:v>
                </c:pt>
                <c:pt idx="4" c:formatCode="General">
                  <c:v>3205.43</c:v>
                </c:pt>
                <c:pt idx="5" c:formatCode="General">
                  <c:v>2968.3</c:v>
                </c:pt>
                <c:pt idx="6" c:formatCode="General">
                  <c:v>2610.84</c:v>
                </c:pt>
                <c:pt idx="7" c:formatCode="General">
                  <c:v>2357.71</c:v>
                </c:pt>
                <c:pt idx="8">
                  <c:v>2016.36</c:v>
                </c:pt>
                <c:pt idx="9">
                  <c:v>1776.67</c:v>
                </c:pt>
                <c:pt idx="10">
                  <c:v>1470.97</c:v>
                </c:pt>
                <c:pt idx="11" c:formatCode="General">
                  <c:v>1220.95</c:v>
                </c:pt>
                <c:pt idx="12" c:formatCode="General">
                  <c:v>973.57</c:v>
                </c:pt>
                <c:pt idx="13">
                  <c:v>645.23</c:v>
                </c:pt>
                <c:pt idx="14">
                  <c:v>554.37</c:v>
                </c:pt>
                <c:pt idx="15">
                  <c:v>345.65</c:v>
                </c:pt>
                <c:pt idx="16">
                  <c:v>290.87</c:v>
                </c:pt>
              </c:numCache>
            </c:numRef>
          </c:xVal>
          <c:yVal>
            <c:numRef>
              <c:f>DC_电压!$D$98:$D$114</c:f>
              <c:numCache>
                <c:formatCode>0.00_ </c:formatCode>
                <c:ptCount val="17"/>
                <c:pt idx="0">
                  <c:v>39.65</c:v>
                </c:pt>
                <c:pt idx="1" c:formatCode="General">
                  <c:v>35.13</c:v>
                </c:pt>
                <c:pt idx="2" c:formatCode="General">
                  <c:v>30.03</c:v>
                </c:pt>
                <c:pt idx="3">
                  <c:v>25.16</c:v>
                </c:pt>
                <c:pt idx="4" c:formatCode="General">
                  <c:v>20.05</c:v>
                </c:pt>
                <c:pt idx="5" c:formatCode="General">
                  <c:v>15.16</c:v>
                </c:pt>
                <c:pt idx="6" c:formatCode="General">
                  <c:v>10.23</c:v>
                </c:pt>
                <c:pt idx="7" c:formatCode="General">
                  <c:v>5.05</c:v>
                </c:pt>
                <c:pt idx="8" c:formatCode="General">
                  <c:v>0</c:v>
                </c:pt>
                <c:pt idx="9">
                  <c:v>-5.03</c:v>
                </c:pt>
                <c:pt idx="10" c:formatCode="General">
                  <c:v>-9.94</c:v>
                </c:pt>
                <c:pt idx="11" c:formatCode="General">
                  <c:v>-15.15</c:v>
                </c:pt>
                <c:pt idx="12" c:formatCode="General">
                  <c:v>-20</c:v>
                </c:pt>
                <c:pt idx="13">
                  <c:v>-25.13</c:v>
                </c:pt>
                <c:pt idx="14" c:formatCode="General">
                  <c:v>-30.15</c:v>
                </c:pt>
                <c:pt idx="15" c:formatCode="General">
                  <c:v>-34.21</c:v>
                </c:pt>
                <c:pt idx="16">
                  <c:v>-39.76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21420"/>
        <c:axId val="87224251"/>
      </c:scatterChart>
      <c:valAx>
        <c:axId val="4395214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224251"/>
        <c:crosses val="autoZero"/>
        <c:crossBetween val="midCat"/>
      </c:valAx>
      <c:valAx>
        <c:axId val="872242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95214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DC_电压!$C$116</c:f>
              <c:strCache>
                <c:ptCount val="1"/>
                <c:pt idx="0">
                  <c:v>电压6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4871616932686"/>
                  <c:y val="-0.062830840046029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DC_电压!$A$117:$A$133</c:f>
              <c:numCache>
                <c:formatCode>General</c:formatCode>
                <c:ptCount val="17"/>
                <c:pt idx="0">
                  <c:v>3767.86</c:v>
                </c:pt>
                <c:pt idx="1">
                  <c:v>3662.31</c:v>
                </c:pt>
                <c:pt idx="2">
                  <c:v>3535.06</c:v>
                </c:pt>
                <c:pt idx="3">
                  <c:v>3368.17</c:v>
                </c:pt>
                <c:pt idx="4" c:formatCode="0.00_ ">
                  <c:v>3146.32</c:v>
                </c:pt>
                <c:pt idx="5" c:formatCode="0.00_ ">
                  <c:v>2890.43</c:v>
                </c:pt>
                <c:pt idx="6">
                  <c:v>2617.18</c:v>
                </c:pt>
                <c:pt idx="7" c:formatCode="0.00_ ">
                  <c:v>2404.71</c:v>
                </c:pt>
                <c:pt idx="8">
                  <c:v>2028.73</c:v>
                </c:pt>
                <c:pt idx="9" c:formatCode="0.00_ ">
                  <c:v>1830.52</c:v>
                </c:pt>
                <c:pt idx="10">
                  <c:v>1500.72</c:v>
                </c:pt>
                <c:pt idx="11">
                  <c:v>1243.12</c:v>
                </c:pt>
                <c:pt idx="12" c:formatCode="0.00_ ">
                  <c:v>1056.86</c:v>
                </c:pt>
                <c:pt idx="13">
                  <c:v>775.33</c:v>
                </c:pt>
                <c:pt idx="14">
                  <c:v>589.41</c:v>
                </c:pt>
                <c:pt idx="15">
                  <c:v>475.39</c:v>
                </c:pt>
                <c:pt idx="16" c:formatCode="0.00_ ">
                  <c:v>362.2</c:v>
                </c:pt>
              </c:numCache>
            </c:numRef>
          </c:xVal>
          <c:yVal>
            <c:numRef>
              <c:f>DC_电压!$C$117:$C$133</c:f>
              <c:numCache>
                <c:formatCode>General</c:formatCode>
                <c:ptCount val="17"/>
                <c:pt idx="0">
                  <c:v>39.41</c:v>
                </c:pt>
                <c:pt idx="1">
                  <c:v>34.96</c:v>
                </c:pt>
                <c:pt idx="2">
                  <c:v>29.79</c:v>
                </c:pt>
                <c:pt idx="3">
                  <c:v>25.06</c:v>
                </c:pt>
                <c:pt idx="4">
                  <c:v>20.02</c:v>
                </c:pt>
                <c:pt idx="5" c:formatCode="0.00_ ">
                  <c:v>15.09</c:v>
                </c:pt>
                <c:pt idx="6" c:formatCode="0.00_ ">
                  <c:v>9.88</c:v>
                </c:pt>
                <c:pt idx="7" c:formatCode="0.00_ ">
                  <c:v>5.07</c:v>
                </c:pt>
                <c:pt idx="8">
                  <c:v>0</c:v>
                </c:pt>
                <c:pt idx="9">
                  <c:v>-5.03</c:v>
                </c:pt>
                <c:pt idx="10">
                  <c:v>-9.99</c:v>
                </c:pt>
                <c:pt idx="11">
                  <c:v>-14.94</c:v>
                </c:pt>
                <c:pt idx="12">
                  <c:v>-19.98</c:v>
                </c:pt>
                <c:pt idx="13">
                  <c:v>-25.16</c:v>
                </c:pt>
                <c:pt idx="14">
                  <c:v>-30.24</c:v>
                </c:pt>
                <c:pt idx="15" c:formatCode="0.00_ ">
                  <c:v>-35.1</c:v>
                </c:pt>
                <c:pt idx="16">
                  <c:v>-39.67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4333"/>
        <c:axId val="410553877"/>
      </c:scatterChart>
      <c:valAx>
        <c:axId val="21021433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0553877"/>
        <c:crosses val="autoZero"/>
        <c:crossBetween val="midCat"/>
      </c:valAx>
      <c:valAx>
        <c:axId val="4105538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2143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DC_电压!$D$116</c:f>
              <c:strCache>
                <c:ptCount val="1"/>
                <c:pt idx="0">
                  <c:v>电压7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5690492713393"/>
                  <c:y val="-0.0039125431530494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DC_电压!$B$117:$B$133</c:f>
              <c:numCache>
                <c:formatCode>0.00_ </c:formatCode>
                <c:ptCount val="17"/>
                <c:pt idx="0">
                  <c:v>3804.91</c:v>
                </c:pt>
                <c:pt idx="1" c:formatCode="General">
                  <c:v>3693.95</c:v>
                </c:pt>
                <c:pt idx="2" c:formatCode="General">
                  <c:v>3569.84</c:v>
                </c:pt>
                <c:pt idx="3" c:formatCode="General">
                  <c:v>3386.04</c:v>
                </c:pt>
                <c:pt idx="4" c:formatCode="General">
                  <c:v>3159.48</c:v>
                </c:pt>
                <c:pt idx="5" c:formatCode="General">
                  <c:v>2890.41</c:v>
                </c:pt>
                <c:pt idx="6" c:formatCode="General">
                  <c:v>2613.22</c:v>
                </c:pt>
                <c:pt idx="7" c:formatCode="General">
                  <c:v>2401.93</c:v>
                </c:pt>
                <c:pt idx="8">
                  <c:v>2004.18</c:v>
                </c:pt>
                <c:pt idx="9">
                  <c:v>1813.81</c:v>
                </c:pt>
                <c:pt idx="10">
                  <c:v>1472.76</c:v>
                </c:pt>
                <c:pt idx="11" c:formatCode="General">
                  <c:v>1206.55</c:v>
                </c:pt>
                <c:pt idx="12" c:formatCode="General">
                  <c:v>1014.49</c:v>
                </c:pt>
                <c:pt idx="13">
                  <c:v>725.62</c:v>
                </c:pt>
                <c:pt idx="14">
                  <c:v>528.57</c:v>
                </c:pt>
                <c:pt idx="15">
                  <c:v>401.84</c:v>
                </c:pt>
                <c:pt idx="16">
                  <c:v>285.62</c:v>
                </c:pt>
              </c:numCache>
            </c:numRef>
          </c:xVal>
          <c:yVal>
            <c:numRef>
              <c:f>DC_电压!$D$117:$D$133</c:f>
              <c:numCache>
                <c:formatCode>0.00_ </c:formatCode>
                <c:ptCount val="17"/>
                <c:pt idx="0">
                  <c:v>39.47</c:v>
                </c:pt>
                <c:pt idx="1" c:formatCode="General">
                  <c:v>35.02</c:v>
                </c:pt>
                <c:pt idx="2" c:formatCode="General">
                  <c:v>29.84</c:v>
                </c:pt>
                <c:pt idx="3">
                  <c:v>25.13</c:v>
                </c:pt>
                <c:pt idx="4" c:formatCode="General">
                  <c:v>20.07</c:v>
                </c:pt>
                <c:pt idx="5">
                  <c:v>15.08</c:v>
                </c:pt>
                <c:pt idx="6" c:formatCode="General">
                  <c:v>9.92</c:v>
                </c:pt>
                <c:pt idx="7" c:formatCode="General">
                  <c:v>5.08</c:v>
                </c:pt>
                <c:pt idx="8" c:formatCode="General">
                  <c:v>0</c:v>
                </c:pt>
                <c:pt idx="9">
                  <c:v>-5.05</c:v>
                </c:pt>
                <c:pt idx="10" c:formatCode="General">
                  <c:v>-10.02</c:v>
                </c:pt>
                <c:pt idx="11" c:formatCode="General">
                  <c:v>-14.97</c:v>
                </c:pt>
                <c:pt idx="12" c:formatCode="General">
                  <c:v>-20.01</c:v>
                </c:pt>
                <c:pt idx="13">
                  <c:v>-25.2</c:v>
                </c:pt>
                <c:pt idx="14" c:formatCode="General">
                  <c:v>-30.31</c:v>
                </c:pt>
                <c:pt idx="15" c:formatCode="General">
                  <c:v>-34.16</c:v>
                </c:pt>
                <c:pt idx="16">
                  <c:v>-39.76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73584"/>
        <c:axId val="633963276"/>
      </c:scatterChart>
      <c:valAx>
        <c:axId val="57937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3963276"/>
        <c:crosses val="autoZero"/>
        <c:crossBetween val="midCat"/>
      </c:valAx>
      <c:valAx>
        <c:axId val="6339632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937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DC_电压!$C$136</c:f>
              <c:strCache>
                <c:ptCount val="1"/>
                <c:pt idx="0">
                  <c:v>电压0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0627429205997"/>
                  <c:y val="-0.08768699654775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(DC_电压!$A$137:$A$145,DC_电压!$A$137:$A$145)</c:f>
              <c:numCache>
                <c:formatCode>General</c:formatCode>
                <c:ptCount val="18"/>
                <c:pt idx="0">
                  <c:v>3972.364746</c:v>
                </c:pt>
                <c:pt idx="1">
                  <c:v>3583.52832</c:v>
                </c:pt>
                <c:pt idx="2">
                  <c:v>3244.79248</c:v>
                </c:pt>
                <c:pt idx="3">
                  <c:v>2675.730713</c:v>
                </c:pt>
                <c:pt idx="4">
                  <c:v>2123.064453</c:v>
                </c:pt>
                <c:pt idx="5">
                  <c:v>1334.792969</c:v>
                </c:pt>
                <c:pt idx="6">
                  <c:v>910.33606</c:v>
                </c:pt>
                <c:pt idx="7">
                  <c:v>486.322876</c:v>
                </c:pt>
                <c:pt idx="8">
                  <c:v>96.818909</c:v>
                </c:pt>
                <c:pt idx="9">
                  <c:v>3972.364746</c:v>
                </c:pt>
                <c:pt idx="10">
                  <c:v>3583.52832</c:v>
                </c:pt>
                <c:pt idx="11">
                  <c:v>3244.79248</c:v>
                </c:pt>
                <c:pt idx="12">
                  <c:v>2675.730713</c:v>
                </c:pt>
                <c:pt idx="13">
                  <c:v>2123.064453</c:v>
                </c:pt>
                <c:pt idx="14">
                  <c:v>1334.792969</c:v>
                </c:pt>
                <c:pt idx="15">
                  <c:v>910.33606</c:v>
                </c:pt>
                <c:pt idx="16">
                  <c:v>486.322876</c:v>
                </c:pt>
                <c:pt idx="17">
                  <c:v>96.818909</c:v>
                </c:pt>
              </c:numCache>
            </c:numRef>
          </c:xVal>
          <c:yVal>
            <c:numRef>
              <c:f>DC_电压!$C$137:$C$145</c:f>
              <c:numCache>
                <c:formatCode>General</c:formatCode>
                <c:ptCount val="9"/>
                <c:pt idx="0">
                  <c:v>41.1</c:v>
                </c:pt>
                <c:pt idx="1">
                  <c:v>30.65</c:v>
                </c:pt>
                <c:pt idx="2">
                  <c:v>20.22</c:v>
                </c:pt>
                <c:pt idx="3">
                  <c:v>10.12</c:v>
                </c:pt>
                <c:pt idx="4">
                  <c:v>0</c:v>
                </c:pt>
                <c:pt idx="5">
                  <c:v>-10.29</c:v>
                </c:pt>
                <c:pt idx="6">
                  <c:v>-20.66</c:v>
                </c:pt>
                <c:pt idx="7">
                  <c:v>-30.07</c:v>
                </c:pt>
                <c:pt idx="8">
                  <c:v>-41.3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262254"/>
        <c:axId val="674656316"/>
      </c:scatterChart>
      <c:valAx>
        <c:axId val="79826225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656316"/>
        <c:crosses val="autoZero"/>
        <c:crossBetween val="midCat"/>
      </c:valAx>
      <c:valAx>
        <c:axId val="6746563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826225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DC电流!$C$1</c:f>
              <c:strCache>
                <c:ptCount val="1"/>
                <c:pt idx="0">
                  <c:v>电流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DC电流!$A$2:$A$29</c:f>
              <c:numCache>
                <c:formatCode>General</c:formatCode>
                <c:ptCount val="28"/>
                <c:pt idx="0">
                  <c:v>3930.94</c:v>
                </c:pt>
                <c:pt idx="1">
                  <c:v>3614.84</c:v>
                </c:pt>
                <c:pt idx="2">
                  <c:v>3364.91</c:v>
                </c:pt>
                <c:pt idx="3">
                  <c:v>3161.32</c:v>
                </c:pt>
                <c:pt idx="4">
                  <c:v>3028.03</c:v>
                </c:pt>
                <c:pt idx="5">
                  <c:v>2906.03</c:v>
                </c:pt>
                <c:pt idx="6">
                  <c:v>2818.95</c:v>
                </c:pt>
                <c:pt idx="7">
                  <c:v>2733.78</c:v>
                </c:pt>
                <c:pt idx="8">
                  <c:v>2633.37</c:v>
                </c:pt>
                <c:pt idx="9">
                  <c:v>2557.11</c:v>
                </c:pt>
                <c:pt idx="10">
                  <c:v>2475.46</c:v>
                </c:pt>
                <c:pt idx="11">
                  <c:v>2415.68</c:v>
                </c:pt>
                <c:pt idx="12">
                  <c:v>2368.29</c:v>
                </c:pt>
                <c:pt idx="13">
                  <c:v>2348.22</c:v>
                </c:pt>
                <c:pt idx="14">
                  <c:v>2295.76</c:v>
                </c:pt>
                <c:pt idx="15">
                  <c:v>2234.78</c:v>
                </c:pt>
                <c:pt idx="16">
                  <c:v>2069.92</c:v>
                </c:pt>
                <c:pt idx="17">
                  <c:v>1868.29</c:v>
                </c:pt>
                <c:pt idx="18">
                  <c:v>1856.09</c:v>
                </c:pt>
                <c:pt idx="19">
                  <c:v>1769.46</c:v>
                </c:pt>
                <c:pt idx="20">
                  <c:v>1684.34</c:v>
                </c:pt>
                <c:pt idx="21">
                  <c:v>1623.65</c:v>
                </c:pt>
                <c:pt idx="22">
                  <c:v>1438.57</c:v>
                </c:pt>
                <c:pt idx="23">
                  <c:v>1230.49</c:v>
                </c:pt>
                <c:pt idx="24">
                  <c:v>970.34</c:v>
                </c:pt>
                <c:pt idx="25">
                  <c:v>773.01</c:v>
                </c:pt>
                <c:pt idx="26">
                  <c:v>440.03</c:v>
                </c:pt>
                <c:pt idx="27">
                  <c:v>204.59</c:v>
                </c:pt>
              </c:numCache>
            </c:numRef>
          </c:xVal>
          <c:yVal>
            <c:numRef>
              <c:f>DC电流!$C$2:$C$29</c:f>
              <c:numCache>
                <c:formatCode>General</c:formatCode>
                <c:ptCount val="28"/>
                <c:pt idx="0">
                  <c:v>1.288</c:v>
                </c:pt>
                <c:pt idx="1">
                  <c:v>0.984</c:v>
                </c:pt>
                <c:pt idx="2">
                  <c:v>0.796</c:v>
                </c:pt>
                <c:pt idx="3">
                  <c:v>0.669</c:v>
                </c:pt>
                <c:pt idx="4">
                  <c:v>0.576</c:v>
                </c:pt>
                <c:pt idx="5">
                  <c:v>0.506</c:v>
                </c:pt>
                <c:pt idx="6">
                  <c:v>0.452</c:v>
                </c:pt>
                <c:pt idx="7">
                  <c:v>0.407</c:v>
                </c:pt>
                <c:pt idx="8">
                  <c:v>0.341</c:v>
                </c:pt>
                <c:pt idx="9">
                  <c:v>0.293</c:v>
                </c:pt>
                <c:pt idx="10">
                  <c:v>0.242</c:v>
                </c:pt>
                <c:pt idx="11">
                  <c:v>0.206</c:v>
                </c:pt>
                <c:pt idx="12">
                  <c:v>0.179</c:v>
                </c:pt>
                <c:pt idx="13">
                  <c:v>0.159</c:v>
                </c:pt>
                <c:pt idx="14">
                  <c:v>0.133</c:v>
                </c:pt>
                <c:pt idx="15">
                  <c:v>0.118</c:v>
                </c:pt>
                <c:pt idx="16">
                  <c:v>0</c:v>
                </c:pt>
                <c:pt idx="17">
                  <c:v>-0.118</c:v>
                </c:pt>
                <c:pt idx="18">
                  <c:v>-0.133</c:v>
                </c:pt>
                <c:pt idx="19">
                  <c:v>-0.172</c:v>
                </c:pt>
                <c:pt idx="20">
                  <c:v>-0.229</c:v>
                </c:pt>
                <c:pt idx="21">
                  <c:v>-0.274</c:v>
                </c:pt>
                <c:pt idx="22">
                  <c:v>-0.371</c:v>
                </c:pt>
                <c:pt idx="23">
                  <c:v>-0.507</c:v>
                </c:pt>
                <c:pt idx="24">
                  <c:v>-0.669</c:v>
                </c:pt>
                <c:pt idx="25">
                  <c:v>-0.797</c:v>
                </c:pt>
                <c:pt idx="26">
                  <c:v>-0.985</c:v>
                </c:pt>
                <c:pt idx="27">
                  <c:v>-1.289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42126"/>
        <c:axId val="375851345"/>
      </c:scatterChart>
      <c:valAx>
        <c:axId val="8744212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5851345"/>
        <c:crosses val="autoZero"/>
        <c:crossBetween val="midCat"/>
      </c:valAx>
      <c:valAx>
        <c:axId val="3758513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44212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04666666666667"/>
          <c:y val="0.176064441887227"/>
          <c:w val="0.843736111111111"/>
          <c:h val="0.773302646720368"/>
        </c:manualLayout>
      </c:layout>
      <c:scatterChart>
        <c:scatterStyle val="marker"/>
        <c:varyColors val="0"/>
        <c:ser>
          <c:idx val="0"/>
          <c:order val="0"/>
          <c:tx>
            <c:strRef>
              <c:f>DC_电压!$D$136</c:f>
              <c:strCache>
                <c:ptCount val="1"/>
                <c:pt idx="0">
                  <c:v>电压1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3611111111111"/>
                  <c:y val="-0.01910241657077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DC_电压!$B$137:$B$145</c:f>
              <c:numCache>
                <c:formatCode>0.00_ </c:formatCode>
                <c:ptCount val="9"/>
                <c:pt idx="0">
                  <c:v>4011.744385</c:v>
                </c:pt>
                <c:pt idx="1" c:formatCode="General">
                  <c:v>3591.397461</c:v>
                </c:pt>
                <c:pt idx="2" c:formatCode="General">
                  <c:v>3249.048828</c:v>
                </c:pt>
                <c:pt idx="3" c:formatCode="General">
                  <c:v>2681.392334</c:v>
                </c:pt>
                <c:pt idx="4" c:formatCode="General">
                  <c:v>2136.213623</c:v>
                </c:pt>
                <c:pt idx="5" c:formatCode="General">
                  <c:v>1285.009521</c:v>
                </c:pt>
                <c:pt idx="6" c:formatCode="General">
                  <c:v>876.092285</c:v>
                </c:pt>
                <c:pt idx="7" c:formatCode="General">
                  <c:v>447.694824</c:v>
                </c:pt>
                <c:pt idx="8" c:formatCode="General">
                  <c:v>25.781395</c:v>
                </c:pt>
              </c:numCache>
            </c:numRef>
          </c:xVal>
          <c:yVal>
            <c:numRef>
              <c:f>DC_电压!$D$137:$D$145</c:f>
              <c:numCache>
                <c:formatCode>0.00_ </c:formatCode>
                <c:ptCount val="9"/>
                <c:pt idx="0">
                  <c:v>41.6</c:v>
                </c:pt>
                <c:pt idx="1" c:formatCode="General">
                  <c:v>31.27</c:v>
                </c:pt>
                <c:pt idx="2" c:formatCode="General">
                  <c:v>20.73</c:v>
                </c:pt>
                <c:pt idx="3" c:formatCode="General">
                  <c:v>10.33</c:v>
                </c:pt>
                <c:pt idx="4" c:formatCode="General">
                  <c:v>0</c:v>
                </c:pt>
                <c:pt idx="5" c:formatCode="General">
                  <c:v>-10.09</c:v>
                </c:pt>
                <c:pt idx="6" c:formatCode="General">
                  <c:v>-20.29</c:v>
                </c:pt>
                <c:pt idx="7" c:formatCode="General">
                  <c:v>-29.04</c:v>
                </c:pt>
                <c:pt idx="8" c:formatCode="General">
                  <c:v>-40.8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08925"/>
        <c:axId val="216337205"/>
      </c:scatterChart>
      <c:valAx>
        <c:axId val="47600892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6337205"/>
        <c:crosses val="autoZero"/>
        <c:crossBetween val="midCat"/>
      </c:valAx>
      <c:valAx>
        <c:axId val="2163372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600892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电压</a:t>
            </a:r>
            <a:r>
              <a:rPr lang="en-US" altLang="zh-CN"/>
              <a:t>0</a:t>
            </a:r>
            <a:endParaRPr lang="en-US" altLang="zh-CN"/>
          </a:p>
        </c:rich>
      </c:tx>
      <c:layout>
        <c:manualLayout>
          <c:xMode val="edge"/>
          <c:yMode val="edge"/>
          <c:x val="0.497222222222222"/>
          <c:y val="0.027848101265822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942662779397473"/>
                  <c:y val="0.0020713463751438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DC_电压!$A$153:$A$154</c:f>
              <c:numCache>
                <c:formatCode>General</c:formatCode>
                <c:ptCount val="2"/>
                <c:pt idx="0">
                  <c:v>2856.866699</c:v>
                </c:pt>
                <c:pt idx="1">
                  <c:v>2113.71</c:v>
                </c:pt>
              </c:numCache>
            </c:numRef>
          </c:xVal>
          <c:yVal>
            <c:numRef>
              <c:f>DC_电压!$C$153:$C$154</c:f>
              <c:numCache>
                <c:formatCode>General</c:formatCode>
                <c:ptCount val="2"/>
                <c:pt idx="0">
                  <c:v>41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977683"/>
        <c:axId val="76925859"/>
      </c:scatterChart>
      <c:valAx>
        <c:axId val="9589776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925859"/>
        <c:crosses val="autoZero"/>
        <c:crossBetween val="midCat"/>
      </c:valAx>
      <c:valAx>
        <c:axId val="769258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89776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DC_电压!$D$152</c:f>
              <c:strCache>
                <c:ptCount val="1"/>
                <c:pt idx="0">
                  <c:v>电压1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3204890700259"/>
                  <c:y val="-0.075727381426863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DC_电压!$B$153:$B$154</c:f>
              <c:numCache>
                <c:formatCode>General</c:formatCode>
                <c:ptCount val="2"/>
                <c:pt idx="0">
                  <c:v>3042.010986</c:v>
                </c:pt>
                <c:pt idx="1">
                  <c:v>2115.51</c:v>
                </c:pt>
              </c:numCache>
            </c:numRef>
          </c:xVal>
          <c:yVal>
            <c:numRef>
              <c:f>DC_电压!$D$153:$D$154</c:f>
              <c:numCache>
                <c:formatCode>General</c:formatCode>
                <c:ptCount val="2"/>
                <c:pt idx="0">
                  <c:v>41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125483"/>
        <c:axId val="935212203"/>
      </c:scatterChart>
      <c:valAx>
        <c:axId val="3751254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5212203"/>
        <c:crosses val="autoZero"/>
        <c:crossBetween val="midCat"/>
      </c:valAx>
      <c:valAx>
        <c:axId val="9352122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51254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DC_电压!$C$152</c:f>
              <c:strCache>
                <c:ptCount val="1"/>
                <c:pt idx="0">
                  <c:v>电压0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DC_电压!$A$155:$A$156</c:f>
              <c:numCache>
                <c:formatCode>General</c:formatCode>
                <c:ptCount val="2"/>
                <c:pt idx="0">
                  <c:v>3057.437744</c:v>
                </c:pt>
                <c:pt idx="1">
                  <c:v>2101.12</c:v>
                </c:pt>
              </c:numCache>
            </c:numRef>
          </c:xVal>
          <c:yVal>
            <c:numRef>
              <c:f>DC_电压!$C$155:$C$156</c:f>
              <c:numCache>
                <c:formatCode>General</c:formatCode>
                <c:ptCount val="2"/>
                <c:pt idx="0">
                  <c:v>41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68079"/>
        <c:axId val="972642892"/>
      </c:scatterChart>
      <c:valAx>
        <c:axId val="7096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2642892"/>
        <c:crosses val="autoZero"/>
        <c:crossBetween val="midCat"/>
      </c:valAx>
      <c:valAx>
        <c:axId val="9726428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96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DC_电压!$D$152</c:f>
              <c:strCache>
                <c:ptCount val="1"/>
                <c:pt idx="0">
                  <c:v>电压1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DC_电压!$B$155:$B$156</c:f>
              <c:numCache>
                <c:formatCode>General</c:formatCode>
                <c:ptCount val="2"/>
                <c:pt idx="0">
                  <c:v>3128.932617</c:v>
                </c:pt>
                <c:pt idx="1">
                  <c:v>2101.14</c:v>
                </c:pt>
              </c:numCache>
            </c:numRef>
          </c:xVal>
          <c:yVal>
            <c:numRef>
              <c:f>DC_电压!$D$155:$D$156</c:f>
              <c:numCache>
                <c:formatCode>General</c:formatCode>
                <c:ptCount val="2"/>
                <c:pt idx="0">
                  <c:v>41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20229"/>
        <c:axId val="947550387"/>
      </c:scatterChart>
      <c:valAx>
        <c:axId val="33922022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7550387"/>
        <c:crosses val="autoZero"/>
        <c:crossBetween val="midCat"/>
      </c:valAx>
      <c:valAx>
        <c:axId val="9475503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22022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600833333333333"/>
          <c:y val="0.178947368421053"/>
          <c:w val="0.898666666666667"/>
          <c:h val="0.707929824561404"/>
        </c:manualLayout>
      </c:layout>
      <c:scatterChart>
        <c:scatterStyle val="marker"/>
        <c:varyColors val="0"/>
        <c:ser>
          <c:idx val="0"/>
          <c:order val="0"/>
          <c:tx>
            <c:strRef>
              <c:f>AC_2000Hz_电压!$C$1</c:f>
              <c:strCache>
                <c:ptCount val="1"/>
                <c:pt idx="0">
                  <c:v>电压0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645833333333333"/>
                  <c:y val="-0.15789473684210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AC_2000Hz_电压!$B$2:$B$5</c:f>
              <c:numCache>
                <c:formatCode>General</c:formatCode>
                <c:ptCount val="4"/>
                <c:pt idx="0">
                  <c:v>2212.92</c:v>
                </c:pt>
                <c:pt idx="1">
                  <c:v>2156.82</c:v>
                </c:pt>
                <c:pt idx="2">
                  <c:v>2134.57</c:v>
                </c:pt>
                <c:pt idx="3">
                  <c:v>2087.79</c:v>
                </c:pt>
              </c:numCache>
            </c:numRef>
          </c:xVal>
          <c:yVal>
            <c:numRef>
              <c:f>AC_2000Hz_电压!$C$2:$C$5</c:f>
              <c:numCache>
                <c:formatCode>General</c:formatCode>
                <c:ptCount val="4"/>
                <c:pt idx="0">
                  <c:v>12.49</c:v>
                </c:pt>
                <c:pt idx="1">
                  <c:v>10.93</c:v>
                </c:pt>
                <c:pt idx="2" c:formatCode="0.00_ ">
                  <c:v>9.34</c:v>
                </c:pt>
                <c:pt idx="3">
                  <c:v>7.74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584220"/>
        <c:axId val="663830983"/>
      </c:scatterChart>
      <c:valAx>
        <c:axId val="6055842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3830983"/>
        <c:crosses val="autoZero"/>
        <c:crossBetween val="midCat"/>
      </c:valAx>
      <c:valAx>
        <c:axId val="663830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55842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27222222222222"/>
          <c:y val="0.178947368421053"/>
          <c:w val="0.867138888888889"/>
          <c:h val="0.707929824561404"/>
        </c:manualLayout>
      </c:layout>
      <c:scatterChart>
        <c:scatterStyle val="marker"/>
        <c:varyColors val="0"/>
        <c:ser>
          <c:idx val="0"/>
          <c:order val="0"/>
          <c:tx>
            <c:strRef>
              <c:f>AC_2000Hz_电压!$D$1</c:f>
              <c:strCache>
                <c:ptCount val="1"/>
                <c:pt idx="0">
                  <c:v>电压1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529222273354809"/>
                  <c:y val="-0.1324237379399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AC_2000Hz_电压!$B$2:$B$7</c:f>
              <c:numCache>
                <c:formatCode>General</c:formatCode>
                <c:ptCount val="6"/>
                <c:pt idx="0">
                  <c:v>2212.92</c:v>
                </c:pt>
                <c:pt idx="1">
                  <c:v>2156.82</c:v>
                </c:pt>
                <c:pt idx="2">
                  <c:v>2134.57</c:v>
                </c:pt>
                <c:pt idx="3">
                  <c:v>2087.79</c:v>
                </c:pt>
                <c:pt idx="4">
                  <c:v>2083.46</c:v>
                </c:pt>
                <c:pt idx="5">
                  <c:v>2072.13</c:v>
                </c:pt>
              </c:numCache>
            </c:numRef>
          </c:xVal>
          <c:yVal>
            <c:numRef>
              <c:f>AC_2000Hz_电压!$D$2:$D$5</c:f>
              <c:numCache>
                <c:formatCode>0.00_ </c:formatCode>
                <c:ptCount val="4"/>
                <c:pt idx="0">
                  <c:v>12.51</c:v>
                </c:pt>
                <c:pt idx="1" c:formatCode="General">
                  <c:v>10.95</c:v>
                </c:pt>
                <c:pt idx="2" c:formatCode="General">
                  <c:v>9.35</c:v>
                </c:pt>
                <c:pt idx="3">
                  <c:v>7.75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227348"/>
        <c:axId val="507745187"/>
      </c:scatterChart>
      <c:valAx>
        <c:axId val="9562273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7745187"/>
        <c:crosses val="autoZero"/>
        <c:crossBetween val="midCat"/>
      </c:valAx>
      <c:valAx>
        <c:axId val="5077451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2273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AC_2000Hz_电压!$C$9</c:f>
              <c:strCache>
                <c:ptCount val="1"/>
                <c:pt idx="0">
                  <c:v>电压1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AC_2000Hz_电压!$A$10:$A$13</c:f>
              <c:numCache>
                <c:formatCode>0.00_ </c:formatCode>
                <c:ptCount val="4"/>
                <c:pt idx="0">
                  <c:v>2186.07</c:v>
                </c:pt>
                <c:pt idx="1" c:formatCode="General">
                  <c:v>2113.88</c:v>
                </c:pt>
                <c:pt idx="2" c:formatCode="General">
                  <c:v>2106.65</c:v>
                </c:pt>
                <c:pt idx="3" c:formatCode="General">
                  <c:v>2086.45</c:v>
                </c:pt>
              </c:numCache>
            </c:numRef>
          </c:xVal>
          <c:yVal>
            <c:numRef>
              <c:f>AC_2000Hz_电压!$C$10:$C$13</c:f>
              <c:numCache>
                <c:formatCode>General</c:formatCode>
                <c:ptCount val="4"/>
                <c:pt idx="0">
                  <c:v>12.61</c:v>
                </c:pt>
                <c:pt idx="1">
                  <c:v>11.01</c:v>
                </c:pt>
                <c:pt idx="2" c:formatCode="0.00_ ">
                  <c:v>9.41</c:v>
                </c:pt>
                <c:pt idx="3">
                  <c:v>7.8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146"/>
        <c:axId val="190517152"/>
      </c:scatterChart>
      <c:valAx>
        <c:axId val="14854414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0517152"/>
        <c:crosses val="autoZero"/>
        <c:crossBetween val="midCat"/>
      </c:valAx>
      <c:valAx>
        <c:axId val="19051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854414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DC电流!$C$69</c:f>
              <c:strCache>
                <c:ptCount val="1"/>
                <c:pt idx="0">
                  <c:v>电流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DC电流!$A$70:$A$73</c:f>
              <c:numCache>
                <c:formatCode>General</c:formatCode>
                <c:ptCount val="4"/>
                <c:pt idx="0">
                  <c:v>2522.625732</c:v>
                </c:pt>
                <c:pt idx="1">
                  <c:v>2638.337158</c:v>
                </c:pt>
                <c:pt idx="2">
                  <c:v>3224.014404</c:v>
                </c:pt>
                <c:pt idx="3">
                  <c:v>4034.263916</c:v>
                </c:pt>
              </c:numCache>
            </c:numRef>
          </c:xVal>
          <c:yVal>
            <c:numRef>
              <c:f>DC电流!$C$70:$C$73</c:f>
              <c:numCache>
                <c:formatCode>General</c:formatCode>
                <c:ptCount val="4"/>
                <c:pt idx="0">
                  <c:v>0.184</c:v>
                </c:pt>
                <c:pt idx="1">
                  <c:v>0.276</c:v>
                </c:pt>
                <c:pt idx="2">
                  <c:v>0.547</c:v>
                </c:pt>
                <c:pt idx="3">
                  <c:v>1.101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002739"/>
        <c:axId val="69310910"/>
      </c:scatterChart>
      <c:valAx>
        <c:axId val="5870027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310910"/>
        <c:crosses val="autoZero"/>
        <c:crossBetween val="midCat"/>
      </c:valAx>
      <c:valAx>
        <c:axId val="69310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70027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AC交流50Hz_电流!$G$1</c:f>
              <c:strCache>
                <c:ptCount val="1"/>
                <c:pt idx="0">
                  <c:v>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AC交流50Hz_电流!$F$2:$F$11</c:f>
              <c:numCache>
                <c:formatCode>General</c:formatCode>
                <c:ptCount val="10"/>
                <c:pt idx="0">
                  <c:v>0.0487945719647755</c:v>
                </c:pt>
                <c:pt idx="1">
                  <c:v>0.0880718255664803</c:v>
                </c:pt>
                <c:pt idx="2">
                  <c:v>0.039945704867171</c:v>
                </c:pt>
                <c:pt idx="3">
                  <c:v>0.0882154882154887</c:v>
                </c:pt>
                <c:pt idx="4">
                  <c:v>0.0498915401301513</c:v>
                </c:pt>
                <c:pt idx="5">
                  <c:v>0.0637681159420296</c:v>
                </c:pt>
                <c:pt idx="6">
                  <c:v>0.111277072442118</c:v>
                </c:pt>
                <c:pt idx="7">
                  <c:v>0.0607751027598357</c:v>
                </c:pt>
                <c:pt idx="8">
                  <c:v>0.104289940828402</c:v>
                </c:pt>
                <c:pt idx="9">
                  <c:v>0.652173913043534</c:v>
                </c:pt>
              </c:numCache>
            </c:numRef>
          </c:cat>
          <c:val>
            <c:numRef>
              <c:f>AC交流50Hz_电流!$G$2:$G$11</c:f>
              <c:numCache>
                <c:formatCode>General</c:formatCode>
                <c:ptCount val="10"/>
                <c:pt idx="0">
                  <c:v>-91.8308286415476</c:v>
                </c:pt>
                <c:pt idx="1">
                  <c:v>-182.565604959382</c:v>
                </c:pt>
                <c:pt idx="2">
                  <c:v>-72.5146422338573</c:v>
                </c:pt>
                <c:pt idx="3">
                  <c:v>-180.404848484849</c:v>
                </c:pt>
                <c:pt idx="4">
                  <c:v>-95.314186550975</c:v>
                </c:pt>
                <c:pt idx="5">
                  <c:v>-125.740521739132</c:v>
                </c:pt>
                <c:pt idx="6">
                  <c:v>-228.435407020158</c:v>
                </c:pt>
                <c:pt idx="7">
                  <c:v>-119.947075748679</c:v>
                </c:pt>
                <c:pt idx="8">
                  <c:v>-211.943535502959</c:v>
                </c:pt>
                <c:pt idx="9">
                  <c:v>-1362.83956521751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526844"/>
        <c:axId val="69658206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AC交流50Hz_电流!$F$1</c15:sqref>
                        </c15:formulaRef>
                      </c:ext>
                    </c:extLst>
                    <c:strCache>
                      <c:ptCount val="1"/>
                      <c:pt idx="0">
                        <c:v>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AC交流50Hz_电流!$F$2:$F$11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0.0487945719647755</c:v>
                      </c:pt>
                      <c:pt idx="1">
                        <c:v>0.0880718255664803</c:v>
                      </c:pt>
                      <c:pt idx="2">
                        <c:v>0.039945704867171</c:v>
                      </c:pt>
                      <c:pt idx="3">
                        <c:v>0.0882154882154887</c:v>
                      </c:pt>
                      <c:pt idx="4">
                        <c:v>0.0498915401301513</c:v>
                      </c:pt>
                      <c:pt idx="5">
                        <c:v>0.0637681159420296</c:v>
                      </c:pt>
                      <c:pt idx="6">
                        <c:v>0.111277072442118</c:v>
                      </c:pt>
                      <c:pt idx="7">
                        <c:v>0.0607751027598357</c:v>
                      </c:pt>
                      <c:pt idx="8">
                        <c:v>0.104289940828402</c:v>
                      </c:pt>
                      <c:pt idx="9">
                        <c:v>0.652173913043534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AC交流50Hz_电流!$F$2:$F$11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0.0487945719647755</c:v>
                      </c:pt>
                      <c:pt idx="1">
                        <c:v>0.0880718255664803</c:v>
                      </c:pt>
                      <c:pt idx="2">
                        <c:v>0.039945704867171</c:v>
                      </c:pt>
                      <c:pt idx="3">
                        <c:v>0.0882154882154887</c:v>
                      </c:pt>
                      <c:pt idx="4">
                        <c:v>0.0498915401301513</c:v>
                      </c:pt>
                      <c:pt idx="5">
                        <c:v>0.0637681159420296</c:v>
                      </c:pt>
                      <c:pt idx="6">
                        <c:v>0.111277072442118</c:v>
                      </c:pt>
                      <c:pt idx="7">
                        <c:v>0.0607751027598357</c:v>
                      </c:pt>
                      <c:pt idx="8">
                        <c:v>0.104289940828402</c:v>
                      </c:pt>
                      <c:pt idx="9">
                        <c:v>0.652173913043534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655268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6582062"/>
        <c:crosses val="autoZero"/>
        <c:auto val="1"/>
        <c:lblAlgn val="ctr"/>
        <c:lblOffset val="100"/>
        <c:noMultiLvlLbl val="0"/>
      </c:catAx>
      <c:valAx>
        <c:axId val="6965820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55268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84100989423405"/>
          <c:y val="0.144674387696981"/>
          <c:w val="0.911907198908222"/>
          <c:h val="0.763508638693754"/>
        </c:manualLayout>
      </c:layout>
      <c:scatterChart>
        <c:scatterStyle val="marker"/>
        <c:varyColors val="0"/>
        <c:ser>
          <c:idx val="0"/>
          <c:order val="0"/>
          <c:tx>
            <c:strRef>
              <c:f>AC交流50Hz_电流!$B$1</c:f>
              <c:strCache>
                <c:ptCount val="1"/>
                <c:pt idx="0">
                  <c:v>电压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AC交流50Hz_电流!$A$2:$A$12</c:f>
              <c:numCache>
                <c:formatCode>General</c:formatCode>
                <c:ptCount val="11"/>
                <c:pt idx="0">
                  <c:v>2379.38</c:v>
                </c:pt>
                <c:pt idx="1">
                  <c:v>2310.11</c:v>
                </c:pt>
                <c:pt idx="2">
                  <c:v>2286.72</c:v>
                </c:pt>
                <c:pt idx="3">
                  <c:v>2235.15</c:v>
                </c:pt>
                <c:pt idx="4" c:formatCode="0.00_ ">
                  <c:v>2220.3</c:v>
                </c:pt>
                <c:pt idx="5">
                  <c:v>2192.64</c:v>
                </c:pt>
                <c:pt idx="6">
                  <c:v>2161.59</c:v>
                </c:pt>
                <c:pt idx="7" c:formatCode="0.00_ ">
                  <c:v>2148.2</c:v>
                </c:pt>
                <c:pt idx="8">
                  <c:v>2114.14</c:v>
                </c:pt>
                <c:pt idx="9">
                  <c:v>2100.62</c:v>
                </c:pt>
                <c:pt idx="10">
                  <c:v>2097.86</c:v>
                </c:pt>
              </c:numCache>
            </c:numRef>
          </c:xVal>
          <c:yVal>
            <c:numRef>
              <c:f>AC交流50Hz_电流!$B$2:$B$12</c:f>
              <c:numCache>
                <c:formatCode>General</c:formatCode>
                <c:ptCount val="11"/>
                <c:pt idx="0">
                  <c:v>0.952</c:v>
                </c:pt>
                <c:pt idx="1">
                  <c:v>0.839</c:v>
                </c:pt>
                <c:pt idx="2">
                  <c:v>0.764</c:v>
                </c:pt>
                <c:pt idx="3">
                  <c:v>0.687</c:v>
                </c:pt>
                <c:pt idx="4">
                  <c:v>0.635</c:v>
                </c:pt>
                <c:pt idx="5" c:formatCode="0.000_ ">
                  <c:v>0.58</c:v>
                </c:pt>
                <c:pt idx="6" c:formatCode="0.000_ ">
                  <c:v>0.5</c:v>
                </c:pt>
                <c:pt idx="7">
                  <c:v>0.441</c:v>
                </c:pt>
                <c:pt idx="8">
                  <c:v>0.354</c:v>
                </c:pt>
                <c:pt idx="9">
                  <c:v>0.296</c:v>
                </c:pt>
                <c:pt idx="10">
                  <c:v>0.221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5361"/>
        <c:axId val="741330555"/>
      </c:scatterChart>
      <c:valAx>
        <c:axId val="2780536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1330555"/>
        <c:crosses val="autoZero"/>
        <c:crossBetween val="midCat"/>
      </c:valAx>
      <c:valAx>
        <c:axId val="7413305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80536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AC交流50Hz_电流!$C$1</c:f>
              <c:strCache>
                <c:ptCount val="1"/>
                <c:pt idx="0">
                  <c:v>电流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AC交流50Hz_电流!$A$2:$A$9</c:f>
              <c:numCache>
                <c:formatCode>General</c:formatCode>
                <c:ptCount val="8"/>
                <c:pt idx="0">
                  <c:v>2379.38</c:v>
                </c:pt>
                <c:pt idx="1">
                  <c:v>2310.11</c:v>
                </c:pt>
                <c:pt idx="2">
                  <c:v>2286.72</c:v>
                </c:pt>
                <c:pt idx="3">
                  <c:v>2235.15</c:v>
                </c:pt>
                <c:pt idx="4" c:formatCode="0.00_ ">
                  <c:v>2220.3</c:v>
                </c:pt>
                <c:pt idx="5">
                  <c:v>2192.64</c:v>
                </c:pt>
                <c:pt idx="6">
                  <c:v>2161.59</c:v>
                </c:pt>
                <c:pt idx="7" c:formatCode="0.00_ ">
                  <c:v>2148.2</c:v>
                </c:pt>
              </c:numCache>
            </c:numRef>
          </c:xVal>
          <c:yVal>
            <c:numRef>
              <c:f>AC交流50Hz_电流!$C$2:$C$9</c:f>
              <c:numCache>
                <c:formatCode>General</c:formatCode>
                <c:ptCount val="8"/>
                <c:pt idx="0">
                  <c:v>24.27</c:v>
                </c:pt>
                <c:pt idx="1">
                  <c:v>20.89</c:v>
                </c:pt>
                <c:pt idx="2">
                  <c:v>18.83</c:v>
                </c:pt>
                <c:pt idx="3">
                  <c:v>16.77</c:v>
                </c:pt>
                <c:pt idx="4">
                  <c:v>15.46</c:v>
                </c:pt>
                <c:pt idx="5">
                  <c:v>14.08</c:v>
                </c:pt>
                <c:pt idx="6" c:formatCode="0.00_ ">
                  <c:v>12.1</c:v>
                </c:pt>
                <c:pt idx="7">
                  <c:v>10.61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833875"/>
        <c:axId val="967759225"/>
      </c:scatterChart>
      <c:valAx>
        <c:axId val="9018338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7759225"/>
        <c:crosses val="autoZero"/>
        <c:crossBetween val="midCat"/>
      </c:valAx>
      <c:valAx>
        <c:axId val="9677592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18338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AC交流50Hz_电流!$C$44</c:f>
              <c:strCache>
                <c:ptCount val="1"/>
                <c:pt idx="0">
                  <c:v>电流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565827888224663"/>
                  <c:y val="-0.13327247832040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AC交流50Hz_电流!$A$45:$A$49</c:f>
              <c:numCache>
                <c:formatCode>General</c:formatCode>
                <c:ptCount val="5"/>
                <c:pt idx="0">
                  <c:v>2100.647217</c:v>
                </c:pt>
                <c:pt idx="1">
                  <c:v>2158.996094</c:v>
                </c:pt>
                <c:pt idx="2">
                  <c:v>2255.84668</c:v>
                </c:pt>
                <c:pt idx="3">
                  <c:v>2389.05127</c:v>
                </c:pt>
                <c:pt idx="4">
                  <c:v>2499.780273</c:v>
                </c:pt>
              </c:numCache>
            </c:numRef>
          </c:xVal>
          <c:yVal>
            <c:numRef>
              <c:f>AC交流50Hz_电流!$C$45:$C$49</c:f>
              <c:numCache>
                <c:formatCode>General</c:formatCode>
                <c:ptCount val="5"/>
                <c:pt idx="0">
                  <c:v>7.73</c:v>
                </c:pt>
                <c:pt idx="1">
                  <c:v>12.05</c:v>
                </c:pt>
                <c:pt idx="2">
                  <c:v>17.39</c:v>
                </c:pt>
                <c:pt idx="3">
                  <c:v>23.14</c:v>
                </c:pt>
                <c:pt idx="4">
                  <c:v>27.7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368182"/>
        <c:axId val="528345461"/>
      </c:scatterChart>
      <c:valAx>
        <c:axId val="54536818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8345461"/>
        <c:crosses val="autoZero"/>
        <c:crossBetween val="midCat"/>
      </c:valAx>
      <c:valAx>
        <c:axId val="5283454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536818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chart" Target="../charts/chart21.xml"/><Relationship Id="rId8" Type="http://schemas.openxmlformats.org/officeDocument/2006/relationships/chart" Target="../charts/chart20.xml"/><Relationship Id="rId7" Type="http://schemas.openxmlformats.org/officeDocument/2006/relationships/chart" Target="../charts/chart19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3" Type="http://schemas.openxmlformats.org/officeDocument/2006/relationships/chart" Target="../charts/chart25.xml"/><Relationship Id="rId12" Type="http://schemas.openxmlformats.org/officeDocument/2006/relationships/chart" Target="../charts/chart24.xml"/><Relationship Id="rId11" Type="http://schemas.openxmlformats.org/officeDocument/2006/relationships/chart" Target="../charts/chart23.xml"/><Relationship Id="rId10" Type="http://schemas.openxmlformats.org/officeDocument/2006/relationships/chart" Target="../charts/chart22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chart" Target="../charts/chart34.xml"/><Relationship Id="rId8" Type="http://schemas.openxmlformats.org/officeDocument/2006/relationships/chart" Target="../charts/chart33.xml"/><Relationship Id="rId7" Type="http://schemas.openxmlformats.org/officeDocument/2006/relationships/chart" Target="../charts/chart32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9" Type="http://schemas.openxmlformats.org/officeDocument/2006/relationships/chart" Target="../charts/chart44.xml"/><Relationship Id="rId18" Type="http://schemas.openxmlformats.org/officeDocument/2006/relationships/chart" Target="../charts/chart43.xml"/><Relationship Id="rId17" Type="http://schemas.openxmlformats.org/officeDocument/2006/relationships/chart" Target="../charts/chart42.xml"/><Relationship Id="rId16" Type="http://schemas.openxmlformats.org/officeDocument/2006/relationships/chart" Target="../charts/chart41.xml"/><Relationship Id="rId15" Type="http://schemas.openxmlformats.org/officeDocument/2006/relationships/chart" Target="../charts/chart40.xml"/><Relationship Id="rId14" Type="http://schemas.openxmlformats.org/officeDocument/2006/relationships/chart" Target="../charts/chart39.xml"/><Relationship Id="rId13" Type="http://schemas.openxmlformats.org/officeDocument/2006/relationships/chart" Target="../charts/chart38.xml"/><Relationship Id="rId12" Type="http://schemas.openxmlformats.org/officeDocument/2006/relationships/chart" Target="../charts/chart37.xml"/><Relationship Id="rId11" Type="http://schemas.openxmlformats.org/officeDocument/2006/relationships/chart" Target="../charts/chart36.xml"/><Relationship Id="rId10" Type="http://schemas.openxmlformats.org/officeDocument/2006/relationships/chart" Target="../charts/chart35.xml"/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505460</xdr:colOff>
      <xdr:row>0</xdr:row>
      <xdr:rowOff>124460</xdr:rowOff>
    </xdr:from>
    <xdr:to>
      <xdr:col>17</xdr:col>
      <xdr:colOff>139700</xdr:colOff>
      <xdr:row>15</xdr:row>
      <xdr:rowOff>113030</xdr:rowOff>
    </xdr:to>
    <xdr:graphicFrame>
      <xdr:nvGraphicFramePr>
        <xdr:cNvPr id="7" name="图表 6"/>
        <xdr:cNvGraphicFramePr/>
      </xdr:nvGraphicFramePr>
      <xdr:xfrm>
        <a:off x="7294880" y="124460"/>
        <a:ext cx="4572000" cy="2760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589280</xdr:colOff>
      <xdr:row>19</xdr:row>
      <xdr:rowOff>25400</xdr:rowOff>
    </xdr:from>
    <xdr:to>
      <xdr:col>17</xdr:col>
      <xdr:colOff>223520</xdr:colOff>
      <xdr:row>34</xdr:row>
      <xdr:rowOff>2540</xdr:rowOff>
    </xdr:to>
    <xdr:graphicFrame>
      <xdr:nvGraphicFramePr>
        <xdr:cNvPr id="8" name="图表 7"/>
        <xdr:cNvGraphicFramePr/>
      </xdr:nvGraphicFramePr>
      <xdr:xfrm>
        <a:off x="7378700" y="3528695"/>
        <a:ext cx="4572000" cy="2748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34</xdr:row>
      <xdr:rowOff>133985</xdr:rowOff>
    </xdr:from>
    <xdr:to>
      <xdr:col>6</xdr:col>
      <xdr:colOff>205740</xdr:colOff>
      <xdr:row>49</xdr:row>
      <xdr:rowOff>133985</xdr:rowOff>
    </xdr:to>
    <xdr:graphicFrame>
      <xdr:nvGraphicFramePr>
        <xdr:cNvPr id="2" name="图表 1"/>
        <xdr:cNvGraphicFramePr/>
      </xdr:nvGraphicFramePr>
      <xdr:xfrm>
        <a:off x="7620" y="6370955"/>
        <a:ext cx="53498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968375</xdr:colOff>
      <xdr:row>45</xdr:row>
      <xdr:rowOff>99695</xdr:rowOff>
    </xdr:from>
    <xdr:to>
      <xdr:col>11</xdr:col>
      <xdr:colOff>191135</xdr:colOff>
      <xdr:row>62</xdr:row>
      <xdr:rowOff>118745</xdr:rowOff>
    </xdr:to>
    <xdr:graphicFrame>
      <xdr:nvGraphicFramePr>
        <xdr:cNvPr id="4" name="图表 3"/>
        <xdr:cNvGraphicFramePr/>
      </xdr:nvGraphicFramePr>
      <xdr:xfrm>
        <a:off x="3300095" y="8348345"/>
        <a:ext cx="6908800" cy="3128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614680</xdr:colOff>
      <xdr:row>63</xdr:row>
      <xdr:rowOff>121920</xdr:rowOff>
    </xdr:from>
    <xdr:to>
      <xdr:col>8</xdr:col>
      <xdr:colOff>142240</xdr:colOff>
      <xdr:row>78</xdr:row>
      <xdr:rowOff>121920</xdr:rowOff>
    </xdr:to>
    <xdr:graphicFrame>
      <xdr:nvGraphicFramePr>
        <xdr:cNvPr id="3" name="图表 2"/>
        <xdr:cNvGraphicFramePr/>
      </xdr:nvGraphicFramePr>
      <xdr:xfrm>
        <a:off x="2947035" y="11662410"/>
        <a:ext cx="45688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528955</xdr:colOff>
      <xdr:row>20</xdr:row>
      <xdr:rowOff>180975</xdr:rowOff>
    </xdr:from>
    <xdr:to>
      <xdr:col>10</xdr:col>
      <xdr:colOff>775335</xdr:colOff>
      <xdr:row>37</xdr:row>
      <xdr:rowOff>179705</xdr:rowOff>
    </xdr:to>
    <xdr:graphicFrame>
      <xdr:nvGraphicFramePr>
        <xdr:cNvPr id="4" name="图表 3"/>
        <xdr:cNvGraphicFramePr/>
      </xdr:nvGraphicFramePr>
      <xdr:xfrm>
        <a:off x="2635885" y="3838575"/>
        <a:ext cx="7475855" cy="3107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603250</xdr:colOff>
      <xdr:row>17</xdr:row>
      <xdr:rowOff>133350</xdr:rowOff>
    </xdr:from>
    <xdr:to>
      <xdr:col>15</xdr:col>
      <xdr:colOff>50800</xdr:colOff>
      <xdr:row>35</xdr:row>
      <xdr:rowOff>138430</xdr:rowOff>
    </xdr:to>
    <xdr:graphicFrame>
      <xdr:nvGraphicFramePr>
        <xdr:cNvPr id="2" name="图表 1"/>
        <xdr:cNvGraphicFramePr/>
      </xdr:nvGraphicFramePr>
      <xdr:xfrm>
        <a:off x="8300085" y="3242310"/>
        <a:ext cx="6000115" cy="329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321310</xdr:colOff>
      <xdr:row>24</xdr:row>
      <xdr:rowOff>161290</xdr:rowOff>
    </xdr:from>
    <xdr:to>
      <xdr:col>6</xdr:col>
      <xdr:colOff>465455</xdr:colOff>
      <xdr:row>40</xdr:row>
      <xdr:rowOff>120650</xdr:rowOff>
    </xdr:to>
    <xdr:graphicFrame>
      <xdr:nvGraphicFramePr>
        <xdr:cNvPr id="5" name="图表 4"/>
        <xdr:cNvGraphicFramePr/>
      </xdr:nvGraphicFramePr>
      <xdr:xfrm>
        <a:off x="321310" y="4550410"/>
        <a:ext cx="5546090" cy="28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467360</xdr:colOff>
      <xdr:row>44</xdr:row>
      <xdr:rowOff>30480</xdr:rowOff>
    </xdr:from>
    <xdr:to>
      <xdr:col>7</xdr:col>
      <xdr:colOff>383540</xdr:colOff>
      <xdr:row>59</xdr:row>
      <xdr:rowOff>30480</xdr:rowOff>
    </xdr:to>
    <xdr:graphicFrame>
      <xdr:nvGraphicFramePr>
        <xdr:cNvPr id="3" name="图表 2"/>
        <xdr:cNvGraphicFramePr/>
      </xdr:nvGraphicFramePr>
      <xdr:xfrm>
        <a:off x="2574290" y="8077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316230</xdr:colOff>
      <xdr:row>13</xdr:row>
      <xdr:rowOff>93980</xdr:rowOff>
    </xdr:from>
    <xdr:to>
      <xdr:col>15</xdr:col>
      <xdr:colOff>105410</xdr:colOff>
      <xdr:row>28</xdr:row>
      <xdr:rowOff>135255</xdr:rowOff>
    </xdr:to>
    <xdr:graphicFrame>
      <xdr:nvGraphicFramePr>
        <xdr:cNvPr id="2" name="图表 1"/>
        <xdr:cNvGraphicFramePr/>
      </xdr:nvGraphicFramePr>
      <xdr:xfrm>
        <a:off x="5567680" y="2471420"/>
        <a:ext cx="6017895" cy="2784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100965</xdr:colOff>
      <xdr:row>9</xdr:row>
      <xdr:rowOff>163195</xdr:rowOff>
    </xdr:from>
    <xdr:to>
      <xdr:col>6</xdr:col>
      <xdr:colOff>329565</xdr:colOff>
      <xdr:row>24</xdr:row>
      <xdr:rowOff>163195</xdr:rowOff>
    </xdr:to>
    <xdr:graphicFrame>
      <xdr:nvGraphicFramePr>
        <xdr:cNvPr id="4" name="图表 3"/>
        <xdr:cNvGraphicFramePr/>
      </xdr:nvGraphicFramePr>
      <xdr:xfrm>
        <a:off x="100965" y="1809115"/>
        <a:ext cx="48704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576580</xdr:colOff>
      <xdr:row>30</xdr:row>
      <xdr:rowOff>165100</xdr:rowOff>
    </xdr:from>
    <xdr:to>
      <xdr:col>8</xdr:col>
      <xdr:colOff>127000</xdr:colOff>
      <xdr:row>45</xdr:row>
      <xdr:rowOff>165100</xdr:rowOff>
    </xdr:to>
    <xdr:graphicFrame>
      <xdr:nvGraphicFramePr>
        <xdr:cNvPr id="3" name="图表 2"/>
        <xdr:cNvGraphicFramePr/>
      </xdr:nvGraphicFramePr>
      <xdr:xfrm>
        <a:off x="1537970" y="5651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156845</xdr:colOff>
      <xdr:row>0</xdr:row>
      <xdr:rowOff>635</xdr:rowOff>
    </xdr:from>
    <xdr:to>
      <xdr:col>22</xdr:col>
      <xdr:colOff>243840</xdr:colOff>
      <xdr:row>14</xdr:row>
      <xdr:rowOff>3175</xdr:rowOff>
    </xdr:to>
    <xdr:graphicFrame>
      <xdr:nvGraphicFramePr>
        <xdr:cNvPr id="5" name="图表 4"/>
        <xdr:cNvGraphicFramePr/>
      </xdr:nvGraphicFramePr>
      <xdr:xfrm>
        <a:off x="8429625" y="635"/>
        <a:ext cx="6792595" cy="2562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</xdr:colOff>
      <xdr:row>18</xdr:row>
      <xdr:rowOff>167005</xdr:rowOff>
    </xdr:from>
    <xdr:to>
      <xdr:col>10</xdr:col>
      <xdr:colOff>362585</xdr:colOff>
      <xdr:row>29</xdr:row>
      <xdr:rowOff>37465</xdr:rowOff>
    </xdr:to>
    <xdr:graphicFrame>
      <xdr:nvGraphicFramePr>
        <xdr:cNvPr id="11" name="图表 10"/>
        <xdr:cNvGraphicFramePr/>
      </xdr:nvGraphicFramePr>
      <xdr:xfrm>
        <a:off x="5227955" y="3458845"/>
        <a:ext cx="2797810" cy="1882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401320</xdr:colOff>
      <xdr:row>19</xdr:row>
      <xdr:rowOff>33020</xdr:rowOff>
    </xdr:from>
    <xdr:to>
      <xdr:col>16</xdr:col>
      <xdr:colOff>73025</xdr:colOff>
      <xdr:row>29</xdr:row>
      <xdr:rowOff>62230</xdr:rowOff>
    </xdr:to>
    <xdr:graphicFrame>
      <xdr:nvGraphicFramePr>
        <xdr:cNvPr id="12" name="图表 11"/>
        <xdr:cNvGraphicFramePr/>
      </xdr:nvGraphicFramePr>
      <xdr:xfrm>
        <a:off x="8064500" y="3507740"/>
        <a:ext cx="3329305" cy="1858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554990</xdr:colOff>
      <xdr:row>29</xdr:row>
      <xdr:rowOff>164465</xdr:rowOff>
    </xdr:from>
    <xdr:to>
      <xdr:col>11</xdr:col>
      <xdr:colOff>598805</xdr:colOff>
      <xdr:row>39</xdr:row>
      <xdr:rowOff>9525</xdr:rowOff>
    </xdr:to>
    <xdr:graphicFrame>
      <xdr:nvGraphicFramePr>
        <xdr:cNvPr id="14" name="图表 13"/>
        <xdr:cNvGraphicFramePr/>
      </xdr:nvGraphicFramePr>
      <xdr:xfrm>
        <a:off x="5170170" y="5467985"/>
        <a:ext cx="3701415" cy="1673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118110</xdr:colOff>
      <xdr:row>29</xdr:row>
      <xdr:rowOff>153670</xdr:rowOff>
    </xdr:from>
    <xdr:to>
      <xdr:col>17</xdr:col>
      <xdr:colOff>13335</xdr:colOff>
      <xdr:row>39</xdr:row>
      <xdr:rowOff>7620</xdr:rowOff>
    </xdr:to>
    <xdr:graphicFrame>
      <xdr:nvGraphicFramePr>
        <xdr:cNvPr id="15" name="图表 14"/>
        <xdr:cNvGraphicFramePr/>
      </xdr:nvGraphicFramePr>
      <xdr:xfrm>
        <a:off x="8390890" y="5457190"/>
        <a:ext cx="3552825" cy="1682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4445</xdr:colOff>
      <xdr:row>40</xdr:row>
      <xdr:rowOff>9525</xdr:rowOff>
    </xdr:from>
    <xdr:to>
      <xdr:col>11</xdr:col>
      <xdr:colOff>277495</xdr:colOff>
      <xdr:row>48</xdr:row>
      <xdr:rowOff>150495</xdr:rowOff>
    </xdr:to>
    <xdr:graphicFrame>
      <xdr:nvGraphicFramePr>
        <xdr:cNvPr id="16" name="图表 15"/>
        <xdr:cNvGraphicFramePr/>
      </xdr:nvGraphicFramePr>
      <xdr:xfrm>
        <a:off x="5229225" y="7324725"/>
        <a:ext cx="3321050" cy="1604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285115</xdr:colOff>
      <xdr:row>39</xdr:row>
      <xdr:rowOff>171450</xdr:rowOff>
    </xdr:from>
    <xdr:to>
      <xdr:col>17</xdr:col>
      <xdr:colOff>215265</xdr:colOff>
      <xdr:row>48</xdr:row>
      <xdr:rowOff>117475</xdr:rowOff>
    </xdr:to>
    <xdr:graphicFrame>
      <xdr:nvGraphicFramePr>
        <xdr:cNvPr id="17" name="图表 16"/>
        <xdr:cNvGraphicFramePr/>
      </xdr:nvGraphicFramePr>
      <xdr:xfrm>
        <a:off x="8557895" y="7303770"/>
        <a:ext cx="3587750" cy="1591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15875</xdr:colOff>
      <xdr:row>50</xdr:row>
      <xdr:rowOff>27305</xdr:rowOff>
    </xdr:from>
    <xdr:to>
      <xdr:col>12</xdr:col>
      <xdr:colOff>271145</xdr:colOff>
      <xdr:row>59</xdr:row>
      <xdr:rowOff>38100</xdr:rowOff>
    </xdr:to>
    <xdr:graphicFrame>
      <xdr:nvGraphicFramePr>
        <xdr:cNvPr id="18" name="图表 17"/>
        <xdr:cNvGraphicFramePr/>
      </xdr:nvGraphicFramePr>
      <xdr:xfrm>
        <a:off x="5240655" y="9171305"/>
        <a:ext cx="3912870" cy="1656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298450</xdr:colOff>
      <xdr:row>49</xdr:row>
      <xdr:rowOff>182245</xdr:rowOff>
    </xdr:from>
    <xdr:to>
      <xdr:col>17</xdr:col>
      <xdr:colOff>374650</xdr:colOff>
      <xdr:row>59</xdr:row>
      <xdr:rowOff>36195</xdr:rowOff>
    </xdr:to>
    <xdr:graphicFrame>
      <xdr:nvGraphicFramePr>
        <xdr:cNvPr id="19" name="图表 18"/>
        <xdr:cNvGraphicFramePr/>
      </xdr:nvGraphicFramePr>
      <xdr:xfrm>
        <a:off x="9180830" y="9143365"/>
        <a:ext cx="3124200" cy="1682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608330</xdr:colOff>
      <xdr:row>59</xdr:row>
      <xdr:rowOff>178435</xdr:rowOff>
    </xdr:from>
    <xdr:to>
      <xdr:col>11</xdr:col>
      <xdr:colOff>474980</xdr:colOff>
      <xdr:row>71</xdr:row>
      <xdr:rowOff>59690</xdr:rowOff>
    </xdr:to>
    <xdr:graphicFrame>
      <xdr:nvGraphicFramePr>
        <xdr:cNvPr id="20" name="图表 19"/>
        <xdr:cNvGraphicFramePr/>
      </xdr:nvGraphicFramePr>
      <xdr:xfrm>
        <a:off x="5223510" y="10968355"/>
        <a:ext cx="3524250" cy="2075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531495</xdr:colOff>
      <xdr:row>60</xdr:row>
      <xdr:rowOff>12700</xdr:rowOff>
    </xdr:from>
    <xdr:to>
      <xdr:col>17</xdr:col>
      <xdr:colOff>213995</xdr:colOff>
      <xdr:row>71</xdr:row>
      <xdr:rowOff>46355</xdr:rowOff>
    </xdr:to>
    <xdr:graphicFrame>
      <xdr:nvGraphicFramePr>
        <xdr:cNvPr id="21" name="图表 20"/>
        <xdr:cNvGraphicFramePr/>
      </xdr:nvGraphicFramePr>
      <xdr:xfrm>
        <a:off x="8804275" y="10985500"/>
        <a:ext cx="3340100" cy="2045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584200</xdr:colOff>
      <xdr:row>9</xdr:row>
      <xdr:rowOff>176530</xdr:rowOff>
    </xdr:from>
    <xdr:to>
      <xdr:col>11</xdr:col>
      <xdr:colOff>228600</xdr:colOff>
      <xdr:row>19</xdr:row>
      <xdr:rowOff>67945</xdr:rowOff>
    </xdr:to>
    <xdr:graphicFrame>
      <xdr:nvGraphicFramePr>
        <xdr:cNvPr id="23" name="图表 22"/>
        <xdr:cNvGraphicFramePr/>
      </xdr:nvGraphicFramePr>
      <xdr:xfrm>
        <a:off x="5199380" y="1822450"/>
        <a:ext cx="3302000" cy="1720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312420</xdr:colOff>
      <xdr:row>10</xdr:row>
      <xdr:rowOff>5715</xdr:rowOff>
    </xdr:from>
    <xdr:to>
      <xdr:col>16</xdr:col>
      <xdr:colOff>211455</xdr:colOff>
      <xdr:row>19</xdr:row>
      <xdr:rowOff>158750</xdr:rowOff>
    </xdr:to>
    <xdr:graphicFrame>
      <xdr:nvGraphicFramePr>
        <xdr:cNvPr id="24" name="图表 23"/>
        <xdr:cNvGraphicFramePr/>
      </xdr:nvGraphicFramePr>
      <xdr:xfrm>
        <a:off x="8585200" y="1834515"/>
        <a:ext cx="2947035" cy="1798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223520</xdr:colOff>
      <xdr:row>0</xdr:row>
      <xdr:rowOff>52070</xdr:rowOff>
    </xdr:from>
    <xdr:to>
      <xdr:col>15</xdr:col>
      <xdr:colOff>190500</xdr:colOff>
      <xdr:row>15</xdr:row>
      <xdr:rowOff>52070</xdr:rowOff>
    </xdr:to>
    <xdr:graphicFrame>
      <xdr:nvGraphicFramePr>
        <xdr:cNvPr id="3" name="图表 2"/>
        <xdr:cNvGraphicFramePr/>
      </xdr:nvGraphicFramePr>
      <xdr:xfrm>
        <a:off x="7626350" y="52070"/>
        <a:ext cx="47675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</xdr:colOff>
      <xdr:row>5</xdr:row>
      <xdr:rowOff>104140</xdr:rowOff>
    </xdr:from>
    <xdr:to>
      <xdr:col>13</xdr:col>
      <xdr:colOff>165100</xdr:colOff>
      <xdr:row>20</xdr:row>
      <xdr:rowOff>104140</xdr:rowOff>
    </xdr:to>
    <xdr:graphicFrame>
      <xdr:nvGraphicFramePr>
        <xdr:cNvPr id="4" name="图表 3"/>
        <xdr:cNvGraphicFramePr/>
      </xdr:nvGraphicFramePr>
      <xdr:xfrm>
        <a:off x="6574790" y="1018540"/>
        <a:ext cx="45745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594995</xdr:colOff>
      <xdr:row>22</xdr:row>
      <xdr:rowOff>117475</xdr:rowOff>
    </xdr:from>
    <xdr:to>
      <xdr:col>13</xdr:col>
      <xdr:colOff>109855</xdr:colOff>
      <xdr:row>37</xdr:row>
      <xdr:rowOff>117475</xdr:rowOff>
    </xdr:to>
    <xdr:graphicFrame>
      <xdr:nvGraphicFramePr>
        <xdr:cNvPr id="5" name="图表 4"/>
        <xdr:cNvGraphicFramePr/>
      </xdr:nvGraphicFramePr>
      <xdr:xfrm>
        <a:off x="6242685" y="4140835"/>
        <a:ext cx="4851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252095</xdr:colOff>
      <xdr:row>39</xdr:row>
      <xdr:rowOff>31115</xdr:rowOff>
    </xdr:from>
    <xdr:to>
      <xdr:col>12</xdr:col>
      <xdr:colOff>92710</xdr:colOff>
      <xdr:row>56</xdr:row>
      <xdr:rowOff>92710</xdr:rowOff>
    </xdr:to>
    <xdr:graphicFrame>
      <xdr:nvGraphicFramePr>
        <xdr:cNvPr id="2" name="图表 1"/>
        <xdr:cNvGraphicFramePr/>
      </xdr:nvGraphicFramePr>
      <xdr:xfrm>
        <a:off x="5899785" y="7163435"/>
        <a:ext cx="4567555" cy="3170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167005</xdr:colOff>
      <xdr:row>39</xdr:row>
      <xdr:rowOff>47625</xdr:rowOff>
    </xdr:from>
    <xdr:to>
      <xdr:col>17</xdr:col>
      <xdr:colOff>600075</xdr:colOff>
      <xdr:row>56</xdr:row>
      <xdr:rowOff>95250</xdr:rowOff>
    </xdr:to>
    <xdr:graphicFrame>
      <xdr:nvGraphicFramePr>
        <xdr:cNvPr id="6" name="图表 5"/>
        <xdr:cNvGraphicFramePr/>
      </xdr:nvGraphicFramePr>
      <xdr:xfrm>
        <a:off x="9932035" y="7179945"/>
        <a:ext cx="4090670" cy="3156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100965</xdr:colOff>
      <xdr:row>57</xdr:row>
      <xdr:rowOff>145415</xdr:rowOff>
    </xdr:from>
    <xdr:to>
      <xdr:col>12</xdr:col>
      <xdr:colOff>337820</xdr:colOff>
      <xdr:row>75</xdr:row>
      <xdr:rowOff>81915</xdr:rowOff>
    </xdr:to>
    <xdr:graphicFrame>
      <xdr:nvGraphicFramePr>
        <xdr:cNvPr id="7" name="图表 6"/>
        <xdr:cNvGraphicFramePr/>
      </xdr:nvGraphicFramePr>
      <xdr:xfrm>
        <a:off x="5748655" y="10569575"/>
        <a:ext cx="4963795" cy="3228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247650</xdr:colOff>
      <xdr:row>58</xdr:row>
      <xdr:rowOff>22225</xdr:rowOff>
    </xdr:from>
    <xdr:to>
      <xdr:col>18</xdr:col>
      <xdr:colOff>397510</xdr:colOff>
      <xdr:row>74</xdr:row>
      <xdr:rowOff>162560</xdr:rowOff>
    </xdr:to>
    <xdr:graphicFrame>
      <xdr:nvGraphicFramePr>
        <xdr:cNvPr id="8" name="图表 7"/>
        <xdr:cNvGraphicFramePr/>
      </xdr:nvGraphicFramePr>
      <xdr:xfrm>
        <a:off x="10012680" y="10629265"/>
        <a:ext cx="4417060" cy="3066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84455</xdr:colOff>
      <xdr:row>77</xdr:row>
      <xdr:rowOff>41275</xdr:rowOff>
    </xdr:from>
    <xdr:to>
      <xdr:col>12</xdr:col>
      <xdr:colOff>206375</xdr:colOff>
      <xdr:row>92</xdr:row>
      <xdr:rowOff>41275</xdr:rowOff>
    </xdr:to>
    <xdr:graphicFrame>
      <xdr:nvGraphicFramePr>
        <xdr:cNvPr id="9" name="图表 8"/>
        <xdr:cNvGraphicFramePr/>
      </xdr:nvGraphicFramePr>
      <xdr:xfrm>
        <a:off x="5732145" y="14123035"/>
        <a:ext cx="48488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398780</xdr:colOff>
      <xdr:row>77</xdr:row>
      <xdr:rowOff>15875</xdr:rowOff>
    </xdr:from>
    <xdr:to>
      <xdr:col>19</xdr:col>
      <xdr:colOff>96520</xdr:colOff>
      <xdr:row>92</xdr:row>
      <xdr:rowOff>15875</xdr:rowOff>
    </xdr:to>
    <xdr:graphicFrame>
      <xdr:nvGraphicFramePr>
        <xdr:cNvPr id="10" name="图表 9"/>
        <xdr:cNvGraphicFramePr/>
      </xdr:nvGraphicFramePr>
      <xdr:xfrm>
        <a:off x="10163810" y="14097635"/>
        <a:ext cx="45745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106045</xdr:colOff>
      <xdr:row>96</xdr:row>
      <xdr:rowOff>64135</xdr:rowOff>
    </xdr:from>
    <xdr:to>
      <xdr:col>12</xdr:col>
      <xdr:colOff>227965</xdr:colOff>
      <xdr:row>111</xdr:row>
      <xdr:rowOff>64135</xdr:rowOff>
    </xdr:to>
    <xdr:graphicFrame>
      <xdr:nvGraphicFramePr>
        <xdr:cNvPr id="11" name="图表 10"/>
        <xdr:cNvGraphicFramePr/>
      </xdr:nvGraphicFramePr>
      <xdr:xfrm>
        <a:off x="5753735" y="17620615"/>
        <a:ext cx="48488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267335</xdr:colOff>
      <xdr:row>96</xdr:row>
      <xdr:rowOff>100965</xdr:rowOff>
    </xdr:from>
    <xdr:to>
      <xdr:col>17</xdr:col>
      <xdr:colOff>574675</xdr:colOff>
      <xdr:row>111</xdr:row>
      <xdr:rowOff>100965</xdr:rowOff>
    </xdr:to>
    <xdr:graphicFrame>
      <xdr:nvGraphicFramePr>
        <xdr:cNvPr id="12" name="图表 11"/>
        <xdr:cNvGraphicFramePr/>
      </xdr:nvGraphicFramePr>
      <xdr:xfrm>
        <a:off x="9422765" y="17657445"/>
        <a:ext cx="45745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43815</xdr:colOff>
      <xdr:row>115</xdr:row>
      <xdr:rowOff>34290</xdr:rowOff>
    </xdr:from>
    <xdr:to>
      <xdr:col>12</xdr:col>
      <xdr:colOff>165735</xdr:colOff>
      <xdr:row>130</xdr:row>
      <xdr:rowOff>34290</xdr:rowOff>
    </xdr:to>
    <xdr:graphicFrame>
      <xdr:nvGraphicFramePr>
        <xdr:cNvPr id="13" name="图表 12"/>
        <xdr:cNvGraphicFramePr/>
      </xdr:nvGraphicFramePr>
      <xdr:xfrm>
        <a:off x="5691505" y="21065490"/>
        <a:ext cx="48488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231140</xdr:colOff>
      <xdr:row>115</xdr:row>
      <xdr:rowOff>24765</xdr:rowOff>
    </xdr:from>
    <xdr:to>
      <xdr:col>19</xdr:col>
      <xdr:colOff>538480</xdr:colOff>
      <xdr:row>130</xdr:row>
      <xdr:rowOff>24765</xdr:rowOff>
    </xdr:to>
    <xdr:graphicFrame>
      <xdr:nvGraphicFramePr>
        <xdr:cNvPr id="14" name="图表 13"/>
        <xdr:cNvGraphicFramePr/>
      </xdr:nvGraphicFramePr>
      <xdr:xfrm>
        <a:off x="10605770" y="21055965"/>
        <a:ext cx="45745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504825</xdr:colOff>
      <xdr:row>134</xdr:row>
      <xdr:rowOff>175895</xdr:rowOff>
    </xdr:from>
    <xdr:to>
      <xdr:col>15</xdr:col>
      <xdr:colOff>447675</xdr:colOff>
      <xdr:row>149</xdr:row>
      <xdr:rowOff>175895</xdr:rowOff>
    </xdr:to>
    <xdr:graphicFrame>
      <xdr:nvGraphicFramePr>
        <xdr:cNvPr id="16" name="图表 15"/>
        <xdr:cNvGraphicFramePr/>
      </xdr:nvGraphicFramePr>
      <xdr:xfrm>
        <a:off x="7036435" y="24681815"/>
        <a:ext cx="561467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829945</xdr:colOff>
      <xdr:row>134</xdr:row>
      <xdr:rowOff>92710</xdr:rowOff>
    </xdr:from>
    <xdr:to>
      <xdr:col>15</xdr:col>
      <xdr:colOff>603885</xdr:colOff>
      <xdr:row>149</xdr:row>
      <xdr:rowOff>92710</xdr:rowOff>
    </xdr:to>
    <xdr:graphicFrame>
      <xdr:nvGraphicFramePr>
        <xdr:cNvPr id="18" name="图表 17"/>
        <xdr:cNvGraphicFramePr/>
      </xdr:nvGraphicFramePr>
      <xdr:xfrm>
        <a:off x="8232775" y="24598630"/>
        <a:ext cx="45745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412115</xdr:colOff>
      <xdr:row>150</xdr:row>
      <xdr:rowOff>123825</xdr:rowOff>
    </xdr:from>
    <xdr:to>
      <xdr:col>19</xdr:col>
      <xdr:colOff>436245</xdr:colOff>
      <xdr:row>157</xdr:row>
      <xdr:rowOff>43815</xdr:rowOff>
    </xdr:to>
    <xdr:graphicFrame>
      <xdr:nvGraphicFramePr>
        <xdr:cNvPr id="15" name="图表 14"/>
        <xdr:cNvGraphicFramePr/>
      </xdr:nvGraphicFramePr>
      <xdr:xfrm>
        <a:off x="10786745" y="27555825"/>
        <a:ext cx="4291330" cy="1200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156210</xdr:colOff>
      <xdr:row>152</xdr:row>
      <xdr:rowOff>109220</xdr:rowOff>
    </xdr:from>
    <xdr:to>
      <xdr:col>16</xdr:col>
      <xdr:colOff>42545</xdr:colOff>
      <xdr:row>158</xdr:row>
      <xdr:rowOff>147955</xdr:rowOff>
    </xdr:to>
    <xdr:graphicFrame>
      <xdr:nvGraphicFramePr>
        <xdr:cNvPr id="17" name="图表 16"/>
        <xdr:cNvGraphicFramePr/>
      </xdr:nvGraphicFramePr>
      <xdr:xfrm>
        <a:off x="9921240" y="27906980"/>
        <a:ext cx="2934335" cy="1136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271145</xdr:colOff>
      <xdr:row>158</xdr:row>
      <xdr:rowOff>133350</xdr:rowOff>
    </xdr:from>
    <xdr:to>
      <xdr:col>16</xdr:col>
      <xdr:colOff>226060</xdr:colOff>
      <xdr:row>164</xdr:row>
      <xdr:rowOff>181610</xdr:rowOff>
    </xdr:to>
    <xdr:graphicFrame>
      <xdr:nvGraphicFramePr>
        <xdr:cNvPr id="19" name="图表 18"/>
        <xdr:cNvGraphicFramePr/>
      </xdr:nvGraphicFramePr>
      <xdr:xfrm>
        <a:off x="10645775" y="29028390"/>
        <a:ext cx="2393315" cy="1145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229870</xdr:colOff>
      <xdr:row>154</xdr:row>
      <xdr:rowOff>43180</xdr:rowOff>
    </xdr:from>
    <xdr:to>
      <xdr:col>16</xdr:col>
      <xdr:colOff>286385</xdr:colOff>
      <xdr:row>160</xdr:row>
      <xdr:rowOff>31750</xdr:rowOff>
    </xdr:to>
    <xdr:graphicFrame>
      <xdr:nvGraphicFramePr>
        <xdr:cNvPr id="20" name="图表 19"/>
        <xdr:cNvGraphicFramePr/>
      </xdr:nvGraphicFramePr>
      <xdr:xfrm>
        <a:off x="9994900" y="28206700"/>
        <a:ext cx="3104515" cy="1085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178435</xdr:colOff>
      <xdr:row>0</xdr:row>
      <xdr:rowOff>15875</xdr:rowOff>
    </xdr:from>
    <xdr:to>
      <xdr:col>17</xdr:col>
      <xdr:colOff>250190</xdr:colOff>
      <xdr:row>12</xdr:row>
      <xdr:rowOff>59690</xdr:rowOff>
    </xdr:to>
    <xdr:graphicFrame>
      <xdr:nvGraphicFramePr>
        <xdr:cNvPr id="5" name="图表 4"/>
        <xdr:cNvGraphicFramePr/>
      </xdr:nvGraphicFramePr>
      <xdr:xfrm>
        <a:off x="6327775" y="15875"/>
        <a:ext cx="4338955" cy="2238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462280</xdr:colOff>
      <xdr:row>0</xdr:row>
      <xdr:rowOff>7620</xdr:rowOff>
    </xdr:from>
    <xdr:to>
      <xdr:col>20</xdr:col>
      <xdr:colOff>334645</xdr:colOff>
      <xdr:row>12</xdr:row>
      <xdr:rowOff>40640</xdr:rowOff>
    </xdr:to>
    <xdr:graphicFrame>
      <xdr:nvGraphicFramePr>
        <xdr:cNvPr id="6" name="图表 5"/>
        <xdr:cNvGraphicFramePr/>
      </xdr:nvGraphicFramePr>
      <xdr:xfrm>
        <a:off x="8440420" y="7620"/>
        <a:ext cx="4139565" cy="2227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196215</xdr:colOff>
      <xdr:row>8</xdr:row>
      <xdr:rowOff>115570</xdr:rowOff>
    </xdr:from>
    <xdr:to>
      <xdr:col>10</xdr:col>
      <xdr:colOff>501015</xdr:colOff>
      <xdr:row>23</xdr:row>
      <xdr:rowOff>115570</xdr:rowOff>
    </xdr:to>
    <xdr:graphicFrame>
      <xdr:nvGraphicFramePr>
        <xdr:cNvPr id="3" name="图表 2"/>
        <xdr:cNvGraphicFramePr/>
      </xdr:nvGraphicFramePr>
      <xdr:xfrm>
        <a:off x="2078355" y="157861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18" sqref="K18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zoomScale="160" zoomScaleNormal="160" workbookViewId="0">
      <selection activeCell="C9" sqref="C9:C13"/>
    </sheetView>
  </sheetViews>
  <sheetFormatPr defaultColWidth="8.88888888888889" defaultRowHeight="14.4"/>
  <cols>
    <col min="1" max="1" width="9.66666666666667"/>
  </cols>
  <sheetData>
    <row r="1" spans="1:11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J1">
        <v>155</v>
      </c>
      <c r="K1">
        <v>20</v>
      </c>
    </row>
    <row r="2" spans="1:11">
      <c r="A2" s="2">
        <v>2194.51</v>
      </c>
      <c r="B2" s="1">
        <v>2212.92</v>
      </c>
      <c r="C2" s="1">
        <v>12.49</v>
      </c>
      <c r="D2" s="2">
        <v>12.51</v>
      </c>
      <c r="E2" s="1">
        <v>1.67</v>
      </c>
      <c r="F2" s="2">
        <v>1.68</v>
      </c>
      <c r="J2">
        <f>J1-K2</f>
        <v>135</v>
      </c>
      <c r="K2">
        <v>20</v>
      </c>
    </row>
    <row r="3" spans="1:11">
      <c r="A3" s="1">
        <v>2148.14</v>
      </c>
      <c r="B3" s="1">
        <v>2156.82</v>
      </c>
      <c r="C3" s="1">
        <v>10.93</v>
      </c>
      <c r="D3" s="1">
        <v>10.95</v>
      </c>
      <c r="E3" s="2">
        <v>1.66</v>
      </c>
      <c r="F3" s="2">
        <v>1.66</v>
      </c>
      <c r="J3">
        <f>J2-K3</f>
        <v>115</v>
      </c>
      <c r="K3">
        <v>20</v>
      </c>
    </row>
    <row r="4" spans="1:11">
      <c r="A4" s="1">
        <v>2129.68</v>
      </c>
      <c r="B4" s="1">
        <v>2134.57</v>
      </c>
      <c r="C4" s="2">
        <v>9.34</v>
      </c>
      <c r="D4" s="1">
        <v>9.35</v>
      </c>
      <c r="E4" s="1">
        <v>1.63</v>
      </c>
      <c r="F4" s="1">
        <v>1.64</v>
      </c>
      <c r="J4">
        <f>J3-K4</f>
        <v>95</v>
      </c>
      <c r="K4">
        <v>20</v>
      </c>
    </row>
    <row r="5" spans="1:11">
      <c r="A5" s="1">
        <v>2093.58</v>
      </c>
      <c r="B5" s="1">
        <v>2087.79</v>
      </c>
      <c r="C5" s="1">
        <v>7.74</v>
      </c>
      <c r="D5" s="2">
        <v>7.75</v>
      </c>
      <c r="E5" s="2">
        <v>1.63</v>
      </c>
      <c r="F5" s="2">
        <v>1.63</v>
      </c>
      <c r="J5">
        <f>J4-K5</f>
        <v>75</v>
      </c>
      <c r="K5">
        <v>20</v>
      </c>
    </row>
    <row r="6" spans="1:11">
      <c r="A6" s="1">
        <v>2103.49</v>
      </c>
      <c r="B6" s="1">
        <v>2083.46</v>
      </c>
      <c r="C6" s="1">
        <v>6.15</v>
      </c>
      <c r="D6" s="1">
        <v>6.15</v>
      </c>
      <c r="E6" s="1">
        <v>1.61</v>
      </c>
      <c r="F6" s="1">
        <v>1.61</v>
      </c>
      <c r="J6">
        <f>J5-K6</f>
        <v>55</v>
      </c>
      <c r="K6">
        <v>20</v>
      </c>
    </row>
    <row r="7" spans="1:6">
      <c r="A7" s="1">
        <v>2094.26</v>
      </c>
      <c r="B7" s="1">
        <v>2072.13</v>
      </c>
      <c r="C7" s="2">
        <v>4.53</v>
      </c>
      <c r="D7" s="1">
        <v>4.54</v>
      </c>
      <c r="E7" s="1">
        <v>1.61</v>
      </c>
      <c r="F7" s="1">
        <v>1.61</v>
      </c>
    </row>
    <row r="8" spans="1:6">
      <c r="A8" s="1"/>
      <c r="B8" s="1"/>
      <c r="C8" s="2"/>
      <c r="D8" s="1"/>
      <c r="E8" s="1"/>
      <c r="F8" s="1"/>
    </row>
    <row r="9" spans="1:6">
      <c r="A9" s="1" t="s">
        <v>26</v>
      </c>
      <c r="B9" s="1" t="s">
        <v>31</v>
      </c>
      <c r="C9" s="1" t="s">
        <v>28</v>
      </c>
      <c r="D9" s="1" t="s">
        <v>32</v>
      </c>
      <c r="E9" s="1" t="s">
        <v>30</v>
      </c>
      <c r="F9" s="1" t="s">
        <v>33</v>
      </c>
    </row>
    <row r="10" spans="1:7">
      <c r="A10" s="2">
        <v>2186.07</v>
      </c>
      <c r="B10" s="1">
        <v>2226.48</v>
      </c>
      <c r="C10" s="1">
        <v>12.61</v>
      </c>
      <c r="D10" s="2">
        <v>12.62</v>
      </c>
      <c r="E10" s="1"/>
      <c r="F10" s="2"/>
      <c r="G10">
        <v>155</v>
      </c>
    </row>
    <row r="11" spans="1:7">
      <c r="A11" s="1">
        <v>2113.88</v>
      </c>
      <c r="B11" s="1">
        <v>2117.61</v>
      </c>
      <c r="C11" s="1">
        <v>11.01</v>
      </c>
      <c r="D11" s="1">
        <v>11.03</v>
      </c>
      <c r="E11" s="2"/>
      <c r="F11" s="2"/>
      <c r="G11">
        <v>135</v>
      </c>
    </row>
    <row r="12" spans="1:7">
      <c r="A12" s="1">
        <v>2106.65</v>
      </c>
      <c r="B12" s="1">
        <v>2109.59</v>
      </c>
      <c r="C12" s="2">
        <v>9.41</v>
      </c>
      <c r="D12" s="1">
        <v>9.42</v>
      </c>
      <c r="E12" s="1"/>
      <c r="F12" s="1"/>
      <c r="G12">
        <v>115</v>
      </c>
    </row>
    <row r="13" spans="1:7">
      <c r="A13" s="1">
        <v>2086.45</v>
      </c>
      <c r="B13" s="1">
        <v>2051.22</v>
      </c>
      <c r="C13" s="1">
        <v>7.8</v>
      </c>
      <c r="D13" s="2">
        <v>7.81</v>
      </c>
      <c r="E13" s="2"/>
      <c r="F13" s="2"/>
      <c r="G13">
        <v>95</v>
      </c>
    </row>
    <row r="14" spans="1:6">
      <c r="A14" s="1"/>
      <c r="B14" s="1"/>
      <c r="C14" s="1"/>
      <c r="D14" s="1"/>
      <c r="E14" s="1"/>
      <c r="F14" s="1"/>
    </row>
    <row r="15" spans="1:6">
      <c r="A15" s="1"/>
      <c r="B15" s="1"/>
      <c r="C15" s="2"/>
      <c r="D15" s="1"/>
      <c r="E15" s="1"/>
      <c r="F15" s="1"/>
    </row>
    <row r="16" spans="1:6">
      <c r="A16" s="1" t="s">
        <v>31</v>
      </c>
      <c r="B16" s="1" t="s">
        <v>34</v>
      </c>
      <c r="C16" s="1" t="s">
        <v>32</v>
      </c>
      <c r="D16" s="1" t="s">
        <v>35</v>
      </c>
      <c r="E16" s="1" t="s">
        <v>33</v>
      </c>
      <c r="F16" s="1" t="s">
        <v>36</v>
      </c>
    </row>
    <row r="17" spans="1:7">
      <c r="A17" s="2">
        <v>2200.84</v>
      </c>
      <c r="B17" s="1">
        <v>2195.92</v>
      </c>
      <c r="C17" s="1">
        <v>12.6</v>
      </c>
      <c r="D17" s="2">
        <v>12.61</v>
      </c>
      <c r="E17" s="1"/>
      <c r="F17" s="2"/>
      <c r="G17">
        <v>155</v>
      </c>
    </row>
    <row r="18" spans="1:7">
      <c r="A18" s="1">
        <v>2176.77</v>
      </c>
      <c r="B18" s="1">
        <v>2154.07</v>
      </c>
      <c r="C18" s="1">
        <v>11.01</v>
      </c>
      <c r="D18" s="1">
        <v>11.03</v>
      </c>
      <c r="E18" s="2"/>
      <c r="F18" s="2"/>
      <c r="G18">
        <v>135</v>
      </c>
    </row>
    <row r="19" spans="1:7">
      <c r="A19" s="1"/>
      <c r="B19" s="1"/>
      <c r="C19" s="2">
        <v>9.41</v>
      </c>
      <c r="D19" s="1">
        <v>9.42</v>
      </c>
      <c r="E19" s="1"/>
      <c r="F19" s="1"/>
      <c r="G19">
        <v>115</v>
      </c>
    </row>
    <row r="20" spans="1:7">
      <c r="A20" s="1">
        <v>2114.4</v>
      </c>
      <c r="B20" s="1">
        <v>2103.14</v>
      </c>
      <c r="C20" s="1">
        <v>7.8</v>
      </c>
      <c r="D20" s="2">
        <v>7.81</v>
      </c>
      <c r="E20" s="2"/>
      <c r="F20" s="2"/>
      <c r="G20">
        <v>95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Q30"/>
  <sheetViews>
    <sheetView workbookViewId="0">
      <selection activeCell="Q2" sqref="Q2"/>
    </sheetView>
  </sheetViews>
  <sheetFormatPr defaultColWidth="9" defaultRowHeight="14.4"/>
  <sheetData>
    <row r="2" spans="3:17">
      <c r="C2" s="1" t="s">
        <v>0</v>
      </c>
      <c r="D2" s="1"/>
      <c r="E2" s="1" t="s">
        <v>1</v>
      </c>
      <c r="F2" s="1"/>
      <c r="G2" s="1" t="s">
        <v>2</v>
      </c>
      <c r="H2" s="1"/>
      <c r="K2" s="1">
        <v>2004.51</v>
      </c>
      <c r="L2" s="1"/>
      <c r="M2" s="1">
        <v>0</v>
      </c>
      <c r="N2" s="1"/>
      <c r="P2">
        <v>147.66</v>
      </c>
      <c r="Q2">
        <v>-0.893</v>
      </c>
    </row>
    <row r="3" spans="3:14">
      <c r="C3" s="1">
        <v>165.15</v>
      </c>
      <c r="D3" s="1"/>
      <c r="E3" s="1">
        <v>-0.906</v>
      </c>
      <c r="F3" s="1"/>
      <c r="G3" s="1" t="s">
        <v>3</v>
      </c>
      <c r="H3" s="1"/>
      <c r="K3" s="2">
        <v>3961.7</v>
      </c>
      <c r="L3" s="1"/>
      <c r="M3" s="1">
        <v>0.892</v>
      </c>
      <c r="N3" s="1"/>
    </row>
    <row r="4" spans="3:8">
      <c r="C4" s="1">
        <v>653.5</v>
      </c>
      <c r="D4" s="1"/>
      <c r="E4" s="1">
        <v>-0.592</v>
      </c>
      <c r="F4" s="1"/>
      <c r="G4" s="1" t="s">
        <v>3</v>
      </c>
      <c r="H4" s="1"/>
    </row>
    <row r="5" spans="3:8">
      <c r="C5" s="2">
        <v>1314.63</v>
      </c>
      <c r="D5" s="1"/>
      <c r="E5" s="1">
        <v>-0.307</v>
      </c>
      <c r="F5" s="1"/>
      <c r="G5" s="1" t="s">
        <v>3</v>
      </c>
      <c r="H5" s="1"/>
    </row>
    <row r="6" spans="3:12">
      <c r="C6" s="1">
        <v>2004.51</v>
      </c>
      <c r="D6" s="1"/>
      <c r="E6" s="1">
        <v>0</v>
      </c>
      <c r="F6" s="1"/>
      <c r="G6" s="1" t="s">
        <v>3</v>
      </c>
      <c r="H6" s="1"/>
      <c r="K6">
        <v>3462.55</v>
      </c>
      <c r="L6" s="29">
        <v>0.59</v>
      </c>
    </row>
    <row r="7" spans="3:12">
      <c r="C7" s="1"/>
      <c r="D7" s="1"/>
      <c r="E7" s="1"/>
      <c r="F7" s="1"/>
      <c r="G7" s="1" t="s">
        <v>3</v>
      </c>
      <c r="H7" s="1"/>
      <c r="K7">
        <v>2771.26</v>
      </c>
      <c r="L7">
        <v>0.278</v>
      </c>
    </row>
    <row r="8" spans="3:8">
      <c r="C8" s="1"/>
      <c r="D8" s="1"/>
      <c r="E8" s="1"/>
      <c r="F8" s="1"/>
      <c r="G8" s="1" t="s">
        <v>3</v>
      </c>
      <c r="H8" s="1"/>
    </row>
    <row r="9" spans="3:8">
      <c r="C9" s="1"/>
      <c r="D9" s="1"/>
      <c r="E9" s="1"/>
      <c r="F9" s="1"/>
      <c r="G9" s="1" t="s">
        <v>3</v>
      </c>
      <c r="H9" s="1"/>
    </row>
    <row r="10" spans="3:8">
      <c r="C10" s="1"/>
      <c r="D10" s="1"/>
      <c r="E10" s="1"/>
      <c r="F10" s="1"/>
      <c r="G10" s="1" t="s">
        <v>3</v>
      </c>
      <c r="H10" s="1"/>
    </row>
    <row r="11" spans="3:8">
      <c r="C11" s="1"/>
      <c r="D11" s="1"/>
      <c r="E11" s="1"/>
      <c r="F11" s="1"/>
      <c r="G11" s="1" t="s">
        <v>3</v>
      </c>
      <c r="H11" s="1"/>
    </row>
    <row r="12" spans="3:8">
      <c r="C12" s="1"/>
      <c r="D12" s="1"/>
      <c r="E12" s="1"/>
      <c r="F12" s="1"/>
      <c r="G12" s="1" t="s">
        <v>3</v>
      </c>
      <c r="H12" s="1"/>
    </row>
    <row r="13" spans="3:8">
      <c r="C13" s="1"/>
      <c r="D13" s="1"/>
      <c r="E13" s="1"/>
      <c r="F13" s="1"/>
      <c r="G13" s="1" t="s">
        <v>3</v>
      </c>
      <c r="H13" s="1"/>
    </row>
    <row r="14" spans="3:8">
      <c r="C14" s="1"/>
      <c r="D14" s="1"/>
      <c r="E14" s="1"/>
      <c r="F14" s="1"/>
      <c r="G14" s="1" t="s">
        <v>3</v>
      </c>
      <c r="H14" s="1"/>
    </row>
    <row r="15" spans="3:8">
      <c r="C15" s="1"/>
      <c r="D15" s="1"/>
      <c r="E15" s="1"/>
      <c r="F15" s="1"/>
      <c r="G15" s="1" t="s">
        <v>3</v>
      </c>
      <c r="H15" s="1"/>
    </row>
    <row r="16" spans="3:8">
      <c r="C16" s="1"/>
      <c r="D16" s="1"/>
      <c r="E16" s="1"/>
      <c r="F16" s="1"/>
      <c r="G16" s="1" t="s">
        <v>3</v>
      </c>
      <c r="H16" s="1"/>
    </row>
    <row r="17" spans="3:8">
      <c r="C17" s="1"/>
      <c r="D17" s="1"/>
      <c r="E17" s="1"/>
      <c r="F17" s="1"/>
      <c r="G17" s="1" t="s">
        <v>3</v>
      </c>
      <c r="H17" s="1"/>
    </row>
    <row r="18" spans="3:8">
      <c r="C18" s="1"/>
      <c r="D18" s="1"/>
      <c r="E18" s="1"/>
      <c r="F18" s="1"/>
      <c r="G18" s="1" t="s">
        <v>3</v>
      </c>
      <c r="H18" s="1"/>
    </row>
    <row r="19" spans="3:8">
      <c r="C19" s="1"/>
      <c r="D19" s="1"/>
      <c r="E19" s="1"/>
      <c r="F19" s="1"/>
      <c r="G19" s="1" t="s">
        <v>3</v>
      </c>
      <c r="H19" s="1"/>
    </row>
    <row r="20" spans="3:8">
      <c r="C20" s="1"/>
      <c r="D20" s="1"/>
      <c r="E20" s="1"/>
      <c r="F20" s="1"/>
      <c r="G20" s="1" t="s">
        <v>3</v>
      </c>
      <c r="H20" s="1"/>
    </row>
    <row r="21" spans="3:8">
      <c r="C21" s="1"/>
      <c r="D21" s="1"/>
      <c r="E21" s="1"/>
      <c r="F21" s="1"/>
      <c r="G21" s="1" t="s">
        <v>3</v>
      </c>
      <c r="H21" s="1"/>
    </row>
    <row r="22" spans="3:8">
      <c r="C22" s="1"/>
      <c r="D22" s="1"/>
      <c r="E22" s="1"/>
      <c r="F22" s="1"/>
      <c r="G22" s="1" t="s">
        <v>3</v>
      </c>
      <c r="H22" s="1"/>
    </row>
    <row r="23" spans="3:8">
      <c r="C23" s="1"/>
      <c r="D23" s="1"/>
      <c r="E23" s="1"/>
      <c r="F23" s="1"/>
      <c r="G23" s="1" t="s">
        <v>3</v>
      </c>
      <c r="H23" s="1"/>
    </row>
    <row r="24" spans="3:8">
      <c r="C24" s="1"/>
      <c r="D24" s="1"/>
      <c r="E24" s="1"/>
      <c r="F24" s="1"/>
      <c r="G24" s="1" t="s">
        <v>3</v>
      </c>
      <c r="H24" s="1"/>
    </row>
    <row r="25" spans="3:8">
      <c r="C25" s="1"/>
      <c r="D25" s="1"/>
      <c r="E25" s="1"/>
      <c r="F25" s="1"/>
      <c r="G25" s="1" t="s">
        <v>3</v>
      </c>
      <c r="H25" s="1"/>
    </row>
    <row r="26" spans="3:8">
      <c r="C26" s="1"/>
      <c r="D26" s="1"/>
      <c r="E26" s="1"/>
      <c r="F26" s="1"/>
      <c r="G26" s="1" t="s">
        <v>3</v>
      </c>
      <c r="H26" s="1"/>
    </row>
    <row r="27" spans="3:8">
      <c r="C27" s="1"/>
      <c r="D27" s="1"/>
      <c r="E27" s="1"/>
      <c r="F27" s="1"/>
      <c r="G27" s="1" t="s">
        <v>3</v>
      </c>
      <c r="H27" s="1"/>
    </row>
    <row r="28" spans="3:8">
      <c r="C28" s="1"/>
      <c r="D28" s="1"/>
      <c r="E28" s="1"/>
      <c r="F28" s="1"/>
      <c r="G28" s="1" t="s">
        <v>3</v>
      </c>
      <c r="H28" s="1"/>
    </row>
    <row r="29" spans="3:8">
      <c r="C29" s="1"/>
      <c r="D29" s="1"/>
      <c r="E29" s="1"/>
      <c r="F29" s="1"/>
      <c r="G29" s="1" t="s">
        <v>3</v>
      </c>
      <c r="H29" s="1"/>
    </row>
    <row r="30" spans="3:6">
      <c r="C30" s="1"/>
      <c r="D30" s="1"/>
      <c r="E30" s="1"/>
      <c r="F30" s="1"/>
    </row>
  </sheetData>
  <mergeCells count="90">
    <mergeCell ref="C2:D2"/>
    <mergeCell ref="E2:F2"/>
    <mergeCell ref="G2:H2"/>
    <mergeCell ref="K2:L2"/>
    <mergeCell ref="M2:N2"/>
    <mergeCell ref="C3:D3"/>
    <mergeCell ref="E3:F3"/>
    <mergeCell ref="G3:H3"/>
    <mergeCell ref="K3:L3"/>
    <mergeCell ref="M3:N3"/>
    <mergeCell ref="C4:D4"/>
    <mergeCell ref="E4:F4"/>
    <mergeCell ref="G4:H4"/>
    <mergeCell ref="C5:D5"/>
    <mergeCell ref="E5:F5"/>
    <mergeCell ref="G5:H5"/>
    <mergeCell ref="C6:D6"/>
    <mergeCell ref="E6:F6"/>
    <mergeCell ref="G6:H6"/>
    <mergeCell ref="C7:D7"/>
    <mergeCell ref="E7:F7"/>
    <mergeCell ref="G7:H7"/>
    <mergeCell ref="C8:D8"/>
    <mergeCell ref="E8:F8"/>
    <mergeCell ref="G8:H8"/>
    <mergeCell ref="C9:D9"/>
    <mergeCell ref="E9:F9"/>
    <mergeCell ref="G9:H9"/>
    <mergeCell ref="C10:D10"/>
    <mergeCell ref="E10:F10"/>
    <mergeCell ref="G10:H10"/>
    <mergeCell ref="C11:D11"/>
    <mergeCell ref="E11:F11"/>
    <mergeCell ref="G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  <mergeCell ref="C19:D19"/>
    <mergeCell ref="E19:F19"/>
    <mergeCell ref="G19:H19"/>
    <mergeCell ref="C20:D20"/>
    <mergeCell ref="E20:F20"/>
    <mergeCell ref="G20:H20"/>
    <mergeCell ref="C21:D21"/>
    <mergeCell ref="E21:F21"/>
    <mergeCell ref="G21:H21"/>
    <mergeCell ref="C22:D22"/>
    <mergeCell ref="E22:F22"/>
    <mergeCell ref="G22:H22"/>
    <mergeCell ref="C23:D23"/>
    <mergeCell ref="E23:F23"/>
    <mergeCell ref="G23:H23"/>
    <mergeCell ref="C24:D24"/>
    <mergeCell ref="E24:F24"/>
    <mergeCell ref="G24:H24"/>
    <mergeCell ref="C25:D25"/>
    <mergeCell ref="E25:F25"/>
    <mergeCell ref="G25:H25"/>
    <mergeCell ref="C26:D26"/>
    <mergeCell ref="E26:F26"/>
    <mergeCell ref="G26:H26"/>
    <mergeCell ref="C27:D27"/>
    <mergeCell ref="E27:F27"/>
    <mergeCell ref="G27:H27"/>
    <mergeCell ref="C28:D28"/>
    <mergeCell ref="E28:F28"/>
    <mergeCell ref="G28:H28"/>
    <mergeCell ref="C29:D29"/>
    <mergeCell ref="E29:F29"/>
    <mergeCell ref="G29:H29"/>
    <mergeCell ref="C30:D30"/>
    <mergeCell ref="E30:F30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29"/>
  <sheetViews>
    <sheetView topLeftCell="B1" workbookViewId="0">
      <selection activeCell="J4" sqref="J4"/>
    </sheetView>
  </sheetViews>
  <sheetFormatPr defaultColWidth="9" defaultRowHeight="14.4"/>
  <cols>
    <col min="9" max="9" width="12.8888888888889"/>
    <col min="10" max="10" width="14.1111111111111"/>
    <col min="12" max="12" width="12.8888888888889"/>
    <col min="13" max="13" width="14.1111111111111"/>
    <col min="19" max="19" width="12.8888888888889"/>
  </cols>
  <sheetData>
    <row r="1" ht="15.15"/>
    <row r="2" spans="2:10">
      <c r="B2" s="17" t="s">
        <v>0</v>
      </c>
      <c r="C2" s="18"/>
      <c r="D2" s="18" t="s">
        <v>1</v>
      </c>
      <c r="E2" s="18"/>
      <c r="F2" s="18" t="s">
        <v>2</v>
      </c>
      <c r="G2" s="19"/>
      <c r="I2" t="s">
        <v>4</v>
      </c>
      <c r="J2" t="s">
        <v>5</v>
      </c>
    </row>
    <row r="3" spans="2:19">
      <c r="B3" s="20">
        <v>145.4</v>
      </c>
      <c r="C3" s="21"/>
      <c r="D3" s="21">
        <v>-1.383</v>
      </c>
      <c r="E3" s="21"/>
      <c r="F3" s="21" t="s">
        <v>3</v>
      </c>
      <c r="G3" s="22"/>
      <c r="S3">
        <f>(B4-B3)/(D4-D3)</f>
        <v>1082.93609671848</v>
      </c>
    </row>
    <row r="4" spans="2:19">
      <c r="B4" s="23">
        <v>772.42</v>
      </c>
      <c r="C4" s="21"/>
      <c r="D4" s="24">
        <v>-0.804</v>
      </c>
      <c r="E4" s="21"/>
      <c r="F4" s="21" t="s">
        <v>3</v>
      </c>
      <c r="G4" s="22"/>
      <c r="I4">
        <f>(D4-D3)/(B4-B3)</f>
        <v>0.000923415521036012</v>
      </c>
      <c r="J4">
        <f>D3-I4*B3</f>
        <v>-1.51726461675864</v>
      </c>
      <c r="S4">
        <f t="shared" ref="S4:S11" si="0">(B5-B4)/(D5-D4)</f>
        <v>1599.1341991342</v>
      </c>
    </row>
    <row r="5" spans="2:19">
      <c r="B5" s="20">
        <v>1511.22</v>
      </c>
      <c r="C5" s="21"/>
      <c r="D5" s="21">
        <v>-0.342</v>
      </c>
      <c r="E5" s="21"/>
      <c r="F5" s="21" t="s">
        <v>3</v>
      </c>
      <c r="G5" s="22"/>
      <c r="I5">
        <f t="shared" ref="I5:I11" si="1">(D5-D4)/(B5-B4)</f>
        <v>0.000625338386572821</v>
      </c>
      <c r="J5">
        <f t="shared" ref="J5:J11" si="2">D4-I5*B4</f>
        <v>-1.28702387655658</v>
      </c>
      <c r="S5">
        <f t="shared" si="0"/>
        <v>1795.05847953216</v>
      </c>
    </row>
    <row r="6" spans="2:19">
      <c r="B6" s="23">
        <v>2125.13</v>
      </c>
      <c r="C6" s="21"/>
      <c r="D6" s="21">
        <v>0</v>
      </c>
      <c r="E6" s="21"/>
      <c r="F6" s="21" t="s">
        <v>3</v>
      </c>
      <c r="G6" s="22"/>
      <c r="I6">
        <f t="shared" si="1"/>
        <v>0.000557084914726914</v>
      </c>
      <c r="J6">
        <f t="shared" si="2"/>
        <v>-1.18387786483361</v>
      </c>
      <c r="S6" t="e">
        <f t="shared" si="0"/>
        <v>#DIV/0!</v>
      </c>
    </row>
    <row r="7" spans="2:19">
      <c r="B7" s="20">
        <v>2070.3</v>
      </c>
      <c r="C7" s="21"/>
      <c r="D7" s="21">
        <v>0</v>
      </c>
      <c r="E7" s="21"/>
      <c r="F7" s="21" t="s">
        <v>3</v>
      </c>
      <c r="G7" s="22"/>
      <c r="I7">
        <f t="shared" si="1"/>
        <v>0</v>
      </c>
      <c r="J7">
        <f t="shared" si="2"/>
        <v>0</v>
      </c>
      <c r="S7">
        <f t="shared" si="0"/>
        <v>1658.86632825719</v>
      </c>
    </row>
    <row r="8" spans="2:19">
      <c r="B8" s="23">
        <v>3050.69</v>
      </c>
      <c r="C8" s="21"/>
      <c r="D8" s="21">
        <v>0.591</v>
      </c>
      <c r="E8" s="21"/>
      <c r="F8" s="21" t="s">
        <v>3</v>
      </c>
      <c r="G8" s="22"/>
      <c r="I8">
        <f t="shared" si="1"/>
        <v>0.000602821326206918</v>
      </c>
      <c r="J8">
        <f t="shared" si="2"/>
        <v>-1.24802099164618</v>
      </c>
      <c r="S8">
        <f t="shared" si="0"/>
        <v>1513.36283185841</v>
      </c>
    </row>
    <row r="9" spans="2:19">
      <c r="B9" s="23">
        <v>3392.71</v>
      </c>
      <c r="C9" s="21"/>
      <c r="D9" s="21">
        <v>0.817</v>
      </c>
      <c r="E9" s="21"/>
      <c r="F9" s="21" t="s">
        <v>3</v>
      </c>
      <c r="G9" s="22"/>
      <c r="I9">
        <f t="shared" si="1"/>
        <v>0.000660780071340857</v>
      </c>
      <c r="J9">
        <f t="shared" si="2"/>
        <v>-1.42483515583884</v>
      </c>
      <c r="S9">
        <f t="shared" si="0"/>
        <v>1108.00947867299</v>
      </c>
    </row>
    <row r="10" ht="15.15" spans="2:19">
      <c r="B10" s="25">
        <v>3860.29</v>
      </c>
      <c r="C10" s="26"/>
      <c r="D10" s="26">
        <v>1.239</v>
      </c>
      <c r="E10" s="26"/>
      <c r="F10" s="26" t="s">
        <v>3</v>
      </c>
      <c r="G10" s="27"/>
      <c r="I10">
        <f t="shared" si="1"/>
        <v>0.000902519354976689</v>
      </c>
      <c r="J10">
        <f t="shared" si="2"/>
        <v>-2.24498644082296</v>
      </c>
      <c r="L10">
        <f>I4:I10</f>
        <v>0.000902519354976689</v>
      </c>
      <c r="M10">
        <f>J4:J10</f>
        <v>-2.24498644082296</v>
      </c>
      <c r="S10">
        <f t="shared" si="0"/>
        <v>3115.64971751412</v>
      </c>
    </row>
    <row r="11" ht="15.15" spans="2:7">
      <c r="B11" s="1"/>
      <c r="C11" s="1"/>
      <c r="D11" s="1"/>
      <c r="E11" s="1"/>
      <c r="F11" s="1"/>
      <c r="G11" s="1"/>
    </row>
    <row r="12" spans="2:7">
      <c r="B12" s="17">
        <v>3867.16</v>
      </c>
      <c r="C12" s="18"/>
      <c r="D12" s="18" t="s">
        <v>6</v>
      </c>
      <c r="E12" s="18"/>
      <c r="F12" s="18" t="s">
        <v>3</v>
      </c>
      <c r="G12" s="19"/>
    </row>
    <row r="13" spans="2:7">
      <c r="B13" s="23">
        <v>3592.49</v>
      </c>
      <c r="C13" s="21"/>
      <c r="D13" s="21">
        <v>30.13</v>
      </c>
      <c r="E13" s="21"/>
      <c r="F13" s="21" t="s">
        <v>3</v>
      </c>
      <c r="G13" s="22"/>
    </row>
    <row r="14" spans="2:7">
      <c r="B14" s="23">
        <v>3121.71</v>
      </c>
      <c r="C14" s="21"/>
      <c r="D14" s="28">
        <v>19.7</v>
      </c>
      <c r="E14" s="21"/>
      <c r="F14" s="21" t="s">
        <v>3</v>
      </c>
      <c r="G14" s="22"/>
    </row>
    <row r="15" spans="2:7">
      <c r="B15" s="23">
        <v>2540.52</v>
      </c>
      <c r="C15" s="21"/>
      <c r="D15" s="21">
        <v>9.81</v>
      </c>
      <c r="E15" s="21"/>
      <c r="F15" s="21" t="s">
        <v>3</v>
      </c>
      <c r="G15" s="22"/>
    </row>
    <row r="16" spans="2:7">
      <c r="B16" s="23">
        <v>2069.76</v>
      </c>
      <c r="C16" s="21"/>
      <c r="D16" s="21">
        <v>0</v>
      </c>
      <c r="E16" s="21"/>
      <c r="F16" s="21" t="s">
        <v>3</v>
      </c>
      <c r="G16" s="22"/>
    </row>
    <row r="17" spans="2:7">
      <c r="B17" s="23">
        <v>1538.43</v>
      </c>
      <c r="C17" s="21"/>
      <c r="D17" s="28">
        <v>-9.7</v>
      </c>
      <c r="E17" s="21"/>
      <c r="F17" s="21" t="s">
        <v>3</v>
      </c>
      <c r="G17" s="22"/>
    </row>
    <row r="18" spans="2:7">
      <c r="B18" s="23">
        <v>912.71</v>
      </c>
      <c r="C18" s="21"/>
      <c r="D18" s="21">
        <v>-20.14</v>
      </c>
      <c r="E18" s="21"/>
      <c r="F18" s="21" t="s">
        <v>3</v>
      </c>
      <c r="G18" s="22"/>
    </row>
    <row r="19" spans="2:7">
      <c r="B19" s="23">
        <v>531.48</v>
      </c>
      <c r="C19" s="21"/>
      <c r="D19" s="21">
        <v>-30.44</v>
      </c>
      <c r="E19" s="21"/>
      <c r="F19" s="21" t="s">
        <v>3</v>
      </c>
      <c r="G19" s="22"/>
    </row>
    <row r="20" ht="15.15" spans="2:7">
      <c r="B20" s="25">
        <v>80.84</v>
      </c>
      <c r="C20" s="26"/>
      <c r="D20" s="26">
        <v>-39.28</v>
      </c>
      <c r="E20" s="26"/>
      <c r="F20" s="26" t="s">
        <v>3</v>
      </c>
      <c r="G20" s="27"/>
    </row>
    <row r="21" spans="2:7">
      <c r="B21" s="1"/>
      <c r="C21" s="1"/>
      <c r="D21" s="1"/>
      <c r="E21" s="1"/>
      <c r="F21" s="1"/>
      <c r="G21" s="1"/>
    </row>
    <row r="22" ht="15.15" spans="2:7">
      <c r="B22" s="1"/>
      <c r="C22" s="1"/>
      <c r="D22" s="1"/>
      <c r="E22" s="1"/>
      <c r="F22" s="1"/>
      <c r="G22" s="1"/>
    </row>
    <row r="23" spans="2:7">
      <c r="B23" s="17">
        <v>2425.47</v>
      </c>
      <c r="C23" s="18"/>
      <c r="D23" s="18">
        <v>25.26</v>
      </c>
      <c r="E23" s="18"/>
      <c r="F23" s="18" t="s">
        <v>3</v>
      </c>
      <c r="G23" s="19"/>
    </row>
    <row r="24" spans="2:10">
      <c r="B24" s="20">
        <v>2315.6</v>
      </c>
      <c r="C24" s="21"/>
      <c r="D24" s="21">
        <v>20.04</v>
      </c>
      <c r="E24" s="21"/>
      <c r="F24" s="21" t="s">
        <v>3</v>
      </c>
      <c r="G24" s="22"/>
      <c r="I24">
        <f>(D24-D23)/(B24-B23)</f>
        <v>0.0475106944570857</v>
      </c>
      <c r="J24">
        <f>D23-I24*B23</f>
        <v>-89.9757640848277</v>
      </c>
    </row>
    <row r="25" spans="2:10">
      <c r="B25" s="20">
        <v>2221.8</v>
      </c>
      <c r="C25" s="21"/>
      <c r="D25" s="21">
        <v>14.37</v>
      </c>
      <c r="E25" s="21"/>
      <c r="F25" s="21" t="s">
        <v>3</v>
      </c>
      <c r="G25" s="22"/>
      <c r="I25">
        <f>(D25-D24)/(B25-B24)</f>
        <v>0.06044776119403</v>
      </c>
      <c r="J25">
        <f>D24-I25*B24</f>
        <v>-119.932835820896</v>
      </c>
    </row>
    <row r="26" spans="2:10">
      <c r="B26" s="23">
        <v>2158.52</v>
      </c>
      <c r="C26" s="21"/>
      <c r="D26" s="21">
        <v>9.93</v>
      </c>
      <c r="E26" s="21"/>
      <c r="F26" s="21" t="s">
        <v>3</v>
      </c>
      <c r="G26" s="22"/>
      <c r="I26">
        <f>(D26-D25)/(B26-B25)</f>
        <v>0.0701643489254106</v>
      </c>
      <c r="J26">
        <f>D25-I26*B25</f>
        <v>-141.521150442477</v>
      </c>
    </row>
    <row r="27" spans="2:10">
      <c r="B27" s="23">
        <v>2118.07</v>
      </c>
      <c r="C27" s="21"/>
      <c r="D27" s="21">
        <v>6.92</v>
      </c>
      <c r="E27" s="21"/>
      <c r="F27" s="21" t="s">
        <v>3</v>
      </c>
      <c r="G27" s="22"/>
      <c r="I27">
        <f>(D27-D26)/(B27-B26)</f>
        <v>0.074412855377009</v>
      </c>
      <c r="J27">
        <f>D26-I27*B26</f>
        <v>-150.691636588381</v>
      </c>
    </row>
    <row r="28" ht="15.15" spans="2:10">
      <c r="B28" s="25">
        <v>2077.84</v>
      </c>
      <c r="C28" s="26"/>
      <c r="D28" s="26">
        <v>0</v>
      </c>
      <c r="E28" s="26"/>
      <c r="F28" s="26" t="s">
        <v>3</v>
      </c>
      <c r="G28" s="27"/>
      <c r="I28">
        <f>(D28-D27)/(B28-B27)</f>
        <v>0.172010937111608</v>
      </c>
      <c r="J28">
        <f>D27-I28*B27</f>
        <v>-357.411205567984</v>
      </c>
    </row>
    <row r="29" spans="2:7">
      <c r="B29" s="1"/>
      <c r="C29" s="1"/>
      <c r="D29" s="1"/>
      <c r="E29" s="1"/>
      <c r="F29" s="1"/>
      <c r="G29" s="1"/>
    </row>
  </sheetData>
  <mergeCells count="84"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B8:C8"/>
    <mergeCell ref="D8:E8"/>
    <mergeCell ref="F8:G8"/>
    <mergeCell ref="B9:C9"/>
    <mergeCell ref="D9:E9"/>
    <mergeCell ref="F9:G9"/>
    <mergeCell ref="B10:C10"/>
    <mergeCell ref="D10:E10"/>
    <mergeCell ref="F10:G10"/>
    <mergeCell ref="B11:C11"/>
    <mergeCell ref="D11:E11"/>
    <mergeCell ref="F11:G11"/>
    <mergeCell ref="B12:C12"/>
    <mergeCell ref="D12:E12"/>
    <mergeCell ref="F12:G12"/>
    <mergeCell ref="B13:C13"/>
    <mergeCell ref="D13:E13"/>
    <mergeCell ref="F13:G13"/>
    <mergeCell ref="B14:C14"/>
    <mergeCell ref="D14:E14"/>
    <mergeCell ref="F14:G14"/>
    <mergeCell ref="B15:C15"/>
    <mergeCell ref="D15:E15"/>
    <mergeCell ref="F15:G15"/>
    <mergeCell ref="B16:C16"/>
    <mergeCell ref="D16:E16"/>
    <mergeCell ref="F16:G16"/>
    <mergeCell ref="B17:C17"/>
    <mergeCell ref="D17:E17"/>
    <mergeCell ref="F17:G17"/>
    <mergeCell ref="B18:C18"/>
    <mergeCell ref="D18:E18"/>
    <mergeCell ref="F18:G18"/>
    <mergeCell ref="B19:C19"/>
    <mergeCell ref="D19:E19"/>
    <mergeCell ref="F19:G19"/>
    <mergeCell ref="B20:C20"/>
    <mergeCell ref="D20:E20"/>
    <mergeCell ref="F20:G20"/>
    <mergeCell ref="B21:C21"/>
    <mergeCell ref="D21:E21"/>
    <mergeCell ref="F21:G21"/>
    <mergeCell ref="B22:C22"/>
    <mergeCell ref="D22:E22"/>
    <mergeCell ref="F22:G22"/>
    <mergeCell ref="B23:C23"/>
    <mergeCell ref="D23:E23"/>
    <mergeCell ref="F23:G23"/>
    <mergeCell ref="B24:C24"/>
    <mergeCell ref="D24:E24"/>
    <mergeCell ref="F24:G24"/>
    <mergeCell ref="B25:C25"/>
    <mergeCell ref="D25:E25"/>
    <mergeCell ref="F25:G25"/>
    <mergeCell ref="B26:C26"/>
    <mergeCell ref="D26:E26"/>
    <mergeCell ref="F26:G26"/>
    <mergeCell ref="B27:C27"/>
    <mergeCell ref="D27:E27"/>
    <mergeCell ref="F27:G27"/>
    <mergeCell ref="B28:C28"/>
    <mergeCell ref="D28:E28"/>
    <mergeCell ref="F28:G28"/>
    <mergeCell ref="B29:C29"/>
    <mergeCell ref="D29:E29"/>
    <mergeCell ref="F29:G29"/>
  </mergeCell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3"/>
  <sheetViews>
    <sheetView zoomScale="130" zoomScaleNormal="130" topLeftCell="A61" workbookViewId="0">
      <selection activeCell="C69" sqref="C69:C73"/>
    </sheetView>
  </sheetViews>
  <sheetFormatPr defaultColWidth="8.88888888888889" defaultRowHeight="14.4"/>
  <cols>
    <col min="1" max="1" width="16.2314814814815" customWidth="1"/>
    <col min="4" max="4" width="14.1111111111111"/>
    <col min="5" max="5" width="12.8888888888889"/>
    <col min="6" max="7" width="14.1111111111111"/>
    <col min="8" max="8" width="18.287037037037" customWidth="1"/>
    <col min="10" max="10" width="15.5555555555556"/>
    <col min="11" max="11" width="14.1111111111111"/>
    <col min="12" max="12" width="17.2685185185185" customWidth="1"/>
    <col min="13" max="13" width="12.8888888888889"/>
    <col min="14" max="14" width="14.1111111111111"/>
    <col min="16" max="16" width="14.1111111111111"/>
    <col min="18" max="18" width="12.8888888888889"/>
    <col min="19" max="19" width="14.1111111111111"/>
  </cols>
  <sheetData>
    <row r="1" spans="1:19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4</v>
      </c>
      <c r="G1" s="1" t="s">
        <v>5</v>
      </c>
      <c r="H1" s="1" t="s">
        <v>12</v>
      </c>
      <c r="I1" s="1" t="s">
        <v>13</v>
      </c>
      <c r="J1" s="1" t="s">
        <v>14</v>
      </c>
      <c r="K1" s="1" t="s">
        <v>15</v>
      </c>
      <c r="L1" t="s">
        <v>16</v>
      </c>
      <c r="P1" s="1" t="s">
        <v>17</v>
      </c>
      <c r="Q1" s="1"/>
      <c r="R1" s="1"/>
      <c r="S1" s="1"/>
    </row>
    <row r="2" spans="1:19">
      <c r="A2" s="1">
        <v>3930.94</v>
      </c>
      <c r="B2" s="1">
        <v>3.136</v>
      </c>
      <c r="C2" s="1">
        <v>1.288</v>
      </c>
      <c r="D2" s="1">
        <f>B2/C2</f>
        <v>2.43478260869565</v>
      </c>
      <c r="E2" s="1">
        <f>LN(A2)</f>
        <v>8.27663386201359</v>
      </c>
      <c r="F2" s="1">
        <f>(C2-C3)/(A2-A3)</f>
        <v>0.000961720974375198</v>
      </c>
      <c r="G2" s="1">
        <f>C2-A2*F2</f>
        <v>-2.49246744701044</v>
      </c>
      <c r="H2" s="12">
        <f>ABS(K2-I2)/I2</f>
        <v>0.00720009236868809</v>
      </c>
      <c r="I2" s="1">
        <f>F2*A2+G2</f>
        <v>1.288</v>
      </c>
      <c r="J2" s="1">
        <f>0.0006*A2-1.3162</f>
        <v>1.042364</v>
      </c>
      <c r="K2" s="1">
        <f>M2*A2+N2</f>
        <v>1.27872628102913</v>
      </c>
      <c r="L2">
        <f>0.000000004*A2^2+0.0006*A2-1.3031</f>
        <v>1.1172731571344</v>
      </c>
      <c r="M2">
        <v>0.000676880897264471</v>
      </c>
      <c r="N2">
        <v>-1.38205191326367</v>
      </c>
      <c r="P2" s="1">
        <f>R2*E2+S2</f>
        <v>0.680431880687384</v>
      </c>
      <c r="Q2" s="1"/>
      <c r="R2" s="1">
        <v>0.836287921134597</v>
      </c>
      <c r="S2" s="1">
        <v>-6.24121704576817</v>
      </c>
    </row>
    <row r="3" spans="1:19">
      <c r="A3" s="1">
        <v>3614.84</v>
      </c>
      <c r="B3" s="1">
        <v>2.901</v>
      </c>
      <c r="C3" s="1">
        <v>0.984</v>
      </c>
      <c r="D3" s="1">
        <f t="shared" ref="D3:D17" si="0">B3/C3</f>
        <v>2.94817073170732</v>
      </c>
      <c r="E3" s="1">
        <f t="shared" ref="E3:E29" si="1">LN(A3)</f>
        <v>8.1928028735857</v>
      </c>
      <c r="F3" s="1">
        <f t="shared" ref="F3:F31" si="2">(C3-C4)/(A3-A4)</f>
        <v>0.000752210618973311</v>
      </c>
      <c r="G3" s="1">
        <f t="shared" ref="G3:G28" si="3">C3-A3*F3</f>
        <v>-1.73512103388949</v>
      </c>
      <c r="H3" s="12">
        <f t="shared" ref="H3:H28" si="4">ABS(K3-I3)/I3</f>
        <v>0.0820774689063313</v>
      </c>
      <c r="I3" s="1">
        <f t="shared" ref="I3:I28" si="5">F3*A3+G3</f>
        <v>0.984</v>
      </c>
      <c r="J3" s="1">
        <f t="shared" ref="J3:J28" si="6">0.0006*A3-1.3162</f>
        <v>0.852704</v>
      </c>
      <c r="K3" s="1">
        <f t="shared" ref="K3:K29" si="7">M3*A3+N3</f>
        <v>1.06476422940383</v>
      </c>
      <c r="L3">
        <f t="shared" ref="L3:L29" si="8">0.000000004*A3^2+0.0006*A3-1.3031</f>
        <v>0.9180722729024</v>
      </c>
      <c r="M3">
        <v>0.000676880897264471</v>
      </c>
      <c r="N3">
        <v>-1.38205191326367</v>
      </c>
      <c r="P3" s="1">
        <f>R3*E3+S3</f>
        <v>0.610325037648362</v>
      </c>
      <c r="Q3" s="1"/>
      <c r="R3" s="1">
        <v>0.836287921134597</v>
      </c>
      <c r="S3" s="1">
        <v>-6.24121704576817</v>
      </c>
    </row>
    <row r="4" spans="1:19">
      <c r="A4" s="1">
        <v>3364.91</v>
      </c>
      <c r="B4" s="3">
        <v>2.7</v>
      </c>
      <c r="C4" s="1">
        <v>0.796</v>
      </c>
      <c r="D4" s="1">
        <f t="shared" si="0"/>
        <v>3.39195979899497</v>
      </c>
      <c r="E4" s="1">
        <f t="shared" si="1"/>
        <v>8.12115649580733</v>
      </c>
      <c r="F4" s="1">
        <f t="shared" si="2"/>
        <v>0.000623802740802594</v>
      </c>
      <c r="G4" s="1">
        <f t="shared" si="3"/>
        <v>-1.30304008055406</v>
      </c>
      <c r="H4" s="12">
        <f t="shared" si="4"/>
        <v>0.125114807475529</v>
      </c>
      <c r="I4" s="1">
        <f t="shared" si="5"/>
        <v>0.796</v>
      </c>
      <c r="J4" s="1">
        <f t="shared" si="6"/>
        <v>0.702746</v>
      </c>
      <c r="K4" s="1">
        <f t="shared" si="7"/>
        <v>0.895591386750521</v>
      </c>
      <c r="L4">
        <f t="shared" si="8"/>
        <v>0.7611364772324</v>
      </c>
      <c r="M4">
        <v>0.000676880897264471</v>
      </c>
      <c r="N4">
        <v>-1.38205191326367</v>
      </c>
      <c r="P4" s="1">
        <f t="shared" ref="P3:P29" si="9">R4*E4+S4</f>
        <v>0.550408037319268</v>
      </c>
      <c r="Q4" s="1"/>
      <c r="R4" s="1">
        <v>0.836287921134597</v>
      </c>
      <c r="S4" s="1">
        <v>-6.24121704576817</v>
      </c>
    </row>
    <row r="5" spans="1:19">
      <c r="A5" s="1">
        <v>3161.32</v>
      </c>
      <c r="B5" s="1">
        <v>2.545</v>
      </c>
      <c r="C5" s="1">
        <v>0.669</v>
      </c>
      <c r="D5" s="1">
        <f t="shared" si="0"/>
        <v>3.80418535127055</v>
      </c>
      <c r="E5" s="1">
        <f t="shared" si="1"/>
        <v>8.0587449408786</v>
      </c>
      <c r="F5" s="1">
        <f t="shared" si="2"/>
        <v>0.00069772676119739</v>
      </c>
      <c r="G5" s="1">
        <f t="shared" si="3"/>
        <v>-1.53673756470853</v>
      </c>
      <c r="H5" s="12">
        <f t="shared" si="4"/>
        <v>0.132713310727125</v>
      </c>
      <c r="I5" s="1">
        <f t="shared" si="5"/>
        <v>0.669</v>
      </c>
      <c r="J5" s="1">
        <f t="shared" si="6"/>
        <v>0.580592</v>
      </c>
      <c r="K5" s="1">
        <f t="shared" si="7"/>
        <v>0.757785204876447</v>
      </c>
      <c r="L5">
        <f t="shared" si="8"/>
        <v>0.6336677765696</v>
      </c>
      <c r="M5">
        <v>0.000676880897264471</v>
      </c>
      <c r="N5">
        <v>-1.38205191326367</v>
      </c>
      <c r="P5" s="1">
        <f t="shared" si="9"/>
        <v>0.498214007793142</v>
      </c>
      <c r="Q5" s="1"/>
      <c r="R5" s="1">
        <v>0.836287921134597</v>
      </c>
      <c r="S5" s="1">
        <v>-6.24121704576817</v>
      </c>
    </row>
    <row r="6" spans="1:19">
      <c r="A6" s="1">
        <v>3028.03</v>
      </c>
      <c r="B6" s="1">
        <v>2.428</v>
      </c>
      <c r="C6" s="1">
        <v>0.576</v>
      </c>
      <c r="D6" s="1">
        <f t="shared" si="0"/>
        <v>4.21527777777778</v>
      </c>
      <c r="E6" s="1">
        <f t="shared" si="1"/>
        <v>8.01566752203798</v>
      </c>
      <c r="F6" s="1">
        <f t="shared" si="2"/>
        <v>0.000573770491803278</v>
      </c>
      <c r="G6" s="1">
        <f t="shared" si="3"/>
        <v>-1.16139426229508</v>
      </c>
      <c r="H6" s="12">
        <f t="shared" si="4"/>
        <v>0.158964843889004</v>
      </c>
      <c r="I6" s="1">
        <f t="shared" si="5"/>
        <v>0.576</v>
      </c>
      <c r="J6" s="1">
        <f t="shared" si="6"/>
        <v>0.500618</v>
      </c>
      <c r="K6" s="1">
        <f t="shared" si="7"/>
        <v>0.667563750080066</v>
      </c>
      <c r="L6">
        <f t="shared" si="8"/>
        <v>0.5503938627236</v>
      </c>
      <c r="M6">
        <v>0.000676880897264471</v>
      </c>
      <c r="N6">
        <v>-1.38205191326367</v>
      </c>
      <c r="P6" s="1">
        <f t="shared" si="9"/>
        <v>0.462188882743078</v>
      </c>
      <c r="Q6" s="1"/>
      <c r="R6" s="1">
        <v>0.836287921134597</v>
      </c>
      <c r="S6" s="1">
        <v>-6.24121704576817</v>
      </c>
    </row>
    <row r="7" spans="1:19">
      <c r="A7" s="1">
        <v>2906.03</v>
      </c>
      <c r="B7" s="1">
        <v>2.337</v>
      </c>
      <c r="C7" s="1">
        <v>0.506</v>
      </c>
      <c r="D7" s="1">
        <f t="shared" si="0"/>
        <v>4.61857707509881</v>
      </c>
      <c r="E7" s="1">
        <f t="shared" si="1"/>
        <v>7.97454316754563</v>
      </c>
      <c r="F7" s="1">
        <f t="shared" si="2"/>
        <v>0.000620119430408817</v>
      </c>
      <c r="G7" s="1">
        <f t="shared" si="3"/>
        <v>-1.29608566835093</v>
      </c>
      <c r="H7" s="12">
        <f t="shared" si="4"/>
        <v>0.156095416232806</v>
      </c>
      <c r="I7" s="1">
        <f t="shared" si="5"/>
        <v>0.506</v>
      </c>
      <c r="J7" s="1">
        <f t="shared" si="6"/>
        <v>0.427418</v>
      </c>
      <c r="K7" s="1">
        <f t="shared" si="7"/>
        <v>0.5849842806138</v>
      </c>
      <c r="L7">
        <f t="shared" si="8"/>
        <v>0.4742980414436</v>
      </c>
      <c r="M7">
        <v>0.000676880897264471</v>
      </c>
      <c r="N7">
        <v>-1.38205191326367</v>
      </c>
      <c r="P7" s="1">
        <f t="shared" si="9"/>
        <v>0.427797081816664</v>
      </c>
      <c r="Q7" s="1"/>
      <c r="R7" s="1">
        <v>0.836287921134597</v>
      </c>
      <c r="S7" s="1">
        <v>-6.24121704576817</v>
      </c>
    </row>
    <row r="8" spans="1:19">
      <c r="A8" s="1">
        <v>2818.95</v>
      </c>
      <c r="B8" s="1">
        <v>2.265</v>
      </c>
      <c r="C8" s="1">
        <v>0.452</v>
      </c>
      <c r="D8" s="1">
        <f t="shared" si="0"/>
        <v>5.01106194690265</v>
      </c>
      <c r="E8" s="1">
        <f t="shared" si="1"/>
        <v>7.94411975417072</v>
      </c>
      <c r="F8" s="1">
        <f t="shared" si="2"/>
        <v>0.000528355054596692</v>
      </c>
      <c r="G8" s="1">
        <f t="shared" si="3"/>
        <v>-1.03740648115534</v>
      </c>
      <c r="H8" s="12">
        <f t="shared" si="4"/>
        <v>0.163808610796482</v>
      </c>
      <c r="I8" s="1">
        <f t="shared" si="5"/>
        <v>0.452</v>
      </c>
      <c r="J8" s="1">
        <f t="shared" si="6"/>
        <v>0.37517</v>
      </c>
      <c r="K8" s="1">
        <f t="shared" si="7"/>
        <v>0.52604149208001</v>
      </c>
      <c r="L8">
        <f t="shared" si="8"/>
        <v>0.42005591641</v>
      </c>
      <c r="M8">
        <v>0.000676880897264471</v>
      </c>
      <c r="N8">
        <v>-1.38205191326367</v>
      </c>
      <c r="P8" s="1">
        <f t="shared" si="9"/>
        <v>0.402354348691544</v>
      </c>
      <c r="Q8" s="1"/>
      <c r="R8" s="1">
        <v>0.836287921134597</v>
      </c>
      <c r="S8" s="1">
        <v>-6.24121704576817</v>
      </c>
    </row>
    <row r="9" spans="1:19">
      <c r="A9" s="1">
        <v>2733.78</v>
      </c>
      <c r="B9" s="1">
        <v>2.206</v>
      </c>
      <c r="C9" s="1">
        <v>0.407</v>
      </c>
      <c r="D9" s="1">
        <f t="shared" si="0"/>
        <v>5.42014742014742</v>
      </c>
      <c r="E9" s="1">
        <f t="shared" si="1"/>
        <v>7.91344054586766</v>
      </c>
      <c r="F9" s="1">
        <f t="shared" si="2"/>
        <v>0.000657305049297876</v>
      </c>
      <c r="G9" s="1">
        <f t="shared" si="3"/>
        <v>-1.38992739766955</v>
      </c>
      <c r="H9" s="12">
        <f t="shared" si="4"/>
        <v>0.150839179508587</v>
      </c>
      <c r="I9" s="1">
        <f t="shared" si="5"/>
        <v>0.407</v>
      </c>
      <c r="J9" s="1">
        <f t="shared" si="6"/>
        <v>0.324068</v>
      </c>
      <c r="K9" s="1">
        <f t="shared" si="7"/>
        <v>0.468391546059995</v>
      </c>
      <c r="L9">
        <f t="shared" si="8"/>
        <v>0.3670622123536</v>
      </c>
      <c r="M9">
        <v>0.000676880897264471</v>
      </c>
      <c r="N9">
        <v>-1.38205191326367</v>
      </c>
      <c r="P9" s="1">
        <f t="shared" si="9"/>
        <v>0.376697697357726</v>
      </c>
      <c r="Q9" s="1"/>
      <c r="R9" s="1">
        <v>0.836287921134597</v>
      </c>
      <c r="S9" s="1">
        <v>-6.24121704576817</v>
      </c>
    </row>
    <row r="10" spans="1:19">
      <c r="A10" s="1">
        <v>2633.37</v>
      </c>
      <c r="B10" s="1">
        <v>2.117</v>
      </c>
      <c r="C10" s="1">
        <v>0.341</v>
      </c>
      <c r="D10" s="1">
        <f t="shared" si="0"/>
        <v>6.20821114369501</v>
      </c>
      <c r="E10" s="1">
        <f t="shared" si="1"/>
        <v>7.8760196737407</v>
      </c>
      <c r="F10" s="1">
        <f t="shared" si="2"/>
        <v>0.000629425649095203</v>
      </c>
      <c r="G10" s="1">
        <f t="shared" si="3"/>
        <v>-1.31651062155784</v>
      </c>
      <c r="H10" s="12">
        <f t="shared" si="4"/>
        <v>0.174269604591405</v>
      </c>
      <c r="I10" s="1">
        <f t="shared" si="5"/>
        <v>0.341</v>
      </c>
      <c r="J10" s="1">
        <f t="shared" si="6"/>
        <v>0.263822</v>
      </c>
      <c r="K10" s="1">
        <f t="shared" si="7"/>
        <v>0.400425935165669</v>
      </c>
      <c r="L10">
        <f t="shared" si="8"/>
        <v>0.3046605502276</v>
      </c>
      <c r="M10">
        <v>0.000676880897264471</v>
      </c>
      <c r="N10">
        <v>-1.38205191326367</v>
      </c>
      <c r="P10" s="1">
        <f t="shared" si="9"/>
        <v>0.345403073999621</v>
      </c>
      <c r="Q10" s="1"/>
      <c r="R10" s="1">
        <v>0.836287921134597</v>
      </c>
      <c r="S10" s="1">
        <v>-6.24121704576817</v>
      </c>
    </row>
    <row r="11" spans="1:19">
      <c r="A11" s="1">
        <v>2557.11</v>
      </c>
      <c r="B11" s="1">
        <v>2.054</v>
      </c>
      <c r="C11" s="1">
        <v>0.293</v>
      </c>
      <c r="D11" s="1">
        <f t="shared" si="0"/>
        <v>7.01023890784983</v>
      </c>
      <c r="E11" s="1">
        <f t="shared" si="1"/>
        <v>7.84663299352897</v>
      </c>
      <c r="F11" s="1">
        <f t="shared" si="2"/>
        <v>0.000624617268830373</v>
      </c>
      <c r="G11" s="1">
        <f t="shared" si="3"/>
        <v>-1.30421506429883</v>
      </c>
      <c r="H11" s="12">
        <f t="shared" si="4"/>
        <v>0.190467569762051</v>
      </c>
      <c r="I11" s="1">
        <f t="shared" si="5"/>
        <v>0.293</v>
      </c>
      <c r="J11" s="1">
        <f t="shared" si="6"/>
        <v>0.218066</v>
      </c>
      <c r="K11" s="1">
        <f t="shared" si="7"/>
        <v>0.348806997940281</v>
      </c>
      <c r="L11">
        <f t="shared" si="8"/>
        <v>0.2573212462084</v>
      </c>
      <c r="M11">
        <v>0.000676880897264471</v>
      </c>
      <c r="N11">
        <v>-1.38205191326367</v>
      </c>
      <c r="P11" s="1">
        <f t="shared" si="9"/>
        <v>0.320827348296309</v>
      </c>
      <c r="Q11" s="1"/>
      <c r="R11" s="1">
        <v>0.836287921134597</v>
      </c>
      <c r="S11" s="1">
        <v>-6.24121704576817</v>
      </c>
    </row>
    <row r="12" spans="1:19">
      <c r="A12" s="1">
        <v>2475.46</v>
      </c>
      <c r="B12" s="1">
        <v>1.985</v>
      </c>
      <c r="C12" s="1">
        <v>0.242</v>
      </c>
      <c r="D12" s="1">
        <f t="shared" si="0"/>
        <v>8.20247933884298</v>
      </c>
      <c r="E12" s="1">
        <f t="shared" si="1"/>
        <v>7.81418151631908</v>
      </c>
      <c r="F12" s="1">
        <f t="shared" si="2"/>
        <v>0.000602208096353293</v>
      </c>
      <c r="G12" s="1">
        <f t="shared" si="3"/>
        <v>-1.24874205419872</v>
      </c>
      <c r="H12" s="12">
        <f t="shared" si="4"/>
        <v>0.212973854043955</v>
      </c>
      <c r="I12" s="1">
        <f t="shared" si="5"/>
        <v>0.242</v>
      </c>
      <c r="J12" s="1">
        <f t="shared" si="6"/>
        <v>0.169076</v>
      </c>
      <c r="K12" s="1">
        <f t="shared" si="7"/>
        <v>0.293539672678637</v>
      </c>
      <c r="L12">
        <f t="shared" si="8"/>
        <v>0.2066876088464</v>
      </c>
      <c r="M12">
        <v>0.000676880897264471</v>
      </c>
      <c r="N12">
        <v>-1.38205191326367</v>
      </c>
      <c r="P12" s="1">
        <f t="shared" si="9"/>
        <v>0.293688569882705</v>
      </c>
      <c r="Q12" s="1"/>
      <c r="R12" s="1">
        <v>0.836287921134597</v>
      </c>
      <c r="S12" s="1">
        <v>-6.24121704576817</v>
      </c>
    </row>
    <row r="13" spans="1:19">
      <c r="A13" s="1">
        <v>2415.68</v>
      </c>
      <c r="B13" s="1">
        <v>1.937</v>
      </c>
      <c r="C13" s="1">
        <v>0.206</v>
      </c>
      <c r="D13" s="1">
        <f t="shared" si="0"/>
        <v>9.40291262135922</v>
      </c>
      <c r="E13" s="1">
        <f t="shared" si="1"/>
        <v>7.78973609995126</v>
      </c>
      <c r="F13" s="1">
        <f t="shared" si="2"/>
        <v>0.000569740451572063</v>
      </c>
      <c r="G13" s="1">
        <f t="shared" si="3"/>
        <v>-1.1703106140536</v>
      </c>
      <c r="H13" s="12">
        <f t="shared" si="4"/>
        <v>0.228522973981388</v>
      </c>
      <c r="I13" s="1">
        <f t="shared" si="5"/>
        <v>0.206</v>
      </c>
      <c r="J13" s="1">
        <f t="shared" si="6"/>
        <v>0.133208</v>
      </c>
      <c r="K13" s="1">
        <f t="shared" si="7"/>
        <v>0.253075732640166</v>
      </c>
      <c r="L13">
        <f t="shared" si="8"/>
        <v>0.1696500394496</v>
      </c>
      <c r="M13">
        <v>0.000676880897264471</v>
      </c>
      <c r="N13">
        <v>-1.38205191326367</v>
      </c>
      <c r="P13" s="1">
        <f t="shared" si="9"/>
        <v>0.273245163447189</v>
      </c>
      <c r="Q13" s="1"/>
      <c r="R13" s="1">
        <v>0.836287921134597</v>
      </c>
      <c r="S13" s="1">
        <v>-6.24121704576817</v>
      </c>
    </row>
    <row r="14" spans="1:19">
      <c r="A14" s="1">
        <v>2368.29</v>
      </c>
      <c r="B14" s="1">
        <v>1.901</v>
      </c>
      <c r="C14" s="1">
        <v>0.179</v>
      </c>
      <c r="D14" s="1">
        <f t="shared" si="0"/>
        <v>10.6201117318436</v>
      </c>
      <c r="E14" s="1">
        <f t="shared" si="1"/>
        <v>7.76992345472174</v>
      </c>
      <c r="F14" s="1">
        <f t="shared" si="2"/>
        <v>0.00099651220727453</v>
      </c>
      <c r="G14" s="1">
        <f t="shared" si="3"/>
        <v>-2.1810298953662</v>
      </c>
      <c r="H14" s="12">
        <f t="shared" si="4"/>
        <v>0.234627636417894</v>
      </c>
      <c r="I14" s="1">
        <f t="shared" si="5"/>
        <v>0.179</v>
      </c>
      <c r="J14" s="1">
        <f t="shared" si="6"/>
        <v>0.104774</v>
      </c>
      <c r="K14" s="1">
        <f t="shared" si="7"/>
        <v>0.220998346918803</v>
      </c>
      <c r="L14">
        <f t="shared" si="8"/>
        <v>0.1403091900964</v>
      </c>
      <c r="M14">
        <v>0.000676880897264471</v>
      </c>
      <c r="N14">
        <v>-1.38205191326367</v>
      </c>
      <c r="P14" s="1">
        <f t="shared" si="9"/>
        <v>0.256676087556015</v>
      </c>
      <c r="Q14" s="1"/>
      <c r="R14" s="1">
        <v>0.836287921134597</v>
      </c>
      <c r="S14" s="1">
        <v>-6.24121704576817</v>
      </c>
    </row>
    <row r="15" spans="1:19">
      <c r="A15" s="1">
        <v>2348.22</v>
      </c>
      <c r="B15" s="1">
        <v>1.874</v>
      </c>
      <c r="C15" s="1">
        <v>0.159</v>
      </c>
      <c r="D15" s="1">
        <f t="shared" si="0"/>
        <v>11.7861635220126</v>
      </c>
      <c r="E15" s="1">
        <f t="shared" si="1"/>
        <v>7.76141287332192</v>
      </c>
      <c r="F15" s="1">
        <f t="shared" si="2"/>
        <v>0.000495615707205494</v>
      </c>
      <c r="G15" s="1">
        <f t="shared" si="3"/>
        <v>-1.00481471597408</v>
      </c>
      <c r="H15" s="12">
        <f t="shared" si="4"/>
        <v>0.304486461073616</v>
      </c>
      <c r="I15" s="1">
        <f t="shared" si="5"/>
        <v>0.159</v>
      </c>
      <c r="J15" s="1">
        <f t="shared" si="6"/>
        <v>0.0927319999999998</v>
      </c>
      <c r="K15" s="1">
        <f t="shared" si="7"/>
        <v>0.207413347310705</v>
      </c>
      <c r="L15">
        <f t="shared" si="8"/>
        <v>0.1278885486736</v>
      </c>
      <c r="M15">
        <v>0.000676880897264471</v>
      </c>
      <c r="N15">
        <v>-1.38205191326367</v>
      </c>
      <c r="P15" s="1">
        <f t="shared" si="9"/>
        <v>0.249558791129516</v>
      </c>
      <c r="Q15" s="1"/>
      <c r="R15" s="1">
        <v>0.836287921134597</v>
      </c>
      <c r="S15" s="1">
        <v>-6.24121704576817</v>
      </c>
    </row>
    <row r="16" spans="1:19">
      <c r="A16" s="1">
        <v>2295.76</v>
      </c>
      <c r="B16" s="1">
        <v>1.839</v>
      </c>
      <c r="C16" s="1">
        <v>0.133</v>
      </c>
      <c r="D16" s="1">
        <f t="shared" si="0"/>
        <v>13.8270676691729</v>
      </c>
      <c r="E16" s="1">
        <f t="shared" si="1"/>
        <v>7.73881922235913</v>
      </c>
      <c r="F16" s="1">
        <f t="shared" si="2"/>
        <v>0.000245982289275172</v>
      </c>
      <c r="G16" s="1">
        <f t="shared" si="3"/>
        <v>-0.43171630042637</v>
      </c>
      <c r="H16" s="12">
        <f t="shared" si="4"/>
        <v>0.292512597294819</v>
      </c>
      <c r="I16" s="1">
        <f t="shared" si="5"/>
        <v>0.133</v>
      </c>
      <c r="J16" s="1">
        <f t="shared" si="6"/>
        <v>0.061256</v>
      </c>
      <c r="K16" s="1">
        <f t="shared" si="7"/>
        <v>0.171904175440211</v>
      </c>
      <c r="L16">
        <f t="shared" si="8"/>
        <v>0.0954380559104</v>
      </c>
      <c r="M16">
        <v>0.000676880897264471</v>
      </c>
      <c r="N16">
        <v>-1.38205191326367</v>
      </c>
      <c r="P16" s="1">
        <f t="shared" si="9"/>
        <v>0.230663993735003</v>
      </c>
      <c r="Q16" s="1"/>
      <c r="R16" s="1">
        <v>0.836287921134597</v>
      </c>
      <c r="S16" s="1">
        <v>-6.24121704576817</v>
      </c>
    </row>
    <row r="17" spans="1:19">
      <c r="A17" s="1">
        <v>2234.78</v>
      </c>
      <c r="B17" s="1">
        <v>1.819</v>
      </c>
      <c r="C17" s="1">
        <v>0.118</v>
      </c>
      <c r="D17" s="1">
        <f t="shared" si="0"/>
        <v>15.4152542372881</v>
      </c>
      <c r="E17" s="1">
        <f t="shared" si="1"/>
        <v>7.71189806819825</v>
      </c>
      <c r="F17" s="1">
        <f t="shared" si="2"/>
        <v>0.000715758825670265</v>
      </c>
      <c r="G17" s="1">
        <f t="shared" si="3"/>
        <v>-1.4815635084314</v>
      </c>
      <c r="H17" s="12">
        <f t="shared" si="4"/>
        <v>0.107016765466305</v>
      </c>
      <c r="I17" s="1">
        <f t="shared" si="5"/>
        <v>0.118</v>
      </c>
      <c r="J17" s="1">
        <f t="shared" si="6"/>
        <v>0.0246679999999999</v>
      </c>
      <c r="K17" s="1">
        <f t="shared" si="7"/>
        <v>0.130627978325024</v>
      </c>
      <c r="L17">
        <f t="shared" si="8"/>
        <v>0.0577449665936001</v>
      </c>
      <c r="M17">
        <v>0.000676880897264471</v>
      </c>
      <c r="N17">
        <v>-1.38205191326367</v>
      </c>
      <c r="P17" s="1">
        <f t="shared" si="9"/>
        <v>0.208150157687257</v>
      </c>
      <c r="Q17" s="1"/>
      <c r="R17" s="1">
        <v>0.836287921134597</v>
      </c>
      <c r="S17" s="1">
        <v>-6.24121704576817</v>
      </c>
    </row>
    <row r="18" spans="1:19">
      <c r="A18" s="1">
        <v>2069.92</v>
      </c>
      <c r="B18" s="1">
        <v>1.659</v>
      </c>
      <c r="C18" s="1">
        <v>0</v>
      </c>
      <c r="D18" s="1"/>
      <c r="E18" s="1">
        <f t="shared" si="1"/>
        <v>7.63526523816959</v>
      </c>
      <c r="F18" s="1">
        <f t="shared" si="2"/>
        <v>0.000585230372464415</v>
      </c>
      <c r="G18" s="1">
        <f t="shared" si="3"/>
        <v>-1.21138005257154</v>
      </c>
      <c r="H18" s="12"/>
      <c r="I18" s="1">
        <f t="shared" si="5"/>
        <v>0</v>
      </c>
      <c r="J18" s="1">
        <f t="shared" si="6"/>
        <v>-0.0742480000000001</v>
      </c>
      <c r="K18" s="1">
        <f t="shared" si="7"/>
        <v>0.019037393602003</v>
      </c>
      <c r="L18">
        <f t="shared" si="8"/>
        <v>-0.0440097247744</v>
      </c>
      <c r="M18">
        <v>0.000676880897264471</v>
      </c>
      <c r="N18">
        <v>-1.38205191326367</v>
      </c>
      <c r="P18" s="1">
        <f t="shared" si="9"/>
        <v>0.144063047571928</v>
      </c>
      <c r="Q18" s="1"/>
      <c r="R18" s="1">
        <v>0.836287921134597</v>
      </c>
      <c r="S18" s="1">
        <v>-6.24121704576817</v>
      </c>
    </row>
    <row r="19" spans="1:19">
      <c r="A19" s="1">
        <v>1868.29</v>
      </c>
      <c r="B19" s="3">
        <v>1.5</v>
      </c>
      <c r="C19" s="1">
        <v>-0.118</v>
      </c>
      <c r="D19" s="1">
        <f>B19/C19</f>
        <v>-12.7118644067797</v>
      </c>
      <c r="E19" s="1">
        <f t="shared" si="1"/>
        <v>7.53277885299201</v>
      </c>
      <c r="F19" s="1">
        <f t="shared" si="2"/>
        <v>0.00122950819672131</v>
      </c>
      <c r="G19" s="1">
        <f t="shared" si="3"/>
        <v>-2.41507786885245</v>
      </c>
      <c r="H19" s="12">
        <f t="shared" si="4"/>
        <v>-0.00472795158108468</v>
      </c>
      <c r="I19" s="1">
        <f t="shared" si="5"/>
        <v>-0.118</v>
      </c>
      <c r="J19" s="1">
        <f t="shared" si="6"/>
        <v>-0.195226</v>
      </c>
      <c r="K19" s="1">
        <f t="shared" si="7"/>
        <v>-0.117442101713432</v>
      </c>
      <c r="L19">
        <f t="shared" si="8"/>
        <v>-0.1681639699036</v>
      </c>
      <c r="M19">
        <v>0.000676880897264471</v>
      </c>
      <c r="N19">
        <v>-1.38205191326367</v>
      </c>
      <c r="P19" s="1">
        <f t="shared" si="9"/>
        <v>0.0583549215671697</v>
      </c>
      <c r="Q19" s="1"/>
      <c r="R19" s="1">
        <v>0.836287921134597</v>
      </c>
      <c r="S19" s="1">
        <v>-6.24121704576817</v>
      </c>
    </row>
    <row r="20" spans="1:19">
      <c r="A20" s="1">
        <v>1856.09</v>
      </c>
      <c r="B20" s="1">
        <v>1.479</v>
      </c>
      <c r="C20" s="1">
        <v>-0.133</v>
      </c>
      <c r="D20" s="1">
        <f t="shared" ref="D20:D29" si="10">B20/C20</f>
        <v>-11.1203007518797</v>
      </c>
      <c r="E20" s="1">
        <f t="shared" si="1"/>
        <v>7.52622740354979</v>
      </c>
      <c r="F20" s="1">
        <f t="shared" si="2"/>
        <v>0.000450190465196814</v>
      </c>
      <c r="G20" s="1">
        <f t="shared" si="3"/>
        <v>-0.968594020547155</v>
      </c>
      <c r="H20" s="12">
        <f t="shared" si="4"/>
        <v>-0.0548868521800077</v>
      </c>
      <c r="I20" s="1">
        <f t="shared" si="5"/>
        <v>-0.133</v>
      </c>
      <c r="J20" s="1">
        <f t="shared" si="6"/>
        <v>-0.202546</v>
      </c>
      <c r="K20" s="1">
        <f t="shared" si="7"/>
        <v>-0.125700048660059</v>
      </c>
      <c r="L20">
        <f t="shared" si="8"/>
        <v>-0.1756657196476</v>
      </c>
      <c r="M20">
        <v>0.000676880897264471</v>
      </c>
      <c r="N20">
        <v>-1.38205191326367</v>
      </c>
      <c r="P20" s="1">
        <f t="shared" si="9"/>
        <v>0.052876023532713</v>
      </c>
      <c r="Q20" s="1"/>
      <c r="R20" s="1">
        <v>0.836287921134597</v>
      </c>
      <c r="S20" s="1">
        <v>-6.24121704576817</v>
      </c>
    </row>
    <row r="21" spans="1:19">
      <c r="A21" s="1">
        <v>1769.46</v>
      </c>
      <c r="B21" s="1">
        <v>1.428</v>
      </c>
      <c r="C21" s="1">
        <v>-0.172</v>
      </c>
      <c r="D21" s="1">
        <f t="shared" si="10"/>
        <v>-8.30232558139535</v>
      </c>
      <c r="E21" s="1">
        <f t="shared" si="1"/>
        <v>7.47842969427429</v>
      </c>
      <c r="F21" s="1">
        <f t="shared" si="2"/>
        <v>0.000669642857142856</v>
      </c>
      <c r="G21" s="1">
        <f t="shared" si="3"/>
        <v>-1.35690625</v>
      </c>
      <c r="H21" s="12">
        <f t="shared" si="4"/>
        <v>-0.0717339580818605</v>
      </c>
      <c r="I21" s="1">
        <f t="shared" si="5"/>
        <v>-0.172</v>
      </c>
      <c r="J21" s="1">
        <f t="shared" si="6"/>
        <v>-0.254524</v>
      </c>
      <c r="K21" s="1">
        <f t="shared" si="7"/>
        <v>-0.18433824079008</v>
      </c>
      <c r="L21">
        <f t="shared" si="8"/>
        <v>-0.2289000452336</v>
      </c>
      <c r="M21">
        <v>0.000676880897264471</v>
      </c>
      <c r="N21">
        <v>-1.38205191326367</v>
      </c>
      <c r="P21" s="1">
        <f t="shared" si="9"/>
        <v>0.0129033766077153</v>
      </c>
      <c r="Q21" s="1"/>
      <c r="R21" s="1">
        <v>0.836287921134597</v>
      </c>
      <c r="S21" s="1">
        <v>-6.24121704576817</v>
      </c>
    </row>
    <row r="22" spans="1:19">
      <c r="A22" s="1">
        <v>1684.34</v>
      </c>
      <c r="B22" s="1">
        <v>1.352</v>
      </c>
      <c r="C22" s="1">
        <v>-0.229</v>
      </c>
      <c r="D22" s="1">
        <f t="shared" si="10"/>
        <v>-5.90393013100437</v>
      </c>
      <c r="E22" s="1">
        <f t="shared" si="1"/>
        <v>7.42912907466069</v>
      </c>
      <c r="F22" s="1">
        <f t="shared" si="2"/>
        <v>0.000741473059812162</v>
      </c>
      <c r="G22" s="1">
        <f t="shared" si="3"/>
        <v>-1.47789273356402</v>
      </c>
      <c r="H22" s="12">
        <f t="shared" si="4"/>
        <v>-0.0565691823809257</v>
      </c>
      <c r="I22" s="1">
        <f t="shared" si="5"/>
        <v>-0.229</v>
      </c>
      <c r="J22" s="1">
        <f t="shared" si="6"/>
        <v>-0.305596</v>
      </c>
      <c r="K22" s="1">
        <f t="shared" si="7"/>
        <v>-0.241954342765232</v>
      </c>
      <c r="L22">
        <f t="shared" si="8"/>
        <v>-0.2811479950576</v>
      </c>
      <c r="M22">
        <v>0.000676880897264471</v>
      </c>
      <c r="N22">
        <v>-1.38205191326367</v>
      </c>
      <c r="P22" s="1">
        <f t="shared" si="9"/>
        <v>-0.028326136079591</v>
      </c>
      <c r="Q22" s="1"/>
      <c r="R22" s="1">
        <v>0.836287921134597</v>
      </c>
      <c r="S22" s="1">
        <v>-6.24121704576817</v>
      </c>
    </row>
    <row r="23" spans="1:19">
      <c r="A23" s="1">
        <v>1623.65</v>
      </c>
      <c r="B23" s="1">
        <v>1.291</v>
      </c>
      <c r="C23" s="1">
        <v>-0.274</v>
      </c>
      <c r="D23" s="1">
        <f t="shared" si="10"/>
        <v>-4.71167883211679</v>
      </c>
      <c r="E23" s="1">
        <f t="shared" si="1"/>
        <v>7.39243198025307</v>
      </c>
      <c r="F23" s="1">
        <f t="shared" si="2"/>
        <v>0.000524097687486492</v>
      </c>
      <c r="G23" s="1">
        <f t="shared" si="3"/>
        <v>-1.12495121028744</v>
      </c>
      <c r="H23" s="12">
        <f t="shared" si="4"/>
        <v>-0.032971694964281</v>
      </c>
      <c r="I23" s="1">
        <f t="shared" si="5"/>
        <v>-0.274</v>
      </c>
      <c r="J23" s="1">
        <f t="shared" si="6"/>
        <v>-0.34201</v>
      </c>
      <c r="K23" s="1">
        <f t="shared" si="7"/>
        <v>-0.283034244420213</v>
      </c>
      <c r="L23">
        <f t="shared" si="8"/>
        <v>-0.31836504271</v>
      </c>
      <c r="M23">
        <v>0.000676880897264471</v>
      </c>
      <c r="N23">
        <v>-1.38205191326367</v>
      </c>
      <c r="P23" s="1">
        <f t="shared" si="9"/>
        <v>-0.0590154728734245</v>
      </c>
      <c r="Q23" s="1"/>
      <c r="R23" s="1">
        <v>0.836287921134597</v>
      </c>
      <c r="S23" s="1">
        <v>-6.24121704576817</v>
      </c>
    </row>
    <row r="24" spans="1:19">
      <c r="A24" s="1">
        <v>1438.57</v>
      </c>
      <c r="B24" s="3">
        <v>1.16</v>
      </c>
      <c r="C24" s="1">
        <v>-0.371</v>
      </c>
      <c r="D24" s="1">
        <f t="shared" si="10"/>
        <v>-3.1266846361186</v>
      </c>
      <c r="E24" s="1">
        <f t="shared" si="1"/>
        <v>7.27140484360814</v>
      </c>
      <c r="F24" s="1">
        <f t="shared" si="2"/>
        <v>0.00065359477124183</v>
      </c>
      <c r="G24" s="1">
        <f t="shared" si="3"/>
        <v>-1.31124183006536</v>
      </c>
      <c r="H24" s="12">
        <f t="shared" si="4"/>
        <v>-0.10056970589197</v>
      </c>
      <c r="I24" s="1">
        <f t="shared" si="5"/>
        <v>-0.371</v>
      </c>
      <c r="J24" s="1">
        <f t="shared" si="6"/>
        <v>-0.453058</v>
      </c>
      <c r="K24" s="1">
        <f t="shared" si="7"/>
        <v>-0.408311360885921</v>
      </c>
      <c r="L24">
        <f t="shared" si="8"/>
        <v>-0.4316800654204</v>
      </c>
      <c r="M24">
        <v>0.000676880897264471</v>
      </c>
      <c r="N24">
        <v>-1.38205191326367</v>
      </c>
      <c r="P24" s="1">
        <f t="shared" si="9"/>
        <v>-0.160229005379081</v>
      </c>
      <c r="Q24" s="1"/>
      <c r="R24" s="1">
        <v>0.836287921134597</v>
      </c>
      <c r="S24" s="1">
        <v>-6.24121704576817</v>
      </c>
    </row>
    <row r="25" spans="1:19">
      <c r="A25" s="1">
        <v>1230.49</v>
      </c>
      <c r="B25" s="1">
        <v>0.981</v>
      </c>
      <c r="C25" s="1">
        <v>-0.507</v>
      </c>
      <c r="D25" s="1">
        <f t="shared" si="10"/>
        <v>-1.93491124260355</v>
      </c>
      <c r="E25" s="1">
        <f t="shared" si="1"/>
        <v>7.11516774302036</v>
      </c>
      <c r="F25" s="1">
        <f t="shared" si="2"/>
        <v>0.000622717662886796</v>
      </c>
      <c r="G25" s="1">
        <f t="shared" si="3"/>
        <v>-1.27324785700557</v>
      </c>
      <c r="H25" s="12">
        <f t="shared" si="4"/>
        <v>-0.0831493845931203</v>
      </c>
      <c r="I25" s="1">
        <f t="shared" si="5"/>
        <v>-0.507</v>
      </c>
      <c r="J25" s="1">
        <f t="shared" si="6"/>
        <v>-0.577906</v>
      </c>
      <c r="K25" s="1">
        <f t="shared" si="7"/>
        <v>-0.549156737988712</v>
      </c>
      <c r="L25">
        <f t="shared" si="8"/>
        <v>-0.5587495774396</v>
      </c>
      <c r="M25">
        <v>0.000676880897264471</v>
      </c>
      <c r="N25">
        <v>-1.38205191326367</v>
      </c>
      <c r="P25" s="1">
        <f t="shared" si="9"/>
        <v>-0.290888205433738</v>
      </c>
      <c r="Q25" s="1"/>
      <c r="R25" s="1">
        <v>0.836287921134597</v>
      </c>
      <c r="S25" s="1">
        <v>-6.24121704576817</v>
      </c>
    </row>
    <row r="26" spans="1:19">
      <c r="A26" s="1">
        <v>970.34</v>
      </c>
      <c r="B26" s="1">
        <v>0.771</v>
      </c>
      <c r="C26" s="1">
        <v>-0.669</v>
      </c>
      <c r="D26" s="1">
        <f t="shared" si="10"/>
        <v>-1.152466367713</v>
      </c>
      <c r="E26" s="1">
        <f t="shared" si="1"/>
        <v>6.87764652554515</v>
      </c>
      <c r="F26" s="1">
        <f t="shared" si="2"/>
        <v>0.000648659605736583</v>
      </c>
      <c r="G26" s="1">
        <f t="shared" si="3"/>
        <v>-1.29842036183044</v>
      </c>
      <c r="H26" s="12">
        <f t="shared" si="4"/>
        <v>-0.0840766867145949</v>
      </c>
      <c r="I26" s="1">
        <f t="shared" si="5"/>
        <v>-0.669</v>
      </c>
      <c r="J26" s="1">
        <f t="shared" si="6"/>
        <v>-0.733996</v>
      </c>
      <c r="K26" s="1">
        <f t="shared" si="7"/>
        <v>-0.725247303412064</v>
      </c>
      <c r="L26">
        <f t="shared" si="8"/>
        <v>-0.7171297611376</v>
      </c>
      <c r="M26">
        <v>0.000676880897264471</v>
      </c>
      <c r="N26">
        <v>-1.38205191326367</v>
      </c>
      <c r="P26" s="1">
        <f t="shared" si="9"/>
        <v>-0.489524330621435</v>
      </c>
      <c r="Q26" s="1"/>
      <c r="R26" s="1">
        <v>0.836287921134597</v>
      </c>
      <c r="S26" s="1">
        <v>-6.24121704576817</v>
      </c>
    </row>
    <row r="27" spans="1:19">
      <c r="A27" s="1">
        <v>773.01</v>
      </c>
      <c r="B27" s="1">
        <v>0.616</v>
      </c>
      <c r="C27" s="1">
        <v>-0.797</v>
      </c>
      <c r="D27" s="1">
        <f t="shared" si="10"/>
        <v>-0.772898368883312</v>
      </c>
      <c r="E27" s="1">
        <f t="shared" si="1"/>
        <v>6.65029198511435</v>
      </c>
      <c r="F27" s="1">
        <f t="shared" si="2"/>
        <v>0.000564598474382846</v>
      </c>
      <c r="G27" s="1">
        <f t="shared" si="3"/>
        <v>-1.23344026668268</v>
      </c>
      <c r="H27" s="12">
        <f t="shared" si="4"/>
        <v>-0.0775611177782471</v>
      </c>
      <c r="I27" s="1">
        <f t="shared" si="5"/>
        <v>-0.797</v>
      </c>
      <c r="J27" s="1">
        <f t="shared" si="6"/>
        <v>-0.852394</v>
      </c>
      <c r="K27" s="1">
        <f t="shared" si="7"/>
        <v>-0.858816210869263</v>
      </c>
      <c r="L27">
        <f t="shared" si="8"/>
        <v>-0.8369038221596</v>
      </c>
      <c r="M27">
        <v>0.000676880897264471</v>
      </c>
      <c r="N27">
        <v>-1.38205191326367</v>
      </c>
      <c r="P27" s="1">
        <f t="shared" si="9"/>
        <v>-0.679658186598818</v>
      </c>
      <c r="Q27" s="1"/>
      <c r="R27" s="1">
        <v>0.836287921134597</v>
      </c>
      <c r="S27" s="1">
        <v>-6.24121704576817</v>
      </c>
    </row>
    <row r="28" spans="1:19">
      <c r="A28" s="1">
        <v>440.03</v>
      </c>
      <c r="B28" s="1">
        <v>0.412</v>
      </c>
      <c r="C28" s="1">
        <v>-0.985</v>
      </c>
      <c r="D28" s="1">
        <f t="shared" si="10"/>
        <v>-0.418274111675127</v>
      </c>
      <c r="E28" s="1">
        <f t="shared" si="1"/>
        <v>6.08684290640621</v>
      </c>
      <c r="F28" s="1">
        <f t="shared" si="2"/>
        <v>0.00129119945633707</v>
      </c>
      <c r="G28" s="1">
        <f t="shared" si="3"/>
        <v>-1.553166496772</v>
      </c>
      <c r="H28" s="12">
        <f t="shared" si="4"/>
        <v>-0.100714733035929</v>
      </c>
      <c r="I28" s="1">
        <f t="shared" si="5"/>
        <v>-0.985</v>
      </c>
      <c r="J28" s="1">
        <f t="shared" si="6"/>
        <v>-1.052182</v>
      </c>
      <c r="K28" s="1">
        <f t="shared" si="7"/>
        <v>-1.08420401204039</v>
      </c>
      <c r="L28">
        <f t="shared" si="8"/>
        <v>-1.0383074943964</v>
      </c>
      <c r="M28">
        <v>0.000676880897264471</v>
      </c>
      <c r="N28">
        <v>-1.38205191326367</v>
      </c>
      <c r="P28" s="1">
        <f t="shared" si="9"/>
        <v>-1.15086384529685</v>
      </c>
      <c r="Q28" s="1"/>
      <c r="R28" s="1">
        <v>0.836287921134597</v>
      </c>
      <c r="S28" s="1">
        <v>-6.24121704576817</v>
      </c>
    </row>
    <row r="29" spans="1:19">
      <c r="A29" s="1">
        <v>204.59</v>
      </c>
      <c r="B29" s="1">
        <v>0.172</v>
      </c>
      <c r="C29" s="1">
        <v>-1.289</v>
      </c>
      <c r="D29" s="1">
        <f t="shared" si="10"/>
        <v>-0.133436772692009</v>
      </c>
      <c r="E29" s="1">
        <f t="shared" si="1"/>
        <v>5.32100797646773</v>
      </c>
      <c r="F29" s="1"/>
      <c r="G29" s="1"/>
      <c r="K29" s="1">
        <f t="shared" si="7"/>
        <v>-1.24356885049233</v>
      </c>
      <c r="L29">
        <f t="shared" si="8"/>
        <v>-1.1801785717276</v>
      </c>
      <c r="M29">
        <v>0.000676880897264471</v>
      </c>
      <c r="N29">
        <v>-1.38205191326367</v>
      </c>
      <c r="P29" s="1">
        <f t="shared" si="9"/>
        <v>-1.79132234678736</v>
      </c>
      <c r="Q29" s="1"/>
      <c r="R29" s="1">
        <v>0.836287921134597</v>
      </c>
      <c r="S29" s="1">
        <v>-6.24121704576817</v>
      </c>
    </row>
    <row r="30" ht="15.15" spans="6:19">
      <c r="F30" s="1"/>
      <c r="H30" s="13">
        <f>AVERAGE(H2:H29)</f>
        <v>0.0790280740513064</v>
      </c>
      <c r="P30" s="1"/>
      <c r="Q30" s="1"/>
      <c r="R30" s="1"/>
      <c r="S30" s="1"/>
    </row>
    <row r="31" ht="15.15" spans="6:7">
      <c r="F31" s="14">
        <f>AVERAGE(F2:F30)</f>
        <v>0.000676880897264471</v>
      </c>
      <c r="G31" s="15">
        <f>AVERAGE(G2:G30)</f>
        <v>-1.38205191326367</v>
      </c>
    </row>
    <row r="33" spans="9:10">
      <c r="I33" s="16" t="s">
        <v>18</v>
      </c>
      <c r="J33" s="16">
        <f>LINEST(C2:C29,E2:E29,,FALSE)</f>
        <v>0.836287921134597</v>
      </c>
    </row>
    <row r="34" spans="9:10">
      <c r="I34" s="16" t="s">
        <v>19</v>
      </c>
      <c r="J34" s="16">
        <f>INDEX(LINEST(C2:C29,E2:E29,,FALSE),2)</f>
        <v>-6.24121704576817</v>
      </c>
    </row>
    <row r="35" spans="6:7">
      <c r="F35">
        <f>AVERAGE(F19:F34)</f>
        <v>0.000733869375837203</v>
      </c>
      <c r="G35">
        <f>AVERAGE(G19:G34)</f>
        <v>-1.39954461898825</v>
      </c>
    </row>
    <row r="46" spans="1:11">
      <c r="A46" s="1" t="s">
        <v>7</v>
      </c>
      <c r="B46" s="1" t="s">
        <v>8</v>
      </c>
      <c r="C46" s="1" t="s">
        <v>9</v>
      </c>
      <c r="D46" s="1" t="s">
        <v>10</v>
      </c>
      <c r="E46" s="1"/>
      <c r="F46" s="1" t="s">
        <v>4</v>
      </c>
      <c r="G46" s="1" t="s">
        <v>5</v>
      </c>
      <c r="I46" s="1" t="s">
        <v>13</v>
      </c>
      <c r="K46" s="1" t="s">
        <v>15</v>
      </c>
    </row>
    <row r="47" spans="1:14">
      <c r="A47" s="1">
        <v>3930.94</v>
      </c>
      <c r="B47" s="1">
        <v>3.136</v>
      </c>
      <c r="C47" s="1">
        <v>1.288</v>
      </c>
      <c r="D47" s="1">
        <f t="shared" ref="D47:D62" si="11">B47/C47</f>
        <v>2.43478260869565</v>
      </c>
      <c r="E47" s="1"/>
      <c r="F47" s="1">
        <f t="shared" ref="F47:F62" si="12">(C47-C48)/(A47-A48)</f>
        <v>0.000961720974375198</v>
      </c>
      <c r="G47" s="1">
        <f t="shared" ref="G47:G62" si="13">C47-A47*F47</f>
        <v>-2.49246744701044</v>
      </c>
      <c r="I47" s="1">
        <f t="shared" ref="I47:I62" si="14">F47*A47+G47</f>
        <v>1.288</v>
      </c>
      <c r="K47" s="1">
        <f t="shared" ref="K47:K62" si="15">M47*A47+N47</f>
        <v>1.13635989555903</v>
      </c>
      <c r="M47">
        <v>0.000638607519404086</v>
      </c>
      <c r="N47">
        <v>-1.37396794676727</v>
      </c>
    </row>
    <row r="48" spans="1:14">
      <c r="A48" s="1">
        <v>3614.84</v>
      </c>
      <c r="B48" s="1">
        <v>2.901</v>
      </c>
      <c r="C48" s="1">
        <v>0.984</v>
      </c>
      <c r="D48" s="1">
        <f t="shared" si="11"/>
        <v>2.94817073170732</v>
      </c>
      <c r="E48" s="1"/>
      <c r="F48" s="1">
        <f t="shared" si="12"/>
        <v>0.000752210618973311</v>
      </c>
      <c r="G48" s="1">
        <f t="shared" si="13"/>
        <v>-1.73512103388949</v>
      </c>
      <c r="I48" s="1">
        <f t="shared" si="14"/>
        <v>0.984</v>
      </c>
      <c r="K48" s="1">
        <f t="shared" si="15"/>
        <v>0.934496058675393</v>
      </c>
      <c r="M48">
        <v>0.000638607519404086</v>
      </c>
      <c r="N48">
        <v>-1.37396794676727</v>
      </c>
    </row>
    <row r="49" spans="1:14">
      <c r="A49" s="1">
        <v>3364.91</v>
      </c>
      <c r="B49" s="3">
        <v>2.7</v>
      </c>
      <c r="C49" s="1">
        <v>0.796</v>
      </c>
      <c r="D49" s="1">
        <f t="shared" si="11"/>
        <v>3.39195979899497</v>
      </c>
      <c r="E49" s="1"/>
      <c r="F49" s="1">
        <f t="shared" si="12"/>
        <v>0.000623802740802594</v>
      </c>
      <c r="G49" s="1">
        <f t="shared" si="13"/>
        <v>-1.30304008055406</v>
      </c>
      <c r="I49" s="1">
        <f t="shared" si="14"/>
        <v>0.796</v>
      </c>
      <c r="K49" s="1">
        <f t="shared" si="15"/>
        <v>0.77488888135073</v>
      </c>
      <c r="M49">
        <v>0.000638607519404086</v>
      </c>
      <c r="N49">
        <v>-1.37396794676727</v>
      </c>
    </row>
    <row r="50" spans="1:14">
      <c r="A50" s="1">
        <v>3161.32</v>
      </c>
      <c r="B50" s="1">
        <v>2.545</v>
      </c>
      <c r="C50" s="1">
        <v>0.669</v>
      </c>
      <c r="D50" s="1">
        <f t="shared" si="11"/>
        <v>3.80418535127055</v>
      </c>
      <c r="E50" s="1"/>
      <c r="F50" s="1">
        <f t="shared" si="12"/>
        <v>0.00069772676119739</v>
      </c>
      <c r="G50" s="1">
        <f t="shared" si="13"/>
        <v>-1.53673756470853</v>
      </c>
      <c r="I50" s="1">
        <f t="shared" si="14"/>
        <v>0.669</v>
      </c>
      <c r="K50" s="1">
        <f t="shared" si="15"/>
        <v>0.644874776475252</v>
      </c>
      <c r="M50">
        <v>0.000638607519404086</v>
      </c>
      <c r="N50">
        <v>-1.37396794676727</v>
      </c>
    </row>
    <row r="51" spans="1:14">
      <c r="A51" s="1">
        <v>3028.03</v>
      </c>
      <c r="B51" s="1">
        <v>2.428</v>
      </c>
      <c r="C51" s="1">
        <v>0.576</v>
      </c>
      <c r="D51" s="1">
        <f t="shared" si="11"/>
        <v>4.21527777777778</v>
      </c>
      <c r="E51" s="1"/>
      <c r="F51" s="1">
        <f t="shared" si="12"/>
        <v>0.000573770491803278</v>
      </c>
      <c r="G51" s="1">
        <f t="shared" si="13"/>
        <v>-1.16139426229508</v>
      </c>
      <c r="I51" s="1">
        <f t="shared" si="14"/>
        <v>0.576</v>
      </c>
      <c r="K51" s="1">
        <f t="shared" si="15"/>
        <v>0.559754780213882</v>
      </c>
      <c r="M51">
        <v>0.000638607519404086</v>
      </c>
      <c r="N51">
        <v>-1.37396794676727</v>
      </c>
    </row>
    <row r="52" spans="1:14">
      <c r="A52" s="1">
        <v>2906.03</v>
      </c>
      <c r="B52" s="1">
        <v>2.337</v>
      </c>
      <c r="C52" s="1">
        <v>0.506</v>
      </c>
      <c r="D52" s="1">
        <f t="shared" si="11"/>
        <v>4.61857707509881</v>
      </c>
      <c r="E52" s="1"/>
      <c r="F52" s="1">
        <f t="shared" si="12"/>
        <v>0.000620119430408817</v>
      </c>
      <c r="G52" s="1">
        <f t="shared" si="13"/>
        <v>-1.29608566835093</v>
      </c>
      <c r="I52" s="1">
        <f t="shared" si="14"/>
        <v>0.506</v>
      </c>
      <c r="K52" s="1">
        <f t="shared" si="15"/>
        <v>0.481844662846584</v>
      </c>
      <c r="M52">
        <v>0.000638607519404086</v>
      </c>
      <c r="N52">
        <v>-1.37396794676727</v>
      </c>
    </row>
    <row r="53" spans="1:14">
      <c r="A53" s="1">
        <v>2818.95</v>
      </c>
      <c r="B53" s="1">
        <v>2.265</v>
      </c>
      <c r="C53" s="1">
        <v>0.452</v>
      </c>
      <c r="D53" s="1">
        <f t="shared" si="11"/>
        <v>5.01106194690265</v>
      </c>
      <c r="E53" s="1"/>
      <c r="F53" s="1">
        <f t="shared" si="12"/>
        <v>0.000528355054596692</v>
      </c>
      <c r="G53" s="1">
        <f t="shared" si="13"/>
        <v>-1.03740648115534</v>
      </c>
      <c r="I53" s="1">
        <f t="shared" si="14"/>
        <v>0.452</v>
      </c>
      <c r="K53" s="1">
        <f t="shared" si="15"/>
        <v>0.426234720056876</v>
      </c>
      <c r="M53">
        <v>0.000638607519404086</v>
      </c>
      <c r="N53">
        <v>-1.37396794676727</v>
      </c>
    </row>
    <row r="54" spans="1:14">
      <c r="A54" s="1">
        <v>2733.78</v>
      </c>
      <c r="B54" s="1">
        <v>2.206</v>
      </c>
      <c r="C54" s="1">
        <v>0.407</v>
      </c>
      <c r="D54" s="1">
        <f t="shared" si="11"/>
        <v>5.42014742014742</v>
      </c>
      <c r="E54" s="1"/>
      <c r="F54" s="1">
        <f t="shared" si="12"/>
        <v>0.000657305049297876</v>
      </c>
      <c r="G54" s="1">
        <f t="shared" si="13"/>
        <v>-1.38992739766955</v>
      </c>
      <c r="I54" s="1">
        <f t="shared" si="14"/>
        <v>0.407</v>
      </c>
      <c r="K54" s="1">
        <f t="shared" si="15"/>
        <v>0.37184451762923</v>
      </c>
      <c r="M54">
        <v>0.000638607519404086</v>
      </c>
      <c r="N54">
        <v>-1.37396794676727</v>
      </c>
    </row>
    <row r="55" spans="1:14">
      <c r="A55" s="1">
        <v>2633.37</v>
      </c>
      <c r="B55" s="1">
        <v>2.117</v>
      </c>
      <c r="C55" s="1">
        <v>0.341</v>
      </c>
      <c r="D55" s="1">
        <f t="shared" si="11"/>
        <v>6.20821114369501</v>
      </c>
      <c r="E55" s="1"/>
      <c r="F55" s="1">
        <f t="shared" si="12"/>
        <v>0.000629425649095203</v>
      </c>
      <c r="G55" s="1">
        <f t="shared" si="13"/>
        <v>-1.31651062155784</v>
      </c>
      <c r="I55" s="1">
        <f t="shared" si="14"/>
        <v>0.341</v>
      </c>
      <c r="K55" s="1">
        <f t="shared" si="15"/>
        <v>0.307721936605865</v>
      </c>
      <c r="M55">
        <v>0.000638607519404086</v>
      </c>
      <c r="N55">
        <v>-1.37396794676727</v>
      </c>
    </row>
    <row r="56" spans="1:14">
      <c r="A56" s="1">
        <v>2557.11</v>
      </c>
      <c r="B56" s="1">
        <v>2.054</v>
      </c>
      <c r="C56" s="1">
        <v>0.293</v>
      </c>
      <c r="D56" s="1">
        <f t="shared" si="11"/>
        <v>7.01023890784983</v>
      </c>
      <c r="E56" s="1"/>
      <c r="F56" s="1">
        <f t="shared" si="12"/>
        <v>0.000624617268830373</v>
      </c>
      <c r="G56" s="1">
        <f t="shared" si="13"/>
        <v>-1.30421506429883</v>
      </c>
      <c r="I56" s="1">
        <f t="shared" si="14"/>
        <v>0.293</v>
      </c>
      <c r="K56" s="1">
        <f t="shared" si="15"/>
        <v>0.25902172717611</v>
      </c>
      <c r="M56">
        <v>0.000638607519404086</v>
      </c>
      <c r="N56">
        <v>-1.37396794676727</v>
      </c>
    </row>
    <row r="57" spans="1:14">
      <c r="A57" s="1">
        <v>2475.46</v>
      </c>
      <c r="B57" s="1">
        <v>1.985</v>
      </c>
      <c r="C57" s="1">
        <v>0.242</v>
      </c>
      <c r="D57" s="1">
        <f t="shared" si="11"/>
        <v>8.20247933884298</v>
      </c>
      <c r="E57" s="1"/>
      <c r="F57" s="1">
        <f t="shared" si="12"/>
        <v>0.000602208096353293</v>
      </c>
      <c r="G57" s="1">
        <f t="shared" si="13"/>
        <v>-1.24874205419872</v>
      </c>
      <c r="I57" s="1">
        <f t="shared" si="14"/>
        <v>0.242</v>
      </c>
      <c r="K57" s="1">
        <f t="shared" si="15"/>
        <v>0.206879423216766</v>
      </c>
      <c r="M57">
        <v>0.000638607519404086</v>
      </c>
      <c r="N57">
        <v>-1.37396794676727</v>
      </c>
    </row>
    <row r="58" spans="1:14">
      <c r="A58" s="1">
        <v>2415.68</v>
      </c>
      <c r="B58" s="1">
        <v>1.937</v>
      </c>
      <c r="C58" s="1">
        <v>0.206</v>
      </c>
      <c r="D58" s="1">
        <f t="shared" si="11"/>
        <v>9.40291262135922</v>
      </c>
      <c r="E58" s="1"/>
      <c r="F58" s="1">
        <f t="shared" si="12"/>
        <v>0.000569740451572063</v>
      </c>
      <c r="G58" s="1">
        <f t="shared" si="13"/>
        <v>-1.1703106140536</v>
      </c>
      <c r="I58" s="1">
        <f t="shared" si="14"/>
        <v>0.206</v>
      </c>
      <c r="K58" s="1">
        <f t="shared" si="15"/>
        <v>0.16870346570679</v>
      </c>
      <c r="M58">
        <v>0.000638607519404086</v>
      </c>
      <c r="N58">
        <v>-1.37396794676727</v>
      </c>
    </row>
    <row r="59" spans="1:14">
      <c r="A59" s="1">
        <v>2368.29</v>
      </c>
      <c r="B59" s="1">
        <v>1.901</v>
      </c>
      <c r="C59" s="1">
        <v>0.179</v>
      </c>
      <c r="D59" s="1">
        <f t="shared" si="11"/>
        <v>10.6201117318436</v>
      </c>
      <c r="E59" s="1"/>
      <c r="F59" s="1">
        <f t="shared" si="12"/>
        <v>0.00099651220727453</v>
      </c>
      <c r="G59" s="1">
        <f t="shared" si="13"/>
        <v>-2.1810298953662</v>
      </c>
      <c r="I59" s="1">
        <f t="shared" si="14"/>
        <v>0.179</v>
      </c>
      <c r="K59" s="1">
        <f t="shared" si="15"/>
        <v>0.138439855362231</v>
      </c>
      <c r="M59">
        <v>0.000638607519404086</v>
      </c>
      <c r="N59">
        <v>-1.37396794676727</v>
      </c>
    </row>
    <row r="60" spans="1:14">
      <c r="A60" s="1">
        <v>2348.22</v>
      </c>
      <c r="B60" s="1">
        <v>1.874</v>
      </c>
      <c r="C60" s="1">
        <v>0.159</v>
      </c>
      <c r="D60" s="1">
        <f t="shared" si="11"/>
        <v>11.7861635220126</v>
      </c>
      <c r="E60" s="1"/>
      <c r="F60" s="1">
        <f t="shared" si="12"/>
        <v>0.000495615707205494</v>
      </c>
      <c r="G60" s="1">
        <f t="shared" si="13"/>
        <v>-1.00481471597408</v>
      </c>
      <c r="I60" s="1">
        <f t="shared" si="14"/>
        <v>0.159</v>
      </c>
      <c r="K60" s="1">
        <f t="shared" si="15"/>
        <v>0.12562300244779</v>
      </c>
      <c r="M60">
        <v>0.000638607519404086</v>
      </c>
      <c r="N60">
        <v>-1.37396794676727</v>
      </c>
    </row>
    <row r="61" spans="1:14">
      <c r="A61" s="1">
        <v>2295.76</v>
      </c>
      <c r="B61" s="1">
        <v>1.839</v>
      </c>
      <c r="C61" s="1">
        <v>0.133</v>
      </c>
      <c r="D61" s="1">
        <f t="shared" si="11"/>
        <v>13.8270676691729</v>
      </c>
      <c r="E61" s="1"/>
      <c r="F61" s="1">
        <f t="shared" si="12"/>
        <v>0.000245982289275172</v>
      </c>
      <c r="G61" s="1">
        <f t="shared" si="13"/>
        <v>-0.43171630042637</v>
      </c>
      <c r="I61" s="1">
        <f t="shared" si="14"/>
        <v>0.133</v>
      </c>
      <c r="K61" s="1">
        <f t="shared" si="15"/>
        <v>0.0921216519798524</v>
      </c>
      <c r="M61">
        <v>0.000638607519404086</v>
      </c>
      <c r="N61">
        <v>-1.37396794676727</v>
      </c>
    </row>
    <row r="62" spans="1:14">
      <c r="A62" s="1">
        <v>2234.78</v>
      </c>
      <c r="B62" s="1">
        <v>1.819</v>
      </c>
      <c r="C62" s="1">
        <v>0.118</v>
      </c>
      <c r="D62" s="1">
        <f t="shared" si="11"/>
        <v>15.4152542372881</v>
      </c>
      <c r="E62" s="1"/>
      <c r="F62" s="1"/>
      <c r="G62" s="1"/>
      <c r="I62" s="1"/>
      <c r="K62" s="1"/>
      <c r="M62">
        <v>0.000638607519404086</v>
      </c>
      <c r="N62">
        <v>-1.37396794676727</v>
      </c>
    </row>
    <row r="64" spans="6:7">
      <c r="F64">
        <f>AVERAGE(F47:F63)</f>
        <v>0.000638607519404086</v>
      </c>
      <c r="G64">
        <f>AVERAGE(G47:G63)</f>
        <v>-1.37396794676727</v>
      </c>
    </row>
    <row r="69" spans="1:3">
      <c r="A69" s="1" t="s">
        <v>7</v>
      </c>
      <c r="B69" s="1" t="s">
        <v>8</v>
      </c>
      <c r="C69" s="1" t="s">
        <v>9</v>
      </c>
    </row>
    <row r="70" spans="1:3">
      <c r="A70">
        <v>2522.625732</v>
      </c>
      <c r="C70">
        <v>0.184</v>
      </c>
    </row>
    <row r="71" spans="1:3">
      <c r="A71">
        <v>2638.337158</v>
      </c>
      <c r="C71">
        <v>0.276</v>
      </c>
    </row>
    <row r="72" spans="1:3">
      <c r="A72">
        <v>3224.014404</v>
      </c>
      <c r="C72">
        <v>0.547</v>
      </c>
    </row>
    <row r="73" spans="1:3">
      <c r="A73">
        <v>4034.263916</v>
      </c>
      <c r="C73">
        <v>1.101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1"/>
  <sheetViews>
    <sheetView zoomScale="115" zoomScaleNormal="115" topLeftCell="A39" workbookViewId="0">
      <selection activeCell="C44" sqref="C44:C49"/>
    </sheetView>
  </sheetViews>
  <sheetFormatPr defaultColWidth="8.88888888888889" defaultRowHeight="14.4"/>
  <cols>
    <col min="1" max="1" width="12.9444444444444" customWidth="1"/>
    <col min="4" max="4" width="12.8888888888889"/>
    <col min="5" max="5" width="14.7777777777778" customWidth="1"/>
    <col min="6" max="6" width="20.3796296296296" customWidth="1"/>
    <col min="7" max="7" width="19.8425925925926" customWidth="1"/>
    <col min="8" max="8" width="13.6203703703704" customWidth="1"/>
    <col min="9" max="9" width="13.2407407407407" customWidth="1"/>
    <col min="10" max="10" width="10.6666666666667"/>
    <col min="11" max="11" width="20.6018518518519" style="1" customWidth="1"/>
    <col min="12" max="12" width="16.7777777777778" customWidth="1"/>
    <col min="13" max="13" width="16.4814814814815" customWidth="1"/>
  </cols>
  <sheetData>
    <row r="1" spans="1:11">
      <c r="A1" s="1" t="s">
        <v>7</v>
      </c>
      <c r="B1" s="1" t="s">
        <v>8</v>
      </c>
      <c r="C1" s="1" t="s">
        <v>9</v>
      </c>
      <c r="D1" s="1" t="s">
        <v>10</v>
      </c>
      <c r="E1" s="1" t="s">
        <v>20</v>
      </c>
      <c r="F1" s="1" t="s">
        <v>4</v>
      </c>
      <c r="G1" s="1" t="s">
        <v>5</v>
      </c>
      <c r="H1" s="1" t="s">
        <v>12</v>
      </c>
      <c r="I1" s="1" t="s">
        <v>13</v>
      </c>
      <c r="J1" s="1" t="s">
        <v>14</v>
      </c>
      <c r="K1" s="1" t="s">
        <v>21</v>
      </c>
    </row>
    <row r="2" spans="1:13">
      <c r="A2" s="1">
        <v>2379.38</v>
      </c>
      <c r="B2" s="1">
        <v>0.952</v>
      </c>
      <c r="C2" s="1">
        <v>24.27</v>
      </c>
      <c r="D2" s="1">
        <f t="shared" ref="D2:D12" si="0">B2/C2</f>
        <v>0.0392253811289658</v>
      </c>
      <c r="E2" s="12">
        <f>ABS(J2-I2)/I2</f>
        <v>0.0149274000824064</v>
      </c>
      <c r="F2" s="1">
        <f>(C2-C3)/(A2-A3)</f>
        <v>0.0487945719647755</v>
      </c>
      <c r="G2" s="1">
        <f>C2-A2*F2</f>
        <v>-91.8308286415476</v>
      </c>
      <c r="H2" s="12">
        <f>ABS(C2-K2)/C2</f>
        <v>0.112515521910581</v>
      </c>
      <c r="I2">
        <f>F2*A2+G2</f>
        <v>24.27</v>
      </c>
      <c r="J2" s="1">
        <f>A2*0.0576-112.42</f>
        <v>24.632288</v>
      </c>
      <c r="K2" s="1">
        <f>A2*L2+M2</f>
        <v>27.0007517167698</v>
      </c>
      <c r="L2">
        <v>0.0699949027326021</v>
      </c>
      <c r="M2">
        <v>-139.543719947129</v>
      </c>
    </row>
    <row r="3" spans="1:13">
      <c r="A3" s="1">
        <v>2310.11</v>
      </c>
      <c r="B3" s="1">
        <v>0.839</v>
      </c>
      <c r="C3" s="1">
        <v>20.89</v>
      </c>
      <c r="D3" s="1">
        <f t="shared" si="0"/>
        <v>0.0401627573001436</v>
      </c>
      <c r="E3" s="12">
        <f t="shared" ref="E3:E12" si="1">ABS(J3-I3)/I3</f>
        <v>0.0118556247008138</v>
      </c>
      <c r="F3" s="1">
        <f t="shared" ref="F3:F11" si="2">(C3-C4)/(A3-A4)</f>
        <v>0.0880718255664803</v>
      </c>
      <c r="G3" s="1">
        <f t="shared" ref="G3:G11" si="3">C3-A3*F3</f>
        <v>-182.565604959382</v>
      </c>
      <c r="H3" s="12">
        <f t="shared" ref="H3:H13" si="4">ABS(C3-K3)/C3</f>
        <v>0.0604214841782049</v>
      </c>
      <c r="I3">
        <f t="shared" ref="I3:I11" si="5">F3*A3+G3</f>
        <v>20.89</v>
      </c>
      <c r="J3" s="1">
        <f t="shared" ref="J3:J11" si="6">A3*0.0576-112.42</f>
        <v>20.642336</v>
      </c>
      <c r="K3" s="1">
        <f t="shared" ref="K3:K11" si="7">A3*L3+M3</f>
        <v>22.1522048044827</v>
      </c>
      <c r="L3">
        <v>0.0699949027326021</v>
      </c>
      <c r="M3">
        <v>-139.543719947129</v>
      </c>
    </row>
    <row r="4" spans="1:13">
      <c r="A4" s="1">
        <v>2286.72</v>
      </c>
      <c r="B4" s="1">
        <v>0.764</v>
      </c>
      <c r="C4" s="1">
        <v>18.83</v>
      </c>
      <c r="D4" s="1">
        <f t="shared" si="0"/>
        <v>0.0405735528412108</v>
      </c>
      <c r="E4" s="12">
        <f t="shared" si="1"/>
        <v>0.024698459904408</v>
      </c>
      <c r="F4" s="1">
        <f t="shared" si="2"/>
        <v>0.039945704867171</v>
      </c>
      <c r="G4" s="1">
        <f t="shared" si="3"/>
        <v>-72.5146422338573</v>
      </c>
      <c r="H4" s="12">
        <f t="shared" si="4"/>
        <v>0.0894861407098833</v>
      </c>
      <c r="I4">
        <f t="shared" si="5"/>
        <v>18.83</v>
      </c>
      <c r="J4" s="1">
        <f t="shared" si="6"/>
        <v>19.295072</v>
      </c>
      <c r="K4" s="1">
        <f t="shared" si="7"/>
        <v>20.5150240295671</v>
      </c>
      <c r="L4">
        <v>0.0699949027326021</v>
      </c>
      <c r="M4">
        <v>-139.543719947129</v>
      </c>
    </row>
    <row r="5" spans="1:13">
      <c r="A5" s="1">
        <v>2235.15</v>
      </c>
      <c r="B5" s="1">
        <v>0.687</v>
      </c>
      <c r="C5" s="1">
        <v>16.77</v>
      </c>
      <c r="D5" s="1">
        <f t="shared" si="0"/>
        <v>0.0409660107334526</v>
      </c>
      <c r="E5" s="12">
        <f t="shared" si="1"/>
        <v>0.02655694692904</v>
      </c>
      <c r="F5" s="1">
        <f t="shared" si="2"/>
        <v>0.0882154882154887</v>
      </c>
      <c r="G5" s="1">
        <f t="shared" si="3"/>
        <v>-180.404848484849</v>
      </c>
      <c r="H5" s="12">
        <f t="shared" si="4"/>
        <v>0.00807316014590339</v>
      </c>
      <c r="I5">
        <f t="shared" si="5"/>
        <v>16.77</v>
      </c>
      <c r="J5" s="1">
        <f t="shared" si="6"/>
        <v>16.32464</v>
      </c>
      <c r="K5" s="1">
        <f t="shared" si="7"/>
        <v>16.9053868956468</v>
      </c>
      <c r="L5">
        <v>0.0699949027326021</v>
      </c>
      <c r="M5">
        <v>-139.543719947129</v>
      </c>
    </row>
    <row r="6" spans="1:13">
      <c r="A6" s="2">
        <v>2220.3</v>
      </c>
      <c r="B6" s="1">
        <v>0.635</v>
      </c>
      <c r="C6" s="1">
        <v>15.46</v>
      </c>
      <c r="D6" s="1">
        <f t="shared" si="0"/>
        <v>0.0410737386804657</v>
      </c>
      <c r="E6" s="12">
        <f t="shared" si="1"/>
        <v>0.000600258732212071</v>
      </c>
      <c r="F6" s="1">
        <f t="shared" si="2"/>
        <v>0.0498915401301513</v>
      </c>
      <c r="G6" s="1">
        <f t="shared" si="3"/>
        <v>-95.314186550975</v>
      </c>
      <c r="H6" s="12">
        <f t="shared" si="4"/>
        <v>0.0262588997456467</v>
      </c>
      <c r="I6">
        <f t="shared" si="5"/>
        <v>15.46</v>
      </c>
      <c r="J6" s="1">
        <f t="shared" si="6"/>
        <v>15.46928</v>
      </c>
      <c r="K6" s="1">
        <f t="shared" si="7"/>
        <v>15.8659625900677</v>
      </c>
      <c r="L6">
        <v>0.0699949027326021</v>
      </c>
      <c r="M6">
        <v>-139.543719947129</v>
      </c>
    </row>
    <row r="7" spans="1:13">
      <c r="A7" s="1">
        <v>2192.64</v>
      </c>
      <c r="B7" s="3">
        <v>0.58</v>
      </c>
      <c r="C7" s="1">
        <v>14.08</v>
      </c>
      <c r="D7" s="1">
        <f t="shared" si="0"/>
        <v>0.0411931818181818</v>
      </c>
      <c r="E7" s="12">
        <f t="shared" si="1"/>
        <v>0.0144840909090909</v>
      </c>
      <c r="F7" s="1">
        <f t="shared" si="2"/>
        <v>0.0637681159420296</v>
      </c>
      <c r="G7" s="1">
        <f t="shared" si="3"/>
        <v>-125.740521739132</v>
      </c>
      <c r="H7" s="12">
        <f t="shared" si="4"/>
        <v>0.0106602570679048</v>
      </c>
      <c r="I7">
        <f t="shared" si="5"/>
        <v>14.08</v>
      </c>
      <c r="J7" s="1">
        <f t="shared" si="6"/>
        <v>13.876064</v>
      </c>
      <c r="K7" s="1">
        <f t="shared" si="7"/>
        <v>13.9299035804839</v>
      </c>
      <c r="L7">
        <v>0.0699949027326021</v>
      </c>
      <c r="M7">
        <v>-139.543719947129</v>
      </c>
    </row>
    <row r="8" spans="1:13">
      <c r="A8" s="1">
        <v>2161.59</v>
      </c>
      <c r="B8" s="3">
        <v>0.5</v>
      </c>
      <c r="C8" s="2">
        <v>12.1</v>
      </c>
      <c r="D8" s="1">
        <f t="shared" si="0"/>
        <v>0.0413223140495868</v>
      </c>
      <c r="E8" s="12">
        <f t="shared" si="1"/>
        <v>0.00102611570247934</v>
      </c>
      <c r="F8" s="1">
        <f t="shared" si="2"/>
        <v>0.111277072442118</v>
      </c>
      <c r="G8" s="1">
        <f t="shared" si="3"/>
        <v>-228.435407020158</v>
      </c>
      <c r="H8" s="12">
        <f t="shared" si="4"/>
        <v>0.0283833181292065</v>
      </c>
      <c r="I8">
        <f t="shared" si="5"/>
        <v>12.1</v>
      </c>
      <c r="J8" s="1">
        <f t="shared" si="6"/>
        <v>12.087584</v>
      </c>
      <c r="K8" s="1">
        <f t="shared" si="7"/>
        <v>11.7565618506366</v>
      </c>
      <c r="L8">
        <v>0.0699949027326021</v>
      </c>
      <c r="M8">
        <v>-139.543719947129</v>
      </c>
    </row>
    <row r="9" spans="1:13">
      <c r="A9" s="2">
        <v>2148.2</v>
      </c>
      <c r="B9" s="1">
        <v>0.441</v>
      </c>
      <c r="C9" s="1">
        <v>10.61</v>
      </c>
      <c r="D9" s="1">
        <f t="shared" si="0"/>
        <v>0.041564561734213</v>
      </c>
      <c r="E9" s="12">
        <f t="shared" si="1"/>
        <v>0.0665711592836946</v>
      </c>
      <c r="F9" s="1">
        <f t="shared" si="2"/>
        <v>0.0607751027598357</v>
      </c>
      <c r="G9" s="1">
        <f t="shared" si="3"/>
        <v>-119.947075748679</v>
      </c>
      <c r="H9" s="12">
        <f t="shared" si="4"/>
        <v>0.0197295101835061</v>
      </c>
      <c r="I9">
        <f t="shared" si="5"/>
        <v>10.61</v>
      </c>
      <c r="J9" s="1">
        <f t="shared" si="6"/>
        <v>11.31632</v>
      </c>
      <c r="K9" s="1">
        <f t="shared" si="7"/>
        <v>10.819330103047</v>
      </c>
      <c r="L9">
        <v>0.0699949027326021</v>
      </c>
      <c r="M9">
        <v>-139.543719947129</v>
      </c>
    </row>
    <row r="10" spans="1:13">
      <c r="A10" s="1">
        <v>2114.14</v>
      </c>
      <c r="B10" s="1">
        <v>0.354</v>
      </c>
      <c r="C10" s="1">
        <v>8.54</v>
      </c>
      <c r="D10" s="1">
        <f t="shared" si="0"/>
        <v>0.0414519906323185</v>
      </c>
      <c r="E10" s="12">
        <f t="shared" si="1"/>
        <v>0.0953704918032787</v>
      </c>
      <c r="F10" s="1">
        <f t="shared" si="2"/>
        <v>0.104289940828402</v>
      </c>
      <c r="G10" s="1">
        <f t="shared" si="3"/>
        <v>-211.943535502959</v>
      </c>
      <c r="H10" s="12">
        <f t="shared" si="4"/>
        <v>0.0122595180357598</v>
      </c>
      <c r="I10">
        <f t="shared" si="5"/>
        <v>8.53999999999999</v>
      </c>
      <c r="J10" s="1">
        <f t="shared" si="6"/>
        <v>9.35446399999999</v>
      </c>
      <c r="K10" s="1">
        <f t="shared" si="7"/>
        <v>8.43530371597461</v>
      </c>
      <c r="L10">
        <v>0.0699949027326021</v>
      </c>
      <c r="M10">
        <v>-139.543719947129</v>
      </c>
    </row>
    <row r="11" spans="1:13">
      <c r="A11" s="1">
        <v>2100.62</v>
      </c>
      <c r="B11" s="1">
        <v>0.296</v>
      </c>
      <c r="C11" s="1">
        <v>7.13</v>
      </c>
      <c r="D11" s="1">
        <f t="shared" si="0"/>
        <v>0.0415147265077139</v>
      </c>
      <c r="E11" s="12"/>
      <c r="F11" s="1">
        <f t="shared" si="2"/>
        <v>0.652173913043534</v>
      </c>
      <c r="G11" s="1">
        <f t="shared" si="3"/>
        <v>-1362.83956521751</v>
      </c>
      <c r="H11" s="12">
        <f t="shared" si="4"/>
        <v>0.0503467925708051</v>
      </c>
      <c r="I11">
        <f t="shared" si="5"/>
        <v>7.13000000000011</v>
      </c>
      <c r="J11" s="1">
        <f t="shared" si="6"/>
        <v>8.575712</v>
      </c>
      <c r="K11" s="1">
        <f t="shared" si="7"/>
        <v>7.48897263102984</v>
      </c>
      <c r="L11">
        <v>0.0699949027326021</v>
      </c>
      <c r="M11">
        <v>-139.543719947129</v>
      </c>
    </row>
    <row r="12" spans="1:8">
      <c r="A12" s="1">
        <v>2097.86</v>
      </c>
      <c r="B12" s="1">
        <v>0.221</v>
      </c>
      <c r="C12" s="1">
        <v>5.33</v>
      </c>
      <c r="D12" s="1">
        <f t="shared" si="0"/>
        <v>0.0414634146341463</v>
      </c>
      <c r="E12" s="12"/>
      <c r="F12" s="1"/>
      <c r="G12" s="1"/>
      <c r="H12" s="12"/>
    </row>
    <row r="13" spans="1:8">
      <c r="A13" s="1"/>
      <c r="B13" s="1"/>
      <c r="C13" s="1"/>
      <c r="D13" s="1"/>
      <c r="E13" s="1"/>
      <c r="F13" s="1"/>
      <c r="G13" s="1"/>
      <c r="H13" s="12">
        <f>AVERAGE(H2:H12)</f>
        <v>0.0418134602677402</v>
      </c>
    </row>
    <row r="14" spans="1:8">
      <c r="A14" s="1"/>
      <c r="B14" s="1"/>
      <c r="C14" s="1"/>
      <c r="D14" s="1"/>
      <c r="E14" s="12">
        <f>AVERAGE(E2:E13)</f>
        <v>0.0284545053386027</v>
      </c>
      <c r="F14" s="1"/>
      <c r="G14" s="1"/>
      <c r="H14" s="1"/>
    </row>
    <row r="15" spans="1:8">
      <c r="A15" s="1"/>
      <c r="B15" s="1"/>
      <c r="C15" s="1"/>
      <c r="D15" s="1"/>
      <c r="E15" s="1"/>
      <c r="F15" s="1">
        <f>AVERAGE(F2:F8)</f>
        <v>0.0699949027326021</v>
      </c>
      <c r="G15" s="1">
        <f>AVERAGE(G2:G8)</f>
        <v>-139.543719947129</v>
      </c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>
        <f>AVERAGE(F2:F17)</f>
        <v>0.125199834408417</v>
      </c>
      <c r="G18" s="1">
        <f>AVERAGE(G2:G17)</f>
        <v>-255.552721458743</v>
      </c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1"/>
      <c r="B23" s="1"/>
      <c r="C23" s="1"/>
      <c r="D23" s="1"/>
      <c r="E23" s="1"/>
      <c r="F23" s="1"/>
      <c r="G23" s="1"/>
      <c r="H23" s="1"/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/>
      <c r="B25" s="1"/>
      <c r="C25" s="1"/>
      <c r="D25" s="1"/>
      <c r="E25" s="1"/>
      <c r="F25" s="1" t="s">
        <v>4</v>
      </c>
      <c r="G25" s="1" t="s">
        <v>5</v>
      </c>
      <c r="H25" s="1"/>
    </row>
    <row r="26" spans="1:8">
      <c r="A26" s="1"/>
      <c r="B26" s="1"/>
      <c r="C26" s="1"/>
      <c r="D26" s="1"/>
      <c r="E26" s="1"/>
      <c r="F26" s="1">
        <v>-0.0487945719647755</v>
      </c>
      <c r="G26" s="1">
        <v>140.370828641548</v>
      </c>
      <c r="H26" s="1"/>
    </row>
    <row r="27" spans="1:8">
      <c r="A27" s="1"/>
      <c r="B27" s="1"/>
      <c r="C27" s="1"/>
      <c r="D27" s="1"/>
      <c r="E27" s="1"/>
      <c r="F27" s="1">
        <v>-0.0880718255664803</v>
      </c>
      <c r="G27" s="1">
        <v>224.345604959382</v>
      </c>
      <c r="H27" s="1"/>
    </row>
    <row r="28" spans="1:8">
      <c r="A28" s="1"/>
      <c r="B28" s="1"/>
      <c r="C28" s="1"/>
      <c r="D28" s="1"/>
      <c r="E28" s="1"/>
      <c r="F28" s="1">
        <v>-0.039945704867171</v>
      </c>
      <c r="G28" s="1">
        <v>110.174642233857</v>
      </c>
      <c r="H28" s="1"/>
    </row>
    <row r="29" spans="6:7">
      <c r="F29">
        <v>-0.0882154882154887</v>
      </c>
      <c r="G29">
        <v>213.94484848485</v>
      </c>
    </row>
    <row r="30" spans="6:7">
      <c r="F30">
        <v>-0.0498915401301513</v>
      </c>
      <c r="G30">
        <v>126.234186550975</v>
      </c>
    </row>
    <row r="31" spans="6:7">
      <c r="F31">
        <v>-0.0637681159420296</v>
      </c>
      <c r="G31">
        <v>153.900521739132</v>
      </c>
    </row>
    <row r="32" spans="6:7">
      <c r="F32">
        <v>-0.111277072442118</v>
      </c>
      <c r="G32">
        <v>252.635407020158</v>
      </c>
    </row>
    <row r="33" spans="6:7">
      <c r="F33">
        <v>-0.0607751027598357</v>
      </c>
      <c r="G33">
        <v>141.167075748679</v>
      </c>
    </row>
    <row r="35" spans="6:7">
      <c r="F35">
        <f>AVERAGE(F26:F34)</f>
        <v>-0.0688424277360063</v>
      </c>
      <c r="G35">
        <f>AVERAGE(G26:G34)</f>
        <v>170.346639422323</v>
      </c>
    </row>
    <row r="44" spans="1:3">
      <c r="A44" s="1" t="s">
        <v>7</v>
      </c>
      <c r="B44" s="1" t="s">
        <v>8</v>
      </c>
      <c r="C44" s="1" t="s">
        <v>9</v>
      </c>
    </row>
    <row r="45" spans="1:3">
      <c r="A45" s="1">
        <v>2100.647217</v>
      </c>
      <c r="B45" s="1"/>
      <c r="C45" s="1">
        <v>7.73</v>
      </c>
    </row>
    <row r="46" spans="1:3">
      <c r="A46" s="1">
        <v>2158.996094</v>
      </c>
      <c r="B46" s="1"/>
      <c r="C46" s="1">
        <v>12.05</v>
      </c>
    </row>
    <row r="47" spans="1:3">
      <c r="A47" s="1">
        <v>2255.84668</v>
      </c>
      <c r="B47" s="1"/>
      <c r="C47" s="1">
        <v>17.39</v>
      </c>
    </row>
    <row r="48" spans="1:3">
      <c r="A48" s="1">
        <v>2389.05127</v>
      </c>
      <c r="B48" s="1"/>
      <c r="C48" s="1">
        <v>23.14</v>
      </c>
    </row>
    <row r="49" spans="1:3">
      <c r="A49" s="1">
        <v>2499.780273</v>
      </c>
      <c r="B49" s="1"/>
      <c r="C49" s="1">
        <v>27.7</v>
      </c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5"/>
  <sheetViews>
    <sheetView zoomScale="145" zoomScaleNormal="145" topLeftCell="A29" workbookViewId="0">
      <selection activeCell="D35" sqref="D35:D36"/>
    </sheetView>
  </sheetViews>
  <sheetFormatPr defaultColWidth="8.88888888888889" defaultRowHeight="14.4"/>
  <cols>
    <col min="1" max="1" width="14.0185185185185" customWidth="1"/>
    <col min="2" max="2" width="9.66666666666667"/>
    <col min="3" max="3" width="13.3333333333333" customWidth="1"/>
    <col min="5" max="5" width="12.8888888888889"/>
    <col min="8" max="8" width="10.6666666666667"/>
    <col min="9" max="9" width="12.8888888888889"/>
    <col min="10" max="10" width="16.0833333333333" customWidth="1"/>
    <col min="11" max="11" width="15.6296296296296" customWidth="1"/>
  </cols>
  <sheetData>
    <row r="1" spans="1:11">
      <c r="A1" s="1" t="s">
        <v>7</v>
      </c>
      <c r="B1" s="1" t="s">
        <v>22</v>
      </c>
      <c r="C1" s="1" t="s">
        <v>8</v>
      </c>
      <c r="D1" s="1" t="s">
        <v>23</v>
      </c>
      <c r="E1" s="1" t="s">
        <v>10</v>
      </c>
      <c r="F1" s="1"/>
      <c r="G1" s="1"/>
      <c r="H1" s="1" t="s">
        <v>13</v>
      </c>
      <c r="I1" s="1" t="s">
        <v>24</v>
      </c>
      <c r="J1" s="1" t="s">
        <v>21</v>
      </c>
      <c r="K1" s="1" t="s">
        <v>20</v>
      </c>
    </row>
    <row r="2" spans="1:11">
      <c r="A2" s="1">
        <v>2530.46</v>
      </c>
      <c r="B2" s="1">
        <v>2512.81</v>
      </c>
      <c r="C2" s="1">
        <v>120.1</v>
      </c>
      <c r="D2" s="1">
        <f>236.7/2.5</f>
        <v>94.68</v>
      </c>
      <c r="E2" s="1">
        <f t="shared" ref="E2:E9" si="0">C2/D2</f>
        <v>1.26848331220955</v>
      </c>
      <c r="F2" s="1">
        <v>2464.19</v>
      </c>
      <c r="G2" s="1"/>
      <c r="H2" s="1">
        <f>0.1611*A2-310.7</f>
        <v>96.957106</v>
      </c>
      <c r="I2" s="12">
        <f>ABS(D2-H2)/D2</f>
        <v>0.02405054921842</v>
      </c>
      <c r="J2" s="1">
        <f>0.1681*B2-323.74</f>
        <v>98.663361</v>
      </c>
      <c r="K2" s="12">
        <f>ABS(D2-J2)/D2</f>
        <v>0.0420718314321921</v>
      </c>
    </row>
    <row r="3" spans="1:11">
      <c r="A3" s="1">
        <v>2451.99</v>
      </c>
      <c r="B3" s="1">
        <v>2398.16</v>
      </c>
      <c r="C3" s="1">
        <v>113.2</v>
      </c>
      <c r="D3" s="1">
        <f>215.6/2.5</f>
        <v>86.24</v>
      </c>
      <c r="E3" s="1">
        <f t="shared" si="0"/>
        <v>1.3126159554731</v>
      </c>
      <c r="F3" s="1">
        <v>2447.94</v>
      </c>
      <c r="G3" s="1"/>
      <c r="H3" s="1">
        <f t="shared" ref="H3:H9" si="1">0.1611*A3-310.7</f>
        <v>84.3155889999999</v>
      </c>
      <c r="I3" s="12">
        <f t="shared" ref="I3:I9" si="2">ABS(D3-H3)/D3</f>
        <v>0.0223145987940638</v>
      </c>
      <c r="J3" s="1">
        <f t="shared" ref="J3:J9" si="3">0.1681*B3-323.74</f>
        <v>79.390696</v>
      </c>
      <c r="K3" s="12">
        <f t="shared" ref="K3:K9" si="4">ABS(D3-J3)/D3</f>
        <v>0.0794214285714286</v>
      </c>
    </row>
    <row r="4" spans="1:11">
      <c r="A4" s="1">
        <v>2391.83</v>
      </c>
      <c r="B4" s="1">
        <v>2374.98</v>
      </c>
      <c r="C4" s="1">
        <v>107.5</v>
      </c>
      <c r="D4" s="1">
        <f>192/2.5</f>
        <v>76.8</v>
      </c>
      <c r="E4" s="1">
        <f t="shared" si="0"/>
        <v>1.39973958333333</v>
      </c>
      <c r="F4" s="1"/>
      <c r="G4" s="1"/>
      <c r="H4" s="1">
        <f t="shared" si="1"/>
        <v>74.623813</v>
      </c>
      <c r="I4" s="12">
        <f t="shared" si="2"/>
        <v>0.0283357682291668</v>
      </c>
      <c r="J4" s="1">
        <f t="shared" si="3"/>
        <v>75.494138</v>
      </c>
      <c r="K4" s="12">
        <f t="shared" si="4"/>
        <v>0.017003411458333</v>
      </c>
    </row>
    <row r="5" spans="1:11">
      <c r="A5" s="2">
        <v>2328.4</v>
      </c>
      <c r="B5" s="1">
        <v>2332.94</v>
      </c>
      <c r="C5" s="1">
        <v>97.2</v>
      </c>
      <c r="D5" s="1">
        <f>172.9/2.5</f>
        <v>69.16</v>
      </c>
      <c r="E5" s="1">
        <f t="shared" si="0"/>
        <v>1.40543666859456</v>
      </c>
      <c r="F5" s="1"/>
      <c r="G5" s="1"/>
      <c r="H5" s="1">
        <f t="shared" si="1"/>
        <v>64.40524</v>
      </c>
      <c r="I5" s="12">
        <f t="shared" si="2"/>
        <v>0.0687501445922499</v>
      </c>
      <c r="J5" s="1">
        <f t="shared" si="3"/>
        <v>68.427214</v>
      </c>
      <c r="K5" s="12">
        <f t="shared" si="4"/>
        <v>0.0105955176402545</v>
      </c>
    </row>
    <row r="6" spans="1:11">
      <c r="A6" s="1">
        <v>2312.41</v>
      </c>
      <c r="B6" s="1">
        <v>2301.54</v>
      </c>
      <c r="C6" s="1">
        <v>87.3</v>
      </c>
      <c r="D6" s="1">
        <f>152.4/2.5</f>
        <v>60.96</v>
      </c>
      <c r="E6" s="1">
        <f t="shared" si="0"/>
        <v>1.43208661417323</v>
      </c>
      <c r="F6" s="1"/>
      <c r="G6" s="1"/>
      <c r="H6" s="1">
        <f t="shared" si="1"/>
        <v>61.829251</v>
      </c>
      <c r="I6" s="12">
        <f t="shared" si="2"/>
        <v>0.0142593667979002</v>
      </c>
      <c r="J6" s="1">
        <f t="shared" si="3"/>
        <v>63.148874</v>
      </c>
      <c r="K6" s="12">
        <f t="shared" si="4"/>
        <v>0.0359067257217844</v>
      </c>
    </row>
    <row r="7" spans="1:11">
      <c r="A7" s="1">
        <v>2289.38</v>
      </c>
      <c r="B7" s="1">
        <v>2248.16</v>
      </c>
      <c r="C7" s="1">
        <v>75.5</v>
      </c>
      <c r="D7" s="1">
        <f>129.5/2.5</f>
        <v>51.8</v>
      </c>
      <c r="E7" s="1">
        <f t="shared" si="0"/>
        <v>1.45752895752896</v>
      </c>
      <c r="F7" s="1"/>
      <c r="G7" s="1"/>
      <c r="H7" s="1">
        <f t="shared" si="1"/>
        <v>58.119118</v>
      </c>
      <c r="I7" s="12">
        <f t="shared" si="2"/>
        <v>0.121990694980695</v>
      </c>
      <c r="J7" s="1">
        <f t="shared" si="3"/>
        <v>54.175696</v>
      </c>
      <c r="K7" s="12">
        <f t="shared" si="4"/>
        <v>0.0458628571428564</v>
      </c>
    </row>
    <row r="8" spans="1:11">
      <c r="A8" s="1">
        <v>2208.25</v>
      </c>
      <c r="B8" s="1">
        <v>2191.83</v>
      </c>
      <c r="C8" s="1">
        <v>65.6</v>
      </c>
      <c r="D8" s="1">
        <f>111.5/2.5</f>
        <v>44.6</v>
      </c>
      <c r="E8" s="1">
        <f t="shared" si="0"/>
        <v>1.47085201793722</v>
      </c>
      <c r="F8" s="1"/>
      <c r="G8" s="1"/>
      <c r="H8" s="1">
        <f t="shared" si="1"/>
        <v>45.049075</v>
      </c>
      <c r="I8" s="12">
        <f t="shared" si="2"/>
        <v>0.0100689461883411</v>
      </c>
      <c r="J8" s="1">
        <f t="shared" si="3"/>
        <v>44.706623</v>
      </c>
      <c r="K8" s="12">
        <f t="shared" si="4"/>
        <v>0.00239065022421475</v>
      </c>
    </row>
    <row r="9" spans="1:11">
      <c r="A9" s="1">
        <v>2164.61</v>
      </c>
      <c r="B9" s="1">
        <v>2157.57</v>
      </c>
      <c r="C9" s="1">
        <v>58.2</v>
      </c>
      <c r="D9" s="1">
        <f>98.5/2.5</f>
        <v>39.4</v>
      </c>
      <c r="E9" s="1">
        <f t="shared" si="0"/>
        <v>1.47715736040609</v>
      </c>
      <c r="F9" s="1"/>
      <c r="G9" s="1"/>
      <c r="H9" s="1">
        <f t="shared" si="1"/>
        <v>38.018671</v>
      </c>
      <c r="I9" s="12">
        <f t="shared" si="2"/>
        <v>0.0350591116751269</v>
      </c>
      <c r="J9" s="1">
        <f t="shared" si="3"/>
        <v>38.947517</v>
      </c>
      <c r="K9" s="12">
        <f t="shared" si="4"/>
        <v>0.0114843401015227</v>
      </c>
    </row>
    <row r="10" spans="1:11">
      <c r="A10" s="1"/>
      <c r="B10" s="1"/>
      <c r="C10" s="1"/>
      <c r="D10" s="1"/>
      <c r="E10" s="1"/>
      <c r="F10" s="1"/>
      <c r="G10" s="1"/>
      <c r="I10" s="1"/>
      <c r="J10" s="1"/>
      <c r="K10" s="12"/>
    </row>
    <row r="11" spans="1:11">
      <c r="A11" s="1"/>
      <c r="B11" s="1"/>
      <c r="C11" s="1"/>
      <c r="D11" s="1"/>
      <c r="E11" s="1"/>
      <c r="F11" s="1"/>
      <c r="G11" s="1"/>
      <c r="I11" s="12">
        <f>AVERAGE(I2:I10)</f>
        <v>0.0406036475594955</v>
      </c>
      <c r="K11" s="13">
        <f>AVERAGE(K2:K10)</f>
        <v>0.0305920952865733</v>
      </c>
    </row>
    <row r="12" spans="1:7">
      <c r="A12" s="1"/>
      <c r="B12" s="1"/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 t="s">
        <v>7</v>
      </c>
      <c r="B34" s="1" t="s">
        <v>22</v>
      </c>
      <c r="C34" s="1" t="s">
        <v>8</v>
      </c>
      <c r="D34" s="1" t="s">
        <v>23</v>
      </c>
      <c r="E34" s="1"/>
      <c r="F34" s="1"/>
      <c r="G34" s="1"/>
    </row>
    <row r="35" spans="1:7">
      <c r="A35" s="1">
        <v>2160.986084</v>
      </c>
      <c r="B35" s="1"/>
      <c r="C35" s="1"/>
      <c r="D35" s="1">
        <v>272.7</v>
      </c>
      <c r="E35" s="1"/>
      <c r="F35" s="1"/>
      <c r="G35" s="1"/>
    </row>
    <row r="36" spans="1:7">
      <c r="A36" s="1">
        <v>2038.340332</v>
      </c>
      <c r="B36" s="1"/>
      <c r="C36" s="1"/>
      <c r="D36" s="1">
        <v>140.2</v>
      </c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zoomScale="145" zoomScaleNormal="145" topLeftCell="A11" workbookViewId="0">
      <selection activeCell="A2" sqref="A2:A9"/>
    </sheetView>
  </sheetViews>
  <sheetFormatPr defaultColWidth="8.88888888888889" defaultRowHeight="14.4"/>
  <cols>
    <col min="1" max="1" width="19.3796296296296" customWidth="1"/>
    <col min="4" max="4" width="12.8888888888889"/>
    <col min="6" max="7" width="14.1111111111111"/>
    <col min="11" max="11" width="14.1111111111111"/>
    <col min="13" max="13" width="16.3888888888889" customWidth="1"/>
    <col min="14" max="14" width="14.1111111111111"/>
  </cols>
  <sheetData>
    <row r="1" spans="1:11">
      <c r="A1" s="1" t="s">
        <v>7</v>
      </c>
      <c r="B1" s="1" t="s">
        <v>8</v>
      </c>
      <c r="C1" s="1" t="s">
        <v>9</v>
      </c>
      <c r="D1" s="1" t="s">
        <v>10</v>
      </c>
      <c r="E1" s="1"/>
      <c r="F1" s="1" t="s">
        <v>4</v>
      </c>
      <c r="G1" s="1" t="s">
        <v>5</v>
      </c>
      <c r="H1" s="1"/>
      <c r="I1" s="1" t="s">
        <v>13</v>
      </c>
      <c r="K1" t="s">
        <v>21</v>
      </c>
    </row>
    <row r="2" spans="1:14">
      <c r="A2" s="2">
        <v>2376.4</v>
      </c>
      <c r="B2" s="1">
        <v>0.952</v>
      </c>
      <c r="C2" s="1">
        <v>24.27</v>
      </c>
      <c r="D2" s="1">
        <f t="shared" ref="D2:D12" si="0">B2/C2</f>
        <v>0.0392253811289658</v>
      </c>
      <c r="E2" s="1"/>
      <c r="F2" s="1">
        <f>(C2-C3)/(A2-A3)</f>
        <v>0.0494730679156907</v>
      </c>
      <c r="G2" s="1">
        <f>C2-A2*F2</f>
        <v>-93.2977985948475</v>
      </c>
      <c r="H2" s="1"/>
      <c r="I2">
        <f>F2*A2+G2</f>
        <v>24.27</v>
      </c>
      <c r="K2">
        <f>M2*A2+N2</f>
        <v>25.4240044216214</v>
      </c>
      <c r="M2">
        <v>0.0575427435601759</v>
      </c>
      <c r="N2">
        <v>-111.32057137478</v>
      </c>
    </row>
    <row r="3" spans="1:14">
      <c r="A3" s="1">
        <v>2308.08</v>
      </c>
      <c r="B3" s="1">
        <v>0.839</v>
      </c>
      <c r="C3" s="1">
        <v>20.89</v>
      </c>
      <c r="D3" s="1">
        <f t="shared" si="0"/>
        <v>0.0401627573001436</v>
      </c>
      <c r="E3" s="1"/>
      <c r="F3" s="1">
        <f t="shared" ref="F3:F11" si="1">(C3-C4)/(A3-A4)</f>
        <v>0.052257737189244</v>
      </c>
      <c r="G3" s="1">
        <f t="shared" ref="G3:G11" si="2">C3-A3*F3</f>
        <v>-99.7250380517503</v>
      </c>
      <c r="H3" s="1"/>
      <c r="I3">
        <f t="shared" ref="I3:I11" si="3">F3*A3+G3</f>
        <v>20.89</v>
      </c>
      <c r="K3">
        <f t="shared" ref="K3:K11" si="4">M3*A3+N3</f>
        <v>21.4926841815902</v>
      </c>
      <c r="M3">
        <v>0.0575427435601759</v>
      </c>
      <c r="N3">
        <v>-111.32057137478</v>
      </c>
    </row>
    <row r="4" spans="1:14">
      <c r="A4" s="1">
        <v>2268.66</v>
      </c>
      <c r="B4" s="1">
        <v>0.764</v>
      </c>
      <c r="C4" s="1">
        <v>18.83</v>
      </c>
      <c r="D4" s="1">
        <f t="shared" si="0"/>
        <v>0.0405735528412108</v>
      </c>
      <c r="E4" s="1"/>
      <c r="F4" s="1">
        <f t="shared" si="1"/>
        <v>0.0526719509076966</v>
      </c>
      <c r="G4" s="1">
        <f t="shared" si="2"/>
        <v>-100.664748146255</v>
      </c>
      <c r="H4" s="1"/>
      <c r="I4">
        <f t="shared" si="3"/>
        <v>18.83</v>
      </c>
      <c r="K4">
        <f t="shared" si="4"/>
        <v>19.2243492304481</v>
      </c>
      <c r="M4">
        <v>0.0575427435601759</v>
      </c>
      <c r="N4">
        <v>-111.32057137478</v>
      </c>
    </row>
    <row r="5" spans="1:14">
      <c r="A5" s="1">
        <v>2229.55</v>
      </c>
      <c r="B5" s="1">
        <v>0.687</v>
      </c>
      <c r="C5" s="1">
        <v>16.77</v>
      </c>
      <c r="D5" s="1">
        <f t="shared" si="0"/>
        <v>0.0409660107334526</v>
      </c>
      <c r="E5" s="1"/>
      <c r="F5" s="1">
        <f t="shared" si="1"/>
        <v>0.0542892664732695</v>
      </c>
      <c r="G5" s="1">
        <f t="shared" si="2"/>
        <v>-104.270634065478</v>
      </c>
      <c r="H5" s="1"/>
      <c r="I5">
        <f t="shared" si="3"/>
        <v>16.77</v>
      </c>
      <c r="K5">
        <f t="shared" si="4"/>
        <v>16.9738525298096</v>
      </c>
      <c r="M5">
        <v>0.0575427435601759</v>
      </c>
      <c r="N5">
        <v>-111.32057137478</v>
      </c>
    </row>
    <row r="6" spans="1:14">
      <c r="A6" s="2">
        <v>2205.42</v>
      </c>
      <c r="B6" s="1">
        <v>0.635</v>
      </c>
      <c r="C6" s="1">
        <v>15.46</v>
      </c>
      <c r="D6" s="1">
        <f t="shared" si="0"/>
        <v>0.0410737386804657</v>
      </c>
      <c r="E6" s="1"/>
      <c r="F6" s="1">
        <f t="shared" si="1"/>
        <v>0.0578859060402681</v>
      </c>
      <c r="G6" s="1">
        <f t="shared" si="2"/>
        <v>-112.202734899328</v>
      </c>
      <c r="H6" s="1"/>
      <c r="I6">
        <f t="shared" si="3"/>
        <v>15.46</v>
      </c>
      <c r="K6">
        <f t="shared" si="4"/>
        <v>15.5853461277026</v>
      </c>
      <c r="M6">
        <v>0.0575427435601759</v>
      </c>
      <c r="N6">
        <v>-111.32057137478</v>
      </c>
    </row>
    <row r="7" s="8" customFormat="1" spans="1:14">
      <c r="A7" s="9">
        <v>2181.58</v>
      </c>
      <c r="B7" s="10">
        <v>0.58</v>
      </c>
      <c r="C7" s="9">
        <v>14.08</v>
      </c>
      <c r="D7" s="9">
        <f t="shared" si="0"/>
        <v>0.0411931818181818</v>
      </c>
      <c r="E7" s="9"/>
      <c r="F7" s="1">
        <f t="shared" si="1"/>
        <v>0.0692549842602305</v>
      </c>
      <c r="G7" s="1">
        <f t="shared" si="2"/>
        <v>-137.005288562434</v>
      </c>
      <c r="H7" s="9"/>
      <c r="I7">
        <f t="shared" si="3"/>
        <v>14.08</v>
      </c>
      <c r="K7">
        <f t="shared" si="4"/>
        <v>14.2135271212279</v>
      </c>
      <c r="M7">
        <v>0.0575427435601759</v>
      </c>
      <c r="N7">
        <v>-111.32057137478</v>
      </c>
    </row>
    <row r="8" spans="1:14">
      <c r="A8" s="1">
        <v>2152.99</v>
      </c>
      <c r="B8" s="3">
        <v>0.5</v>
      </c>
      <c r="C8" s="2">
        <v>12.1</v>
      </c>
      <c r="D8" s="1">
        <f t="shared" si="0"/>
        <v>0.0413223140495868</v>
      </c>
      <c r="E8" s="1"/>
      <c r="F8" s="1">
        <f t="shared" si="1"/>
        <v>0.0669662921348315</v>
      </c>
      <c r="G8" s="1">
        <f t="shared" si="2"/>
        <v>-132.077757303371</v>
      </c>
      <c r="H8" s="1"/>
      <c r="I8">
        <f t="shared" si="3"/>
        <v>12.1</v>
      </c>
      <c r="K8">
        <f t="shared" si="4"/>
        <v>12.5683800828425</v>
      </c>
      <c r="M8">
        <v>0.0575427435601759</v>
      </c>
      <c r="N8">
        <v>-111.32057137478</v>
      </c>
    </row>
    <row r="9" spans="1:14">
      <c r="A9" s="2">
        <v>2130.74</v>
      </c>
      <c r="B9" s="1">
        <v>0.441</v>
      </c>
      <c r="C9" s="1">
        <v>10.61</v>
      </c>
      <c r="D9" s="1">
        <f t="shared" si="0"/>
        <v>0.041564561734213</v>
      </c>
      <c r="E9" s="1"/>
      <c r="F9" s="1">
        <f t="shared" si="1"/>
        <v>0.0812401883830469</v>
      </c>
      <c r="G9" s="1">
        <f t="shared" si="2"/>
        <v>-162.491718995293</v>
      </c>
      <c r="H9" s="1"/>
      <c r="I9">
        <f t="shared" si="3"/>
        <v>10.61</v>
      </c>
      <c r="K9">
        <f t="shared" si="4"/>
        <v>11.2880540386286</v>
      </c>
      <c r="M9">
        <v>0.0575427435601759</v>
      </c>
      <c r="N9">
        <v>-111.32057137478</v>
      </c>
    </row>
    <row r="10" spans="1:14">
      <c r="A10" s="1">
        <v>2105.26</v>
      </c>
      <c r="B10" s="1">
        <v>0.354</v>
      </c>
      <c r="C10" s="1">
        <v>8.54</v>
      </c>
      <c r="D10" s="1">
        <f t="shared" si="0"/>
        <v>0.0414519906323185</v>
      </c>
      <c r="E10" s="1"/>
      <c r="F10" s="1">
        <f t="shared" si="1"/>
        <v>0.0907920154539589</v>
      </c>
      <c r="G10" s="1">
        <f t="shared" si="2"/>
        <v>-182.600798454601</v>
      </c>
      <c r="H10" s="1"/>
      <c r="I10">
        <f t="shared" si="3"/>
        <v>8.53999999999999</v>
      </c>
      <c r="K10">
        <f t="shared" si="4"/>
        <v>9.82186493271534</v>
      </c>
      <c r="M10">
        <v>0.0575427435601759</v>
      </c>
      <c r="N10">
        <v>-111.32057137478</v>
      </c>
    </row>
    <row r="11" spans="1:14">
      <c r="A11" s="1">
        <v>2089.73</v>
      </c>
      <c r="B11" s="1">
        <v>0.296</v>
      </c>
      <c r="C11" s="1">
        <v>7.13</v>
      </c>
      <c r="D11" s="1">
        <f t="shared" si="0"/>
        <v>0.0415147265077139</v>
      </c>
      <c r="E11" s="1"/>
      <c r="F11" s="1">
        <f t="shared" si="1"/>
        <v>0.145278450363198</v>
      </c>
      <c r="G11" s="1">
        <f t="shared" si="2"/>
        <v>-296.462736077485</v>
      </c>
      <c r="H11" s="1"/>
      <c r="I11">
        <f t="shared" si="3"/>
        <v>7.13</v>
      </c>
      <c r="K11">
        <f t="shared" si="4"/>
        <v>8.92822612522579</v>
      </c>
      <c r="M11">
        <v>0.0575427435601759</v>
      </c>
      <c r="N11">
        <v>-111.32057137478</v>
      </c>
    </row>
    <row r="12" spans="1:14">
      <c r="A12" s="1">
        <v>2077.34</v>
      </c>
      <c r="B12" s="1">
        <v>0.221</v>
      </c>
      <c r="C12" s="1">
        <v>5.33</v>
      </c>
      <c r="D12" s="1">
        <f t="shared" si="0"/>
        <v>0.0414634146341463</v>
      </c>
      <c r="E12" s="1"/>
      <c r="F12" s="1"/>
      <c r="G12" s="1"/>
      <c r="H12" s="1"/>
      <c r="M12">
        <v>0.0575427435601759</v>
      </c>
      <c r="N12">
        <v>-111.32057137478</v>
      </c>
    </row>
    <row r="15" spans="6:7">
      <c r="F15">
        <f>AVERAGE(F2:F8)</f>
        <v>0.0575427435601759</v>
      </c>
      <c r="G15">
        <f>AVERAGE(G2:G8)</f>
        <v>-111.32057137478</v>
      </c>
    </row>
    <row r="18" spans="6:7">
      <c r="F18">
        <f>AVERAGE(F2:F5)</f>
        <v>0.0521730056214752</v>
      </c>
      <c r="G18">
        <f>AVERAGE(G2:G5)</f>
        <v>-99.4895547145827</v>
      </c>
    </row>
    <row r="26" spans="1:11">
      <c r="A26" t="s">
        <v>7</v>
      </c>
      <c r="B26" t="s">
        <v>8</v>
      </c>
      <c r="C26" t="s">
        <v>9</v>
      </c>
      <c r="D26" t="s">
        <v>10</v>
      </c>
      <c r="F26" t="s">
        <v>4</v>
      </c>
      <c r="G26" t="s">
        <v>5</v>
      </c>
      <c r="I26" t="s">
        <v>13</v>
      </c>
      <c r="K26" t="s">
        <v>21</v>
      </c>
    </row>
    <row r="27" spans="1:11">
      <c r="A27" s="11">
        <v>2281.1</v>
      </c>
      <c r="B27">
        <v>0.952</v>
      </c>
      <c r="C27">
        <v>24.27</v>
      </c>
      <c r="D27">
        <v>0.0392253811289658</v>
      </c>
      <c r="F27">
        <v>0.0494730679156907</v>
      </c>
      <c r="G27">
        <v>-93.2977985948475</v>
      </c>
      <c r="I27">
        <v>24.27</v>
      </c>
      <c r="K27">
        <v>25.4240044216214</v>
      </c>
    </row>
    <row r="28" spans="1:11">
      <c r="A28" s="11">
        <v>2285.5</v>
      </c>
      <c r="B28">
        <v>0.839</v>
      </c>
      <c r="C28">
        <v>20.89</v>
      </c>
      <c r="D28">
        <v>0.0401627573001436</v>
      </c>
      <c r="F28">
        <v>0.052257737189244</v>
      </c>
      <c r="G28">
        <v>-99.7250380517503</v>
      </c>
      <c r="I28">
        <v>20.89</v>
      </c>
      <c r="K28">
        <v>21.4926841815902</v>
      </c>
    </row>
    <row r="29" spans="1:11">
      <c r="A29">
        <v>2268.66</v>
      </c>
      <c r="B29">
        <v>0.764</v>
      </c>
      <c r="C29">
        <v>18.83</v>
      </c>
      <c r="D29">
        <v>0.0405735528412108</v>
      </c>
      <c r="F29">
        <v>0.0526719509076966</v>
      </c>
      <c r="G29">
        <v>-100.664748146255</v>
      </c>
      <c r="I29">
        <v>18.83</v>
      </c>
      <c r="K29">
        <v>19.2243492304481</v>
      </c>
    </row>
    <row r="30" spans="1:11">
      <c r="A30">
        <v>2229.55</v>
      </c>
      <c r="B30">
        <v>0.687</v>
      </c>
      <c r="C30">
        <v>16.77</v>
      </c>
      <c r="D30">
        <v>0.0409660107334526</v>
      </c>
      <c r="F30">
        <v>0.0542892664732695</v>
      </c>
      <c r="G30">
        <v>-104.270634065478</v>
      </c>
      <c r="I30">
        <v>16.77</v>
      </c>
      <c r="K30">
        <v>16.9738525298096</v>
      </c>
    </row>
    <row r="31" spans="1:11">
      <c r="A31">
        <v>2205.42</v>
      </c>
      <c r="B31">
        <v>0.635</v>
      </c>
      <c r="C31">
        <v>15.46</v>
      </c>
      <c r="D31">
        <v>0.0410737386804657</v>
      </c>
      <c r="F31">
        <v>0.0578859060402681</v>
      </c>
      <c r="G31">
        <v>-112.202734899328</v>
      </c>
      <c r="I31">
        <v>15.46</v>
      </c>
      <c r="K31">
        <v>15.5853461277026</v>
      </c>
    </row>
    <row r="32" spans="1:11">
      <c r="A32">
        <v>2181.58</v>
      </c>
      <c r="B32">
        <v>0.58</v>
      </c>
      <c r="C32">
        <v>14.08</v>
      </c>
      <c r="D32">
        <v>0.0411931818181818</v>
      </c>
      <c r="F32">
        <v>0.0692549842602305</v>
      </c>
      <c r="G32">
        <v>-137.005288562434</v>
      </c>
      <c r="I32">
        <v>14.08</v>
      </c>
      <c r="K32">
        <v>14.2135271212279</v>
      </c>
    </row>
    <row r="33" spans="1:11">
      <c r="A33">
        <v>2152.99</v>
      </c>
      <c r="B33">
        <v>0.5</v>
      </c>
      <c r="C33">
        <v>12.1</v>
      </c>
      <c r="D33">
        <v>0.0413223140495868</v>
      </c>
      <c r="F33">
        <v>0.0669662921348315</v>
      </c>
      <c r="G33">
        <v>-132.077757303371</v>
      </c>
      <c r="I33">
        <v>12.1</v>
      </c>
      <c r="K33">
        <v>12.5683800828425</v>
      </c>
    </row>
    <row r="34" spans="1:11">
      <c r="A34">
        <v>2130.74</v>
      </c>
      <c r="B34">
        <v>0.441</v>
      </c>
      <c r="C34">
        <v>10.61</v>
      </c>
      <c r="D34">
        <v>0.041564561734213</v>
      </c>
      <c r="F34">
        <v>0.0812401883830469</v>
      </c>
      <c r="G34">
        <v>-162.491718995293</v>
      </c>
      <c r="I34">
        <v>10.61</v>
      </c>
      <c r="K34">
        <v>11.2880540386286</v>
      </c>
    </row>
    <row r="35" spans="1:11">
      <c r="A35">
        <v>2105.26</v>
      </c>
      <c r="B35">
        <v>0.354</v>
      </c>
      <c r="C35">
        <v>8.54</v>
      </c>
      <c r="D35">
        <v>0.0414519906323185</v>
      </c>
      <c r="F35">
        <v>0.0907920154539589</v>
      </c>
      <c r="G35">
        <v>-182.600798454601</v>
      </c>
      <c r="I35">
        <v>8.53999999999999</v>
      </c>
      <c r="K35">
        <v>9.82186493271534</v>
      </c>
    </row>
    <row r="36" spans="1:11">
      <c r="A36">
        <v>2089.73</v>
      </c>
      <c r="B36">
        <v>0.296</v>
      </c>
      <c r="C36">
        <v>7.13</v>
      </c>
      <c r="D36">
        <v>0.0415147265077139</v>
      </c>
      <c r="F36">
        <v>0.145278450363198</v>
      </c>
      <c r="G36">
        <v>-296.462736077485</v>
      </c>
      <c r="I36">
        <v>7.13</v>
      </c>
      <c r="K36">
        <v>8.92822612522579</v>
      </c>
    </row>
    <row r="37" spans="1:4">
      <c r="A37">
        <v>2077.34</v>
      </c>
      <c r="B37">
        <v>0.221</v>
      </c>
      <c r="C37">
        <v>5.33</v>
      </c>
      <c r="D37">
        <v>0.0414634146341463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6"/>
  <sheetViews>
    <sheetView zoomScale="145" zoomScaleNormal="145" topLeftCell="A57" workbookViewId="0">
      <selection activeCell="D87" sqref="D87"/>
    </sheetView>
  </sheetViews>
  <sheetFormatPr defaultColWidth="8.88888888888889" defaultRowHeight="14.4" outlineLevelCol="7"/>
  <cols>
    <col min="1" max="1" width="14.3796296296296" customWidth="1"/>
    <col min="2" max="2" width="15.2777777777778" customWidth="1"/>
    <col min="3" max="3" width="12.8518518518519" customWidth="1"/>
    <col min="4" max="4" width="15.8981481481481" customWidth="1"/>
  </cols>
  <sheetData>
    <row r="1" spans="1:8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/>
      <c r="H1" s="1"/>
    </row>
    <row r="2" spans="1:8">
      <c r="A2" s="1">
        <v>2624.63</v>
      </c>
      <c r="B2" s="1">
        <v>2643.07</v>
      </c>
      <c r="C2" s="1">
        <v>39.95</v>
      </c>
      <c r="D2" s="1">
        <v>39.9</v>
      </c>
      <c r="E2" s="1">
        <v>2.04</v>
      </c>
      <c r="F2" s="1">
        <v>2.04</v>
      </c>
      <c r="G2" s="1"/>
      <c r="H2" s="1"/>
    </row>
    <row r="3" spans="1:8">
      <c r="A3" s="1">
        <v>2566.36</v>
      </c>
      <c r="B3" s="1">
        <v>2593.94</v>
      </c>
      <c r="C3" s="1">
        <v>35.1</v>
      </c>
      <c r="D3" s="1">
        <v>35.15</v>
      </c>
      <c r="E3" s="2">
        <v>2</v>
      </c>
      <c r="F3" s="2">
        <v>2</v>
      </c>
      <c r="G3" s="1"/>
      <c r="H3" s="1"/>
    </row>
    <row r="4" spans="1:8">
      <c r="A4" s="1">
        <v>2505.07</v>
      </c>
      <c r="B4" s="1">
        <v>2528.69</v>
      </c>
      <c r="C4" s="1">
        <v>29.92</v>
      </c>
      <c r="D4" s="1">
        <v>30.05</v>
      </c>
      <c r="E4" s="1">
        <v>1.96</v>
      </c>
      <c r="F4" s="1">
        <v>1.96</v>
      </c>
      <c r="G4" s="1"/>
      <c r="H4" s="1"/>
    </row>
    <row r="5" spans="1:8">
      <c r="A5" s="1">
        <v>2431.12</v>
      </c>
      <c r="B5" s="1">
        <v>2450.96</v>
      </c>
      <c r="C5" s="1">
        <v>25.05</v>
      </c>
      <c r="D5" s="2">
        <v>25.1</v>
      </c>
      <c r="E5" s="2">
        <v>1.9</v>
      </c>
      <c r="F5" s="2">
        <v>1.9</v>
      </c>
      <c r="G5" s="1"/>
      <c r="H5" s="1"/>
    </row>
    <row r="6" spans="1:8">
      <c r="A6" s="1">
        <v>2341.37</v>
      </c>
      <c r="B6" s="1">
        <v>2353.98</v>
      </c>
      <c r="C6" s="1">
        <v>20.02</v>
      </c>
      <c r="D6" s="1">
        <v>20.09</v>
      </c>
      <c r="E6" s="1">
        <v>1.83</v>
      </c>
      <c r="F6" s="1">
        <v>1.83</v>
      </c>
      <c r="G6" s="1"/>
      <c r="H6" s="1"/>
    </row>
    <row r="7" spans="1:8">
      <c r="A7" s="1">
        <v>2247.09</v>
      </c>
      <c r="B7" s="1">
        <v>2250.57</v>
      </c>
      <c r="C7" s="2">
        <v>15.1</v>
      </c>
      <c r="D7" s="1">
        <v>15.16</v>
      </c>
      <c r="E7" s="1">
        <v>1.76</v>
      </c>
      <c r="F7" s="1">
        <v>1.76</v>
      </c>
      <c r="G7" s="1"/>
      <c r="H7" s="1"/>
    </row>
    <row r="8" spans="1:8">
      <c r="A8" s="1">
        <v>2161.83</v>
      </c>
      <c r="B8" s="1">
        <v>2160.12</v>
      </c>
      <c r="C8" s="2">
        <v>10</v>
      </c>
      <c r="D8" s="1">
        <v>10.05</v>
      </c>
      <c r="E8" s="1">
        <v>1.69</v>
      </c>
      <c r="F8" s="1">
        <v>1.69</v>
      </c>
      <c r="G8" s="1"/>
      <c r="H8" s="1"/>
    </row>
    <row r="9" spans="1:8">
      <c r="A9" s="2">
        <v>2106.1</v>
      </c>
      <c r="B9" s="1">
        <v>2101.14</v>
      </c>
      <c r="C9" s="2">
        <v>5.1</v>
      </c>
      <c r="D9" s="1">
        <v>5.13</v>
      </c>
      <c r="E9" s="1">
        <v>1.64</v>
      </c>
      <c r="F9" s="1">
        <v>1.64</v>
      </c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 t="s">
        <v>26</v>
      </c>
      <c r="B11" s="1" t="s">
        <v>31</v>
      </c>
      <c r="C11" s="1" t="s">
        <v>28</v>
      </c>
      <c r="D11" s="1" t="s">
        <v>32</v>
      </c>
      <c r="E11" s="1" t="s">
        <v>30</v>
      </c>
      <c r="F11" s="1" t="s">
        <v>33</v>
      </c>
      <c r="G11" s="1"/>
      <c r="H11" s="1"/>
    </row>
    <row r="12" spans="1:8">
      <c r="A12" s="2">
        <v>2605.2</v>
      </c>
      <c r="B12" s="1">
        <v>2630.13</v>
      </c>
      <c r="C12" s="2">
        <v>39.9</v>
      </c>
      <c r="D12" s="2">
        <v>39.9</v>
      </c>
      <c r="E12" s="1">
        <v>2.05</v>
      </c>
      <c r="F12" s="1">
        <v>2.05</v>
      </c>
      <c r="G12" s="1"/>
      <c r="H12" s="1"/>
    </row>
    <row r="13" spans="1:8">
      <c r="A13" s="1">
        <v>2558.44</v>
      </c>
      <c r="B13" s="1">
        <v>2582.48</v>
      </c>
      <c r="C13" s="1">
        <v>35.1</v>
      </c>
      <c r="D13" s="1">
        <v>35.18</v>
      </c>
      <c r="E13" s="2">
        <v>2.01</v>
      </c>
      <c r="F13" s="2">
        <v>2.01</v>
      </c>
      <c r="G13" s="1"/>
      <c r="H13" s="1"/>
    </row>
    <row r="14" spans="1:8">
      <c r="A14" s="1">
        <v>2495.43</v>
      </c>
      <c r="B14" s="1">
        <v>2516.95</v>
      </c>
      <c r="C14" s="1">
        <v>29.9</v>
      </c>
      <c r="D14" s="1">
        <v>30.02</v>
      </c>
      <c r="E14" s="1">
        <v>1.97</v>
      </c>
      <c r="F14" s="1">
        <v>1.97</v>
      </c>
      <c r="G14" s="1"/>
      <c r="H14" s="1"/>
    </row>
    <row r="15" spans="1:8">
      <c r="A15" s="1">
        <v>2422.15</v>
      </c>
      <c r="B15" s="1">
        <v>2439.98</v>
      </c>
      <c r="C15" s="1">
        <v>24.85</v>
      </c>
      <c r="D15" s="2">
        <v>24.95</v>
      </c>
      <c r="E15" s="2">
        <v>1.91</v>
      </c>
      <c r="F15" s="2">
        <v>1.91</v>
      </c>
      <c r="G15" s="1"/>
      <c r="H15" s="1"/>
    </row>
    <row r="16" spans="1:8">
      <c r="A16" s="1">
        <v>2336.88</v>
      </c>
      <c r="B16" s="1">
        <v>2348.59</v>
      </c>
      <c r="C16" s="1">
        <v>19.9</v>
      </c>
      <c r="D16" s="1">
        <v>19.98</v>
      </c>
      <c r="E16" s="1">
        <v>1.85</v>
      </c>
      <c r="F16" s="1">
        <v>1.85</v>
      </c>
      <c r="G16" s="1"/>
      <c r="H16" s="1"/>
    </row>
    <row r="17" spans="1:6">
      <c r="A17" s="1">
        <v>2242.17</v>
      </c>
      <c r="B17" s="1">
        <v>2244.74</v>
      </c>
      <c r="C17" s="2">
        <v>14.95</v>
      </c>
      <c r="D17" s="2">
        <v>15</v>
      </c>
      <c r="E17" s="1">
        <v>1.77</v>
      </c>
      <c r="F17" s="1">
        <v>1.77</v>
      </c>
    </row>
    <row r="18" spans="1:6">
      <c r="A18" s="1">
        <v>2162.38</v>
      </c>
      <c r="B18" s="1">
        <v>2161.51</v>
      </c>
      <c r="C18" s="2">
        <v>10.06</v>
      </c>
      <c r="D18" s="1">
        <v>10.09</v>
      </c>
      <c r="E18" s="2">
        <v>1.7</v>
      </c>
      <c r="F18" s="2">
        <v>1.7</v>
      </c>
    </row>
    <row r="19" spans="1:6">
      <c r="A19" s="2">
        <v>2106.8</v>
      </c>
      <c r="B19" s="1">
        <v>2101.93</v>
      </c>
      <c r="C19" s="2">
        <v>5.14</v>
      </c>
      <c r="D19" s="1">
        <v>5.16</v>
      </c>
      <c r="E19" s="1">
        <v>1.66</v>
      </c>
      <c r="F19" s="1">
        <v>1.66</v>
      </c>
    </row>
    <row r="21" spans="1:6">
      <c r="A21" s="1" t="s">
        <v>31</v>
      </c>
      <c r="B21" s="1" t="s">
        <v>34</v>
      </c>
      <c r="C21" s="1" t="s">
        <v>32</v>
      </c>
      <c r="D21" s="1" t="s">
        <v>35</v>
      </c>
      <c r="E21" s="1" t="s">
        <v>33</v>
      </c>
      <c r="F21" s="1" t="s">
        <v>36</v>
      </c>
    </row>
    <row r="22" spans="1:6">
      <c r="A22" s="2">
        <v>2600.45</v>
      </c>
      <c r="B22" s="1">
        <v>2622.24</v>
      </c>
      <c r="C22" s="2">
        <v>39.97</v>
      </c>
      <c r="D22" s="2">
        <v>40.05</v>
      </c>
      <c r="E22" s="1">
        <v>2.07</v>
      </c>
      <c r="F22" s="1">
        <v>2.07</v>
      </c>
    </row>
    <row r="23" spans="1:6">
      <c r="A23" s="1">
        <v>2550.73</v>
      </c>
      <c r="B23" s="2">
        <v>2574.6</v>
      </c>
      <c r="C23" s="1">
        <v>35.03</v>
      </c>
      <c r="D23" s="1">
        <v>35.18</v>
      </c>
      <c r="E23" s="2">
        <v>2.03</v>
      </c>
      <c r="F23" s="2">
        <v>2.03</v>
      </c>
    </row>
    <row r="24" spans="1:6">
      <c r="A24" s="2">
        <v>2491.9</v>
      </c>
      <c r="B24" s="1">
        <v>2510.19</v>
      </c>
      <c r="C24" s="2">
        <v>29.9</v>
      </c>
      <c r="D24" s="1">
        <v>30.02</v>
      </c>
      <c r="E24" s="1">
        <v>1.98</v>
      </c>
      <c r="F24" s="1">
        <v>1.98</v>
      </c>
    </row>
    <row r="25" spans="1:6">
      <c r="A25" s="1">
        <v>2418.33</v>
      </c>
      <c r="B25" s="1">
        <v>2434.14</v>
      </c>
      <c r="C25" s="1">
        <v>24.88</v>
      </c>
      <c r="D25" s="2">
        <v>25.01</v>
      </c>
      <c r="E25" s="2">
        <v>1.93</v>
      </c>
      <c r="F25" s="2">
        <v>1.93</v>
      </c>
    </row>
    <row r="26" spans="1:6">
      <c r="A26" s="1">
        <v>2330.54</v>
      </c>
      <c r="B26" s="1">
        <v>2338.86</v>
      </c>
      <c r="C26" s="1">
        <v>19.83</v>
      </c>
      <c r="D26" s="1">
        <v>19.89</v>
      </c>
      <c r="E26" s="1">
        <v>1.86</v>
      </c>
      <c r="F26" s="1">
        <v>1.86</v>
      </c>
    </row>
    <row r="27" spans="1:6">
      <c r="A27" s="1">
        <v>2241.07</v>
      </c>
      <c r="B27" s="1">
        <v>2240.48</v>
      </c>
      <c r="C27" s="2">
        <v>14.94</v>
      </c>
      <c r="D27" s="2">
        <v>15.02</v>
      </c>
      <c r="E27" s="1">
        <v>1.79</v>
      </c>
      <c r="F27" s="1">
        <v>1.79</v>
      </c>
    </row>
    <row r="28" spans="1:6">
      <c r="A28" s="1">
        <v>2159.18</v>
      </c>
      <c r="B28" s="1">
        <v>2153.07</v>
      </c>
      <c r="C28" s="2">
        <v>10.04</v>
      </c>
      <c r="D28" s="1">
        <v>10.08</v>
      </c>
      <c r="E28" s="2">
        <v>1.72</v>
      </c>
      <c r="F28" s="2">
        <v>1.72</v>
      </c>
    </row>
    <row r="29" spans="1:6">
      <c r="A29" s="2">
        <v>2104.47</v>
      </c>
      <c r="B29" s="7">
        <v>2096.08</v>
      </c>
      <c r="C29" s="2">
        <v>5.13</v>
      </c>
      <c r="D29" s="1">
        <v>5.15</v>
      </c>
      <c r="E29" s="1">
        <v>1.67</v>
      </c>
      <c r="F29" s="1">
        <v>1.67</v>
      </c>
    </row>
    <row r="31" spans="1:6">
      <c r="A31" s="1" t="s">
        <v>34</v>
      </c>
      <c r="B31" s="1" t="s">
        <v>37</v>
      </c>
      <c r="C31" s="1" t="s">
        <v>35</v>
      </c>
      <c r="D31" s="1" t="s">
        <v>38</v>
      </c>
      <c r="E31" s="1" t="s">
        <v>36</v>
      </c>
      <c r="F31" s="1" t="s">
        <v>39</v>
      </c>
    </row>
    <row r="32" spans="1:6">
      <c r="A32" s="2">
        <v>2608.32</v>
      </c>
      <c r="B32" s="1">
        <v>2630.45</v>
      </c>
      <c r="C32" s="2">
        <v>39.9</v>
      </c>
      <c r="D32" s="2">
        <v>40.05</v>
      </c>
      <c r="E32" s="1">
        <v>2.07</v>
      </c>
      <c r="F32" s="1">
        <v>2.07</v>
      </c>
    </row>
    <row r="33" spans="1:6">
      <c r="A33" s="1">
        <v>2561.48</v>
      </c>
      <c r="B33" s="2">
        <v>2576.06</v>
      </c>
      <c r="C33" s="1">
        <v>35.08</v>
      </c>
      <c r="D33" s="1">
        <v>35.2</v>
      </c>
      <c r="E33" s="2">
        <v>2.04</v>
      </c>
      <c r="F33" s="2">
        <v>2.04</v>
      </c>
    </row>
    <row r="34" spans="1:6">
      <c r="A34" s="2">
        <v>2498.28</v>
      </c>
      <c r="B34" s="1">
        <v>2507.03</v>
      </c>
      <c r="C34" s="2">
        <v>29.95</v>
      </c>
      <c r="D34" s="1">
        <v>30.04</v>
      </c>
      <c r="E34" s="1">
        <v>1.99</v>
      </c>
      <c r="F34" s="1">
        <v>1.99</v>
      </c>
    </row>
    <row r="35" spans="1:6">
      <c r="A35" s="1">
        <v>2430.39</v>
      </c>
      <c r="B35" s="1">
        <v>2433.27</v>
      </c>
      <c r="C35" s="1">
        <v>24.93</v>
      </c>
      <c r="D35" s="2">
        <v>25.01</v>
      </c>
      <c r="E35" s="2">
        <v>1.93</v>
      </c>
      <c r="F35" s="2">
        <v>1.93</v>
      </c>
    </row>
    <row r="36" spans="1:6">
      <c r="A36" s="1">
        <v>2338.92</v>
      </c>
      <c r="B36" s="1">
        <v>2335.67</v>
      </c>
      <c r="C36" s="1">
        <v>19.84</v>
      </c>
      <c r="D36" s="1">
        <v>19.93</v>
      </c>
      <c r="E36" s="1">
        <v>1.86</v>
      </c>
      <c r="F36" s="1">
        <v>1.86</v>
      </c>
    </row>
    <row r="37" spans="1:6">
      <c r="A37" s="1">
        <v>2243.71</v>
      </c>
      <c r="B37" s="1">
        <v>2238.15</v>
      </c>
      <c r="C37" s="2">
        <v>14.92</v>
      </c>
      <c r="D37" s="2">
        <v>14.99</v>
      </c>
      <c r="E37" s="1">
        <v>1.79</v>
      </c>
      <c r="F37" s="1">
        <v>1.79</v>
      </c>
    </row>
    <row r="38" spans="1:6">
      <c r="A38" s="1">
        <v>2162.77</v>
      </c>
      <c r="B38" s="1">
        <v>2155.91</v>
      </c>
      <c r="C38" s="2">
        <v>10.01</v>
      </c>
      <c r="D38" s="1">
        <v>10.04</v>
      </c>
      <c r="E38" s="2">
        <v>1.72</v>
      </c>
      <c r="F38" s="2">
        <v>1.72</v>
      </c>
    </row>
    <row r="39" spans="1:6">
      <c r="A39" s="2">
        <v>2107.42</v>
      </c>
      <c r="B39" s="1">
        <v>2101.66</v>
      </c>
      <c r="C39" s="2">
        <v>5.11</v>
      </c>
      <c r="D39" s="1">
        <v>5.13</v>
      </c>
      <c r="E39" s="1">
        <v>1.67</v>
      </c>
      <c r="F39" s="1">
        <v>1.67</v>
      </c>
    </row>
    <row r="41" spans="1:6">
      <c r="A41" s="1" t="s">
        <v>37</v>
      </c>
      <c r="B41" s="1" t="s">
        <v>40</v>
      </c>
      <c r="C41" s="1" t="s">
        <v>38</v>
      </c>
      <c r="D41" s="1" t="s">
        <v>41</v>
      </c>
      <c r="E41" s="1" t="s">
        <v>39</v>
      </c>
      <c r="F41" s="1" t="s">
        <v>42</v>
      </c>
    </row>
    <row r="42" spans="1:6">
      <c r="A42" s="2">
        <v>2604.5</v>
      </c>
      <c r="B42" s="1">
        <v>2618.25</v>
      </c>
      <c r="C42" s="2">
        <v>39.98</v>
      </c>
      <c r="D42" s="2">
        <v>40.1</v>
      </c>
      <c r="E42" s="1">
        <v>2.07</v>
      </c>
      <c r="F42" s="1">
        <v>2.07</v>
      </c>
    </row>
    <row r="43" spans="1:6">
      <c r="A43" s="1">
        <v>2555.01</v>
      </c>
      <c r="B43" s="2">
        <v>2567.47</v>
      </c>
      <c r="C43" s="1">
        <v>34.9</v>
      </c>
      <c r="D43" s="1">
        <v>34.99</v>
      </c>
      <c r="E43" s="2">
        <v>2.03</v>
      </c>
      <c r="F43" s="2">
        <v>2.03</v>
      </c>
    </row>
    <row r="44" spans="1:6">
      <c r="A44" s="2">
        <v>2501.35</v>
      </c>
      <c r="B44" s="1">
        <v>2513.94</v>
      </c>
      <c r="C44" s="2">
        <v>29.95</v>
      </c>
      <c r="D44" s="1">
        <v>30.08</v>
      </c>
      <c r="E44" s="1">
        <v>1.99</v>
      </c>
      <c r="F44" s="1">
        <v>1.99</v>
      </c>
    </row>
    <row r="45" spans="1:6">
      <c r="A45" s="1">
        <v>2426.08</v>
      </c>
      <c r="B45" s="1">
        <v>2435.77</v>
      </c>
      <c r="C45" s="1">
        <v>24.91</v>
      </c>
      <c r="D45" s="2">
        <v>25</v>
      </c>
      <c r="E45" s="2">
        <v>1.93</v>
      </c>
      <c r="F45" s="2">
        <v>1.93</v>
      </c>
    </row>
    <row r="46" spans="1:6">
      <c r="A46" s="1">
        <v>2339.28</v>
      </c>
      <c r="B46" s="1">
        <v>2342.94</v>
      </c>
      <c r="C46" s="1">
        <v>19.88</v>
      </c>
      <c r="D46" s="1">
        <v>19.96</v>
      </c>
      <c r="E46" s="1">
        <v>1.86</v>
      </c>
      <c r="F46" s="1">
        <v>1.86</v>
      </c>
    </row>
    <row r="47" spans="1:6">
      <c r="A47" s="1">
        <v>2244.52</v>
      </c>
      <c r="B47" s="1">
        <v>2244.69</v>
      </c>
      <c r="C47" s="2">
        <v>14.97</v>
      </c>
      <c r="D47" s="2">
        <v>15.03</v>
      </c>
      <c r="E47" s="1">
        <v>1.79</v>
      </c>
      <c r="F47" s="1">
        <v>1.79</v>
      </c>
    </row>
    <row r="48" spans="1:6">
      <c r="A48" s="1">
        <v>2162.45</v>
      </c>
      <c r="B48" s="1">
        <v>2155.72</v>
      </c>
      <c r="C48" s="2">
        <v>10.05</v>
      </c>
      <c r="D48" s="2">
        <v>10.1</v>
      </c>
      <c r="E48" s="2">
        <v>1.72</v>
      </c>
      <c r="F48" s="2">
        <v>1.72</v>
      </c>
    </row>
    <row r="49" spans="1:6">
      <c r="A49" s="2">
        <v>2105.47</v>
      </c>
      <c r="B49" s="1">
        <v>2097.23</v>
      </c>
      <c r="C49" s="2">
        <v>5.12</v>
      </c>
      <c r="D49" s="1">
        <v>5.15</v>
      </c>
      <c r="E49" s="1">
        <v>1.67</v>
      </c>
      <c r="F49" s="1">
        <v>1.67</v>
      </c>
    </row>
    <row r="51" spans="1:6">
      <c r="A51" s="1" t="s">
        <v>40</v>
      </c>
      <c r="B51" s="1" t="s">
        <v>43</v>
      </c>
      <c r="C51" s="1" t="s">
        <v>41</v>
      </c>
      <c r="D51" s="1" t="s">
        <v>44</v>
      </c>
      <c r="E51" s="1" t="s">
        <v>42</v>
      </c>
      <c r="F51" s="1" t="s">
        <v>45</v>
      </c>
    </row>
    <row r="52" spans="1:6">
      <c r="A52" s="2">
        <v>2597.73</v>
      </c>
      <c r="B52" s="1">
        <v>2617.21</v>
      </c>
      <c r="C52" s="2">
        <v>39.91</v>
      </c>
      <c r="D52" s="2">
        <v>39.95</v>
      </c>
      <c r="E52" s="1">
        <v>2.06</v>
      </c>
      <c r="F52" s="1">
        <v>2.06</v>
      </c>
    </row>
    <row r="53" spans="1:6">
      <c r="A53" s="1">
        <v>2549.27</v>
      </c>
      <c r="B53" s="2">
        <v>2562.71</v>
      </c>
      <c r="C53" s="1">
        <v>34.91</v>
      </c>
      <c r="D53" s="1">
        <v>34.07</v>
      </c>
      <c r="E53" s="2">
        <v>2.02</v>
      </c>
      <c r="F53" s="2">
        <v>2.02</v>
      </c>
    </row>
    <row r="54" spans="1:6">
      <c r="A54" s="2">
        <v>2487.45</v>
      </c>
      <c r="B54" s="1">
        <v>2498.96</v>
      </c>
      <c r="C54" s="2">
        <v>29.87</v>
      </c>
      <c r="D54" s="1">
        <v>30.02</v>
      </c>
      <c r="E54" s="1">
        <v>1.97</v>
      </c>
      <c r="F54" s="1">
        <v>1.97</v>
      </c>
    </row>
    <row r="55" spans="1:6">
      <c r="A55" s="1">
        <v>2415.96</v>
      </c>
      <c r="B55" s="1">
        <v>2422.46</v>
      </c>
      <c r="C55" s="1">
        <v>24.88</v>
      </c>
      <c r="D55" s="2">
        <v>24.96</v>
      </c>
      <c r="E55" s="2">
        <v>1.92</v>
      </c>
      <c r="F55" s="2">
        <v>1.92</v>
      </c>
    </row>
    <row r="56" spans="1:6">
      <c r="A56" s="1">
        <v>2335.09</v>
      </c>
      <c r="B56" s="1">
        <v>2334.71</v>
      </c>
      <c r="C56" s="1">
        <v>20.08</v>
      </c>
      <c r="D56" s="1">
        <v>20.15</v>
      </c>
      <c r="E56" s="1">
        <v>1.85</v>
      </c>
      <c r="F56" s="1">
        <v>1.85</v>
      </c>
    </row>
    <row r="57" spans="1:6">
      <c r="A57" s="1">
        <v>2243.45</v>
      </c>
      <c r="B57" s="1">
        <v>2239.77</v>
      </c>
      <c r="C57" s="2">
        <v>15.11</v>
      </c>
      <c r="D57" s="2">
        <v>15.18</v>
      </c>
      <c r="E57" s="1">
        <v>1.78</v>
      </c>
      <c r="F57" s="1">
        <v>1.78</v>
      </c>
    </row>
    <row r="58" spans="1:6">
      <c r="A58" s="1">
        <v>2159.17</v>
      </c>
      <c r="B58" s="1">
        <v>2152.11</v>
      </c>
      <c r="C58" s="2">
        <v>10.23</v>
      </c>
      <c r="D58" s="2">
        <v>10.27</v>
      </c>
      <c r="E58" s="2">
        <v>1.71</v>
      </c>
      <c r="F58" s="2">
        <v>1.71</v>
      </c>
    </row>
    <row r="59" spans="1:6">
      <c r="A59" s="2">
        <v>2105.43</v>
      </c>
      <c r="B59" s="1">
        <v>2096.86</v>
      </c>
      <c r="C59" s="2">
        <v>5.13</v>
      </c>
      <c r="D59" s="1">
        <v>5.15</v>
      </c>
      <c r="E59" s="1">
        <v>1.67</v>
      </c>
      <c r="F59" s="1">
        <v>1.67</v>
      </c>
    </row>
    <row r="61" spans="1:6">
      <c r="A61" s="1" t="s">
        <v>43</v>
      </c>
      <c r="B61" s="1" t="s">
        <v>46</v>
      </c>
      <c r="C61" s="1" t="s">
        <v>44</v>
      </c>
      <c r="D61" s="1" t="s">
        <v>47</v>
      </c>
      <c r="E61" s="1" t="s">
        <v>42</v>
      </c>
      <c r="F61" s="1" t="s">
        <v>45</v>
      </c>
    </row>
    <row r="62" spans="1:6">
      <c r="A62" s="2">
        <v>2590</v>
      </c>
      <c r="B62" s="1">
        <v>2602.21</v>
      </c>
      <c r="C62" s="2">
        <v>39.9</v>
      </c>
      <c r="D62" s="2">
        <v>40</v>
      </c>
      <c r="E62" s="1">
        <v>2.07</v>
      </c>
      <c r="F62" s="1">
        <v>2.07</v>
      </c>
    </row>
    <row r="63" spans="1:6">
      <c r="A63" s="1">
        <v>2543.82</v>
      </c>
      <c r="B63" s="2">
        <v>2556.79</v>
      </c>
      <c r="C63" s="1">
        <v>35.06</v>
      </c>
      <c r="D63" s="1">
        <v>35.16</v>
      </c>
      <c r="E63" s="2">
        <v>2.04</v>
      </c>
      <c r="F63" s="2">
        <v>2.04</v>
      </c>
    </row>
    <row r="64" spans="1:6">
      <c r="A64" s="2">
        <v>2482.7</v>
      </c>
      <c r="B64" s="1">
        <v>2495.55</v>
      </c>
      <c r="C64" s="2">
        <v>29.92</v>
      </c>
      <c r="D64" s="1">
        <v>30.03</v>
      </c>
      <c r="E64" s="1">
        <v>1.99</v>
      </c>
      <c r="F64" s="1">
        <v>1.99</v>
      </c>
    </row>
    <row r="65" spans="1:6">
      <c r="A65" s="1">
        <v>2415.15</v>
      </c>
      <c r="B65" s="1">
        <v>2422.64</v>
      </c>
      <c r="C65" s="1">
        <v>25.08</v>
      </c>
      <c r="D65" s="2">
        <v>25.19</v>
      </c>
      <c r="E65" s="2">
        <v>1.93</v>
      </c>
      <c r="F65" s="2">
        <v>1.93</v>
      </c>
    </row>
    <row r="66" spans="1:6">
      <c r="A66" s="1">
        <v>2327.68</v>
      </c>
      <c r="B66" s="1">
        <v>2329.11</v>
      </c>
      <c r="C66" s="1">
        <v>20.07</v>
      </c>
      <c r="D66" s="1">
        <v>20.14</v>
      </c>
      <c r="E66" s="1">
        <v>1.87</v>
      </c>
      <c r="F66" s="1">
        <v>1.87</v>
      </c>
    </row>
    <row r="67" spans="1:6">
      <c r="A67" s="1">
        <v>2239.36</v>
      </c>
      <c r="B67" s="1">
        <v>2233.35</v>
      </c>
      <c r="C67" s="2">
        <v>15.06</v>
      </c>
      <c r="D67" s="2">
        <v>15.11</v>
      </c>
      <c r="E67" s="1">
        <v>1.79</v>
      </c>
      <c r="F67" s="1">
        <v>1.79</v>
      </c>
    </row>
    <row r="68" spans="1:6">
      <c r="A68" s="2">
        <v>2158.4</v>
      </c>
      <c r="B68" s="1">
        <v>2148.27</v>
      </c>
      <c r="C68" s="2">
        <v>10.23</v>
      </c>
      <c r="D68" s="2">
        <v>10.26</v>
      </c>
      <c r="E68" s="2">
        <v>1.73</v>
      </c>
      <c r="F68" s="2">
        <v>1.73</v>
      </c>
    </row>
    <row r="69" spans="1:6">
      <c r="A69" s="2">
        <v>2102.37</v>
      </c>
      <c r="B69" s="1">
        <v>2090.33</v>
      </c>
      <c r="C69" s="2">
        <v>5.09</v>
      </c>
      <c r="D69" s="1">
        <v>5.11</v>
      </c>
      <c r="E69" s="1">
        <v>1.69</v>
      </c>
      <c r="F69" s="1">
        <v>1.69</v>
      </c>
    </row>
    <row r="82" spans="1:8">
      <c r="A82" s="1" t="s">
        <v>25</v>
      </c>
      <c r="B82" s="1" t="s">
        <v>26</v>
      </c>
      <c r="C82" s="1" t="s">
        <v>27</v>
      </c>
      <c r="D82" s="1" t="s">
        <v>28</v>
      </c>
      <c r="E82" s="1" t="s">
        <v>48</v>
      </c>
      <c r="F82" s="1" t="s">
        <v>49</v>
      </c>
      <c r="G82" t="s">
        <v>50</v>
      </c>
      <c r="H82" t="s">
        <v>51</v>
      </c>
    </row>
    <row r="83" spans="1:8">
      <c r="A83" s="1">
        <v>2264.473389</v>
      </c>
      <c r="B83" s="1">
        <v>2288.583984</v>
      </c>
      <c r="C83" s="1">
        <v>31</v>
      </c>
      <c r="D83" s="1">
        <v>31</v>
      </c>
      <c r="E83" s="1">
        <f t="shared" ref="E83:E87" si="0">(C83-C84)/(A83-A84)</f>
        <v>0.143204668911983</v>
      </c>
      <c r="F83" s="1">
        <f t="shared" ref="F83:F87" si="1">C83-A83*E83</f>
        <v>-293.283161931742</v>
      </c>
      <c r="G83">
        <f t="shared" ref="G83:G87" si="2">(D83-D84)/(B83-B84)</f>
        <v>0.128853132634133</v>
      </c>
      <c r="H83">
        <f t="shared" ref="H83:H87" si="3">D83-G83*B83</f>
        <v>-263.891215634703</v>
      </c>
    </row>
    <row r="84" spans="1:6">
      <c r="A84" s="1">
        <v>2048</v>
      </c>
      <c r="B84" s="1">
        <v>2048</v>
      </c>
      <c r="C84" s="1">
        <v>0</v>
      </c>
      <c r="D84" s="1">
        <v>0</v>
      </c>
      <c r="E84" s="1"/>
      <c r="F84" s="1"/>
    </row>
    <row r="85" spans="1:8">
      <c r="A85" s="1">
        <v>2292.748779</v>
      </c>
      <c r="B85" s="1">
        <v>2313.538086</v>
      </c>
      <c r="C85" s="1">
        <v>31</v>
      </c>
      <c r="D85" s="1">
        <v>31</v>
      </c>
      <c r="E85" s="1">
        <f t="shared" si="0"/>
        <v>0.126660488876228</v>
      </c>
      <c r="F85" s="1">
        <f t="shared" si="1"/>
        <v>-259.400681218516</v>
      </c>
      <c r="G85">
        <f t="shared" si="2"/>
        <v>0.116744081675726</v>
      </c>
      <c r="H85">
        <f t="shared" si="3"/>
        <v>-239.091879271887</v>
      </c>
    </row>
    <row r="86" spans="1:6">
      <c r="A86" s="1">
        <v>2048</v>
      </c>
      <c r="B86" s="1">
        <v>2048</v>
      </c>
      <c r="C86" s="1">
        <v>0</v>
      </c>
      <c r="D86" s="1">
        <v>0</v>
      </c>
      <c r="E86" s="1"/>
      <c r="F86" s="1"/>
    </row>
    <row r="87" spans="1:8">
      <c r="A87" s="1">
        <v>2304.465332</v>
      </c>
      <c r="B87" s="1">
        <v>2299.567383</v>
      </c>
      <c r="C87" s="1">
        <v>31</v>
      </c>
      <c r="D87" s="1">
        <v>31</v>
      </c>
      <c r="E87" s="1">
        <f t="shared" si="0"/>
        <v>0.120874036885422</v>
      </c>
      <c r="F87" s="1">
        <f t="shared" si="1"/>
        <v>-247.550027541344</v>
      </c>
      <c r="G87">
        <f t="shared" si="2"/>
        <v>0.123227421736148</v>
      </c>
      <c r="H87">
        <f t="shared" si="3"/>
        <v>-252.36975971563</v>
      </c>
    </row>
    <row r="88" spans="1:6">
      <c r="A88" s="1">
        <v>2048</v>
      </c>
      <c r="B88" s="1">
        <v>2048</v>
      </c>
      <c r="C88" s="1">
        <v>0</v>
      </c>
      <c r="D88" s="1">
        <v>0</v>
      </c>
      <c r="E88" s="1"/>
      <c r="F88" s="1"/>
    </row>
    <row r="89" spans="1:8">
      <c r="A89" s="1">
        <v>2305.324463</v>
      </c>
      <c r="B89" s="1">
        <v>2299.202881</v>
      </c>
      <c r="C89" s="1">
        <v>31</v>
      </c>
      <c r="D89" s="1">
        <v>31</v>
      </c>
      <c r="E89" s="1">
        <f t="shared" ref="E89:E93" si="4">(C89-C90)/(A89-A90)</f>
        <v>0.120470473885726</v>
      </c>
      <c r="F89" s="1">
        <f t="shared" ref="F89:F93" si="5">C89-A89*E89</f>
        <v>-246.723530517967</v>
      </c>
      <c r="G89">
        <f t="shared" ref="G89:G93" si="6">(D89-D90)/(B89-B90)</f>
        <v>0.123406227972361</v>
      </c>
      <c r="H89">
        <f t="shared" ref="H89:H93" si="7">D89-G89*B89</f>
        <v>-252.735954887396</v>
      </c>
    </row>
    <row r="90" spans="1:6">
      <c r="A90" s="1">
        <v>2048</v>
      </c>
      <c r="B90" s="1">
        <v>2048</v>
      </c>
      <c r="C90" s="1">
        <v>0</v>
      </c>
      <c r="D90" s="1">
        <v>0</v>
      </c>
      <c r="E90" s="1"/>
      <c r="F90" s="1"/>
    </row>
    <row r="91" spans="1:8">
      <c r="A91" s="1">
        <v>2309.09082</v>
      </c>
      <c r="B91" s="1">
        <v>2297.573975</v>
      </c>
      <c r="C91" s="1">
        <v>31</v>
      </c>
      <c r="D91" s="1">
        <v>31</v>
      </c>
      <c r="E91" s="1">
        <f t="shared" si="4"/>
        <v>0.118732631043864</v>
      </c>
      <c r="F91" s="1">
        <f t="shared" si="5"/>
        <v>-243.164428377834</v>
      </c>
      <c r="G91">
        <f t="shared" si="6"/>
        <v>0.124211669105322</v>
      </c>
      <c r="H91">
        <f t="shared" si="7"/>
        <v>-254.3854983277</v>
      </c>
    </row>
    <row r="92" spans="1:6">
      <c r="A92" s="1">
        <v>2048</v>
      </c>
      <c r="B92" s="2">
        <v>2048</v>
      </c>
      <c r="C92" s="1">
        <v>0</v>
      </c>
      <c r="D92" s="1">
        <v>0</v>
      </c>
      <c r="E92" s="1"/>
      <c r="F92" s="1"/>
    </row>
    <row r="93" spans="1:8">
      <c r="A93" s="1">
        <v>2300.991455</v>
      </c>
      <c r="B93" s="1">
        <v>2279.759521</v>
      </c>
      <c r="C93" s="1">
        <v>31</v>
      </c>
      <c r="D93" s="1">
        <v>31</v>
      </c>
      <c r="E93" s="1">
        <f t="shared" si="4"/>
        <v>0.122533782810965</v>
      </c>
      <c r="F93" s="1">
        <f t="shared" si="5"/>
        <v>-250.949187196856</v>
      </c>
      <c r="G93">
        <f t="shared" si="6"/>
        <v>0.133759337550581</v>
      </c>
      <c r="H93">
        <f t="shared" si="7"/>
        <v>-273.93912330359</v>
      </c>
    </row>
    <row r="94" spans="1:6">
      <c r="A94" s="1">
        <v>2048</v>
      </c>
      <c r="B94" s="1">
        <v>2048</v>
      </c>
      <c r="C94" s="1">
        <v>0</v>
      </c>
      <c r="D94" s="1">
        <v>0</v>
      </c>
      <c r="E94" s="1"/>
      <c r="F94" s="1"/>
    </row>
    <row r="95" spans="1:8">
      <c r="A95" s="1">
        <v>2285.67749</v>
      </c>
      <c r="B95" s="5">
        <v>2252.394531</v>
      </c>
      <c r="C95" s="1">
        <v>31</v>
      </c>
      <c r="D95" s="1">
        <v>31</v>
      </c>
      <c r="E95" s="1">
        <f>(C95-C96)/(A95-A96)</f>
        <v>0.130428842882849</v>
      </c>
      <c r="F95" s="1">
        <f>C95-A95*E95</f>
        <v>-267.118270224075</v>
      </c>
      <c r="G95">
        <f>(D95-D96)/(B95-B96)</f>
        <v>0.151667463157319</v>
      </c>
      <c r="H95">
        <f>D95-G95*B95</f>
        <v>-310.614964546189</v>
      </c>
    </row>
    <row r="96" spans="1:6">
      <c r="A96" s="1">
        <v>2048</v>
      </c>
      <c r="B96" s="2">
        <v>2048</v>
      </c>
      <c r="C96">
        <v>0</v>
      </c>
      <c r="D96">
        <v>0</v>
      </c>
      <c r="E96" s="1"/>
      <c r="F96" s="1"/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6"/>
  <sheetViews>
    <sheetView tabSelected="1" zoomScale="145" zoomScaleNormal="145" topLeftCell="A139" workbookViewId="0">
      <selection activeCell="F142" sqref="F142"/>
    </sheetView>
  </sheetViews>
  <sheetFormatPr defaultColWidth="8.88888888888889" defaultRowHeight="14.4"/>
  <cols>
    <col min="1" max="1" width="15.7037037037037" customWidth="1"/>
    <col min="2" max="2" width="15.9259259259259" customWidth="1"/>
    <col min="5" max="5" width="15.1666666666667" customWidth="1"/>
    <col min="6" max="6" width="17.7777777777778" customWidth="1"/>
    <col min="7" max="7" width="12.8888888888889"/>
    <col min="8" max="8" width="12.7037037037037" customWidth="1"/>
    <col min="9" max="9" width="13.8148148148148" customWidth="1"/>
    <col min="10" max="10" width="11.7407407407407" customWidth="1"/>
  </cols>
  <sheetData>
    <row r="1" spans="1:13">
      <c r="A1" s="1" t="s">
        <v>25</v>
      </c>
      <c r="B1" s="1" t="s">
        <v>26</v>
      </c>
      <c r="C1" s="1" t="s">
        <v>27</v>
      </c>
      <c r="D1" s="1" t="s">
        <v>28</v>
      </c>
      <c r="E1" s="1" t="s">
        <v>52</v>
      </c>
      <c r="F1" s="1" t="s">
        <v>53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52</v>
      </c>
      <c r="M1" s="1" t="s">
        <v>53</v>
      </c>
    </row>
    <row r="2" spans="1:13">
      <c r="A2" s="1">
        <v>3843.59</v>
      </c>
      <c r="B2" s="2">
        <v>3902.51</v>
      </c>
      <c r="C2" s="1">
        <v>39.91</v>
      </c>
      <c r="D2" s="2">
        <v>39.95</v>
      </c>
      <c r="E2" s="1">
        <v>2.96</v>
      </c>
      <c r="F2" s="1">
        <v>3.05</v>
      </c>
      <c r="H2" s="1">
        <v>3855.02</v>
      </c>
      <c r="I2" s="2">
        <v>3935.46</v>
      </c>
      <c r="J2" s="1">
        <v>39.24</v>
      </c>
      <c r="K2" s="2">
        <v>42.6</v>
      </c>
      <c r="L2" s="1">
        <v>2.97</v>
      </c>
      <c r="M2" s="1">
        <v>3.08</v>
      </c>
    </row>
    <row r="3" spans="1:13">
      <c r="A3" s="1">
        <v>3762.33</v>
      </c>
      <c r="B3" s="1">
        <v>3825.95</v>
      </c>
      <c r="C3" s="1">
        <v>34.92</v>
      </c>
      <c r="D3" s="1">
        <v>34.99</v>
      </c>
      <c r="E3" s="2">
        <v>2.88</v>
      </c>
      <c r="F3" s="2">
        <v>2.97</v>
      </c>
      <c r="H3" s="1">
        <v>3760.47</v>
      </c>
      <c r="I3" s="1">
        <v>3840.29</v>
      </c>
      <c r="J3" s="1">
        <v>35.08</v>
      </c>
      <c r="K3" s="1">
        <v>38.26</v>
      </c>
      <c r="L3" s="2">
        <v>2.91</v>
      </c>
      <c r="M3" s="2">
        <v>3.01</v>
      </c>
    </row>
    <row r="4" spans="1:13">
      <c r="A4" s="1">
        <v>3631.95</v>
      </c>
      <c r="B4" s="1">
        <v>3686.49</v>
      </c>
      <c r="C4" s="1">
        <v>29.98</v>
      </c>
      <c r="D4" s="1">
        <v>30.06</v>
      </c>
      <c r="E4" s="1">
        <v>2.79</v>
      </c>
      <c r="F4" s="2">
        <v>2.86</v>
      </c>
      <c r="H4" s="1">
        <v>3646.66</v>
      </c>
      <c r="I4" s="1">
        <v>3734.96</v>
      </c>
      <c r="J4" s="1">
        <v>29.99</v>
      </c>
      <c r="K4" s="1">
        <v>32.69</v>
      </c>
      <c r="L4" s="2">
        <v>2.8</v>
      </c>
      <c r="M4" s="2">
        <v>2.91</v>
      </c>
    </row>
    <row r="5" spans="1:13">
      <c r="A5" s="1">
        <v>3444.71</v>
      </c>
      <c r="B5" s="1">
        <v>3482.78</v>
      </c>
      <c r="C5" s="1">
        <v>25.05</v>
      </c>
      <c r="D5" s="2">
        <v>25.11</v>
      </c>
      <c r="E5" s="2">
        <v>2.64</v>
      </c>
      <c r="F5" s="2">
        <v>2.71</v>
      </c>
      <c r="H5" s="1">
        <v>3474.63</v>
      </c>
      <c r="I5" s="1">
        <v>3556.23</v>
      </c>
      <c r="J5" s="1">
        <v>24.99</v>
      </c>
      <c r="K5" s="2">
        <v>27.23</v>
      </c>
      <c r="L5" s="2">
        <v>2.67</v>
      </c>
      <c r="M5" s="2">
        <v>2.76</v>
      </c>
    </row>
    <row r="6" spans="1:13">
      <c r="A6" s="2">
        <v>3221.28</v>
      </c>
      <c r="B6" s="1">
        <v>3261.08</v>
      </c>
      <c r="C6" s="1">
        <v>19.95</v>
      </c>
      <c r="D6" s="1">
        <v>20.01</v>
      </c>
      <c r="E6" s="1">
        <v>2.47</v>
      </c>
      <c r="F6" s="1">
        <v>2.52</v>
      </c>
      <c r="H6" s="2">
        <v>3261.3</v>
      </c>
      <c r="I6" s="1">
        <v>3336.59</v>
      </c>
      <c r="J6" s="1">
        <v>20.21</v>
      </c>
      <c r="K6" s="1">
        <v>20.03</v>
      </c>
      <c r="L6" s="1">
        <v>2.5</v>
      </c>
      <c r="M6" s="1">
        <v>2.59</v>
      </c>
    </row>
    <row r="7" spans="1:13">
      <c r="A7" s="1">
        <v>2924.14</v>
      </c>
      <c r="B7" s="1">
        <v>2927.55</v>
      </c>
      <c r="C7" s="2">
        <v>14.95</v>
      </c>
      <c r="D7" s="1">
        <v>15.03</v>
      </c>
      <c r="E7" s="1">
        <v>2.27</v>
      </c>
      <c r="F7" s="1">
        <v>2.31</v>
      </c>
      <c r="H7" s="1">
        <v>2998.22</v>
      </c>
      <c r="I7" s="1">
        <v>3057.38</v>
      </c>
      <c r="J7" s="2">
        <v>15.2</v>
      </c>
      <c r="K7" s="1">
        <v>16.57</v>
      </c>
      <c r="L7" s="1">
        <v>2.29</v>
      </c>
      <c r="M7" s="1">
        <v>2.36</v>
      </c>
    </row>
    <row r="8" spans="1:13">
      <c r="A8" s="1">
        <v>2642.1</v>
      </c>
      <c r="B8" s="1">
        <v>2640.42</v>
      </c>
      <c r="C8" s="2">
        <v>9.94</v>
      </c>
      <c r="D8" s="1">
        <v>9.99</v>
      </c>
      <c r="E8" s="1">
        <v>2.05</v>
      </c>
      <c r="F8" s="1">
        <v>2.09</v>
      </c>
      <c r="H8" s="1">
        <v>2629.21</v>
      </c>
      <c r="I8" s="1">
        <v>2642.73</v>
      </c>
      <c r="J8" s="2">
        <v>10.15</v>
      </c>
      <c r="K8" s="1">
        <v>11.05</v>
      </c>
      <c r="L8" s="1">
        <v>2.07</v>
      </c>
      <c r="M8" s="1">
        <v>2.12</v>
      </c>
    </row>
    <row r="9" spans="1:13">
      <c r="A9" s="2">
        <v>2373.07</v>
      </c>
      <c r="B9" s="1">
        <v>2365.13</v>
      </c>
      <c r="C9" s="2">
        <v>5.03</v>
      </c>
      <c r="D9" s="1">
        <v>5.04</v>
      </c>
      <c r="E9" s="1">
        <v>1.83</v>
      </c>
      <c r="F9" s="1">
        <v>1.86</v>
      </c>
      <c r="H9" s="2">
        <v>2402.27</v>
      </c>
      <c r="I9" s="1">
        <v>2421.71</v>
      </c>
      <c r="J9" s="2">
        <v>4.92</v>
      </c>
      <c r="K9" s="1">
        <v>5.37</v>
      </c>
      <c r="L9" s="1">
        <v>1.83</v>
      </c>
      <c r="M9" s="1">
        <v>1.86</v>
      </c>
    </row>
    <row r="10" spans="1:6">
      <c r="A10" s="1">
        <v>2113.71</v>
      </c>
      <c r="B10" s="2">
        <v>2115.51</v>
      </c>
      <c r="C10" s="1">
        <v>0</v>
      </c>
      <c r="D10" s="1">
        <v>0</v>
      </c>
      <c r="E10" s="1">
        <v>1.62</v>
      </c>
      <c r="F10" s="1">
        <v>1.63</v>
      </c>
    </row>
    <row r="11" spans="1:6">
      <c r="A11" s="1">
        <v>1800.14</v>
      </c>
      <c r="B11" s="1">
        <v>1778.21</v>
      </c>
      <c r="C11" s="1">
        <v>-4.98</v>
      </c>
      <c r="D11" s="2">
        <v>-5</v>
      </c>
      <c r="E11" s="1">
        <v>1.39</v>
      </c>
      <c r="F11" s="1">
        <v>1.41</v>
      </c>
    </row>
    <row r="12" spans="1:6">
      <c r="A12" s="1">
        <v>1536.89</v>
      </c>
      <c r="B12" s="1">
        <v>1507.72</v>
      </c>
      <c r="C12" s="1">
        <v>-9.65</v>
      </c>
      <c r="D12" s="1">
        <v>-9.69</v>
      </c>
      <c r="E12" s="1">
        <v>1.18</v>
      </c>
      <c r="F12" s="1">
        <v>1.19</v>
      </c>
    </row>
    <row r="13" spans="1:6">
      <c r="A13" s="1">
        <v>1244.59</v>
      </c>
      <c r="B13" s="1">
        <v>1208.8</v>
      </c>
      <c r="C13" s="1">
        <v>-14.91</v>
      </c>
      <c r="D13" s="1">
        <v>-14.98</v>
      </c>
      <c r="E13" s="1">
        <v>0.954</v>
      </c>
      <c r="F13" s="1">
        <v>0.947</v>
      </c>
    </row>
    <row r="14" spans="1:6">
      <c r="A14" s="1">
        <v>995.98</v>
      </c>
      <c r="B14" s="1">
        <v>977.16</v>
      </c>
      <c r="C14" s="1">
        <v>-19.82</v>
      </c>
      <c r="D14" s="1">
        <v>-19.92</v>
      </c>
      <c r="E14" s="1">
        <v>0.747</v>
      </c>
      <c r="F14" s="1">
        <v>0.738</v>
      </c>
    </row>
    <row r="15" spans="1:6">
      <c r="A15" s="1">
        <v>741.77</v>
      </c>
      <c r="B15" s="1">
        <v>707.53</v>
      </c>
      <c r="C15" s="1">
        <v>-25.04</v>
      </c>
      <c r="D15" s="1">
        <v>-25.08</v>
      </c>
      <c r="E15" s="1">
        <v>0.548</v>
      </c>
      <c r="F15" s="1">
        <v>0.534</v>
      </c>
    </row>
    <row r="16" spans="1:6">
      <c r="A16" s="1">
        <v>541.52</v>
      </c>
      <c r="B16" s="1">
        <v>482.43</v>
      </c>
      <c r="C16" s="1">
        <v>-30.01</v>
      </c>
      <c r="D16" s="1">
        <v>-30.11</v>
      </c>
      <c r="E16" s="1">
        <v>0.403</v>
      </c>
      <c r="F16" s="1">
        <v>0.369</v>
      </c>
    </row>
    <row r="17" spans="1:6">
      <c r="A17" s="1">
        <v>393.84</v>
      </c>
      <c r="B17" s="1">
        <v>342.11</v>
      </c>
      <c r="C17" s="1">
        <v>-35.17</v>
      </c>
      <c r="D17" s="1">
        <v>-35.23</v>
      </c>
      <c r="E17" s="1">
        <v>0.291</v>
      </c>
      <c r="F17" s="1">
        <v>0.251</v>
      </c>
    </row>
    <row r="18" spans="1:6">
      <c r="A18" s="2">
        <v>278</v>
      </c>
      <c r="B18" s="2">
        <v>223.64</v>
      </c>
      <c r="C18" s="1">
        <v>-40.11</v>
      </c>
      <c r="D18" s="1">
        <v>-40.15</v>
      </c>
      <c r="E18" s="1">
        <v>0.198</v>
      </c>
      <c r="F18" s="1">
        <v>0.159</v>
      </c>
    </row>
    <row r="19" spans="1:6">
      <c r="A19" s="1"/>
      <c r="B19" s="1"/>
      <c r="C19" s="1"/>
      <c r="D19" s="1"/>
      <c r="E19" s="1"/>
      <c r="F19" s="1"/>
    </row>
    <row r="20" spans="1:6">
      <c r="A20" s="1"/>
      <c r="B20" s="1"/>
      <c r="C20" s="1"/>
      <c r="D20" s="1"/>
      <c r="E20" s="1"/>
      <c r="F20" s="1"/>
    </row>
    <row r="21" spans="1:6">
      <c r="A21" s="1" t="s">
        <v>26</v>
      </c>
      <c r="B21" s="1" t="s">
        <v>31</v>
      </c>
      <c r="C21" s="1" t="s">
        <v>28</v>
      </c>
      <c r="D21" s="1" t="s">
        <v>32</v>
      </c>
      <c r="E21" s="1" t="s">
        <v>53</v>
      </c>
      <c r="F21" s="1" t="s">
        <v>54</v>
      </c>
    </row>
    <row r="22" spans="1:6">
      <c r="A22" s="1">
        <v>3844.17</v>
      </c>
      <c r="B22" s="2">
        <v>3895.77</v>
      </c>
      <c r="C22" s="1">
        <v>39.94</v>
      </c>
      <c r="D22" s="2">
        <v>39.95</v>
      </c>
      <c r="E22" s="1">
        <v>2.99</v>
      </c>
      <c r="F22" s="1">
        <v>3.06</v>
      </c>
    </row>
    <row r="23" spans="1:6">
      <c r="A23" s="1">
        <v>3747.56</v>
      </c>
      <c r="B23" s="1">
        <v>3805.19</v>
      </c>
      <c r="C23" s="1">
        <v>34.83</v>
      </c>
      <c r="D23" s="1">
        <v>34.94</v>
      </c>
      <c r="E23" s="2">
        <v>2.9</v>
      </c>
      <c r="F23" s="2">
        <v>2.98</v>
      </c>
    </row>
    <row r="24" spans="1:6">
      <c r="A24" s="1">
        <v>3595.81</v>
      </c>
      <c r="B24" s="1">
        <v>3634</v>
      </c>
      <c r="C24" s="1">
        <v>30.01</v>
      </c>
      <c r="D24" s="1">
        <v>30.08</v>
      </c>
      <c r="E24" s="1">
        <v>2.8</v>
      </c>
      <c r="F24" s="2">
        <v>2.87</v>
      </c>
    </row>
    <row r="25" spans="1:6">
      <c r="A25" s="1">
        <v>3453.64</v>
      </c>
      <c r="B25" s="1">
        <v>3496.08</v>
      </c>
      <c r="C25" s="1">
        <v>25.18</v>
      </c>
      <c r="D25" s="2">
        <v>25.26</v>
      </c>
      <c r="E25" s="2">
        <v>2.67</v>
      </c>
      <c r="F25" s="2">
        <v>2.73</v>
      </c>
    </row>
    <row r="26" spans="1:6">
      <c r="A26" s="2">
        <v>3196.7</v>
      </c>
      <c r="B26" s="1">
        <v>3213.79</v>
      </c>
      <c r="C26" s="1">
        <v>20.25</v>
      </c>
      <c r="D26" s="1">
        <v>20.31</v>
      </c>
      <c r="E26" s="1">
        <v>2.5</v>
      </c>
      <c r="F26" s="1">
        <v>2.55</v>
      </c>
    </row>
    <row r="27" spans="1:6">
      <c r="A27" s="1">
        <v>2958.14</v>
      </c>
      <c r="B27" s="1">
        <v>2991.17</v>
      </c>
      <c r="C27" s="2">
        <v>15.03</v>
      </c>
      <c r="D27" s="1">
        <v>15.06</v>
      </c>
      <c r="E27" s="1">
        <v>2.28</v>
      </c>
      <c r="F27" s="1">
        <v>2.32</v>
      </c>
    </row>
    <row r="28" spans="1:6">
      <c r="A28" s="1">
        <v>2652.84</v>
      </c>
      <c r="B28" s="1">
        <v>2651.93</v>
      </c>
      <c r="C28" s="2">
        <v>10.01</v>
      </c>
      <c r="D28" s="1">
        <v>10.04</v>
      </c>
      <c r="E28" s="1">
        <v>2.06</v>
      </c>
      <c r="F28" s="2">
        <v>2.1</v>
      </c>
    </row>
    <row r="29" spans="1:6">
      <c r="A29" s="2">
        <v>2371.18</v>
      </c>
      <c r="B29" s="1">
        <v>2363.68</v>
      </c>
      <c r="C29" s="2">
        <v>5.03</v>
      </c>
      <c r="D29" s="1">
        <v>5.04</v>
      </c>
      <c r="E29" s="1">
        <v>1.85</v>
      </c>
      <c r="F29" s="1">
        <v>1.87</v>
      </c>
    </row>
    <row r="30" spans="1:6">
      <c r="A30" s="1">
        <v>2101.12</v>
      </c>
      <c r="B30" s="2">
        <v>2101.14</v>
      </c>
      <c r="C30" s="1">
        <v>0</v>
      </c>
      <c r="D30" s="1">
        <v>0</v>
      </c>
      <c r="E30" s="1">
        <v>1.63</v>
      </c>
      <c r="F30" s="1">
        <v>1.64</v>
      </c>
    </row>
    <row r="31" spans="1:6">
      <c r="A31" s="1">
        <v>1771.61</v>
      </c>
      <c r="B31" s="1">
        <v>1751.39</v>
      </c>
      <c r="C31" s="1">
        <v>-5.03</v>
      </c>
      <c r="D31" s="2">
        <v>-5.06</v>
      </c>
      <c r="E31" s="2">
        <v>1.4</v>
      </c>
      <c r="F31" s="1">
        <v>1.41</v>
      </c>
    </row>
    <row r="32" spans="1:6">
      <c r="A32" s="1">
        <v>1543.84</v>
      </c>
      <c r="B32" s="2">
        <v>1532.7</v>
      </c>
      <c r="C32" s="1">
        <v>-10</v>
      </c>
      <c r="D32" s="1">
        <v>-10.03</v>
      </c>
      <c r="E32" s="1">
        <v>1.18</v>
      </c>
      <c r="F32" s="1">
        <v>1.18</v>
      </c>
    </row>
    <row r="33" spans="1:6">
      <c r="A33" s="1">
        <v>1243.29</v>
      </c>
      <c r="B33" s="1">
        <v>1201.68</v>
      </c>
      <c r="C33" s="1">
        <v>-14.92</v>
      </c>
      <c r="D33" s="1">
        <v>-14.96</v>
      </c>
      <c r="E33" s="1">
        <v>0.968</v>
      </c>
      <c r="F33" s="1">
        <v>0.962</v>
      </c>
    </row>
    <row r="34" spans="1:6">
      <c r="A34" s="1">
        <v>997.04</v>
      </c>
      <c r="B34" s="1">
        <v>975.34</v>
      </c>
      <c r="C34" s="1">
        <v>-20.18</v>
      </c>
      <c r="D34" s="1">
        <v>-20.21</v>
      </c>
      <c r="E34" s="1">
        <v>0.748</v>
      </c>
      <c r="F34" s="1">
        <v>0.738</v>
      </c>
    </row>
    <row r="35" spans="1:6">
      <c r="A35" s="1">
        <v>757.36</v>
      </c>
      <c r="B35" s="1">
        <v>724.83</v>
      </c>
      <c r="C35" s="1">
        <v>-24.91</v>
      </c>
      <c r="D35" s="1">
        <v>-24.94</v>
      </c>
      <c r="E35" s="1">
        <v>0.578</v>
      </c>
      <c r="F35" s="1">
        <v>0.557</v>
      </c>
    </row>
    <row r="36" spans="1:6">
      <c r="A36" s="1">
        <v>567.22</v>
      </c>
      <c r="B36" s="1">
        <v>526.18</v>
      </c>
      <c r="C36" s="1">
        <v>-30.31</v>
      </c>
      <c r="D36" s="1">
        <v>-30.37</v>
      </c>
      <c r="E36" s="1">
        <v>0.419</v>
      </c>
      <c r="F36" s="1">
        <v>0.386</v>
      </c>
    </row>
    <row r="37" spans="1:6">
      <c r="A37" s="1">
        <v>412.69</v>
      </c>
      <c r="B37" s="1">
        <v>356.78</v>
      </c>
      <c r="C37" s="1">
        <v>-35.06</v>
      </c>
      <c r="D37" s="1">
        <v>-35.13</v>
      </c>
      <c r="E37" s="1">
        <v>0.302</v>
      </c>
      <c r="F37" s="1">
        <v>0.276</v>
      </c>
    </row>
    <row r="38" spans="1:6">
      <c r="A38" s="2">
        <v>320.65</v>
      </c>
      <c r="B38" s="2">
        <v>272.02</v>
      </c>
      <c r="C38" s="1">
        <v>-39.75</v>
      </c>
      <c r="D38" s="2">
        <v>-39.8</v>
      </c>
      <c r="E38" s="1">
        <v>0.223</v>
      </c>
      <c r="F38" s="1">
        <v>0.198</v>
      </c>
    </row>
    <row r="39" spans="1:6">
      <c r="A39" s="1"/>
      <c r="B39" s="1"/>
      <c r="C39" s="1"/>
      <c r="D39" s="1"/>
      <c r="E39" s="1"/>
      <c r="F39" s="1"/>
    </row>
    <row r="40" spans="1:6">
      <c r="A40" s="1" t="s">
        <v>31</v>
      </c>
      <c r="B40" s="1" t="s">
        <v>34</v>
      </c>
      <c r="C40" s="1" t="s">
        <v>32</v>
      </c>
      <c r="D40" s="1" t="s">
        <v>35</v>
      </c>
      <c r="E40" s="1" t="s">
        <v>52</v>
      </c>
      <c r="F40" s="1" t="s">
        <v>53</v>
      </c>
    </row>
    <row r="41" spans="1:6">
      <c r="A41" s="1">
        <v>3829.28</v>
      </c>
      <c r="B41" s="2">
        <v>3869.59</v>
      </c>
      <c r="C41" s="1">
        <v>39.62</v>
      </c>
      <c r="D41" s="2">
        <v>39.73</v>
      </c>
      <c r="E41" s="1">
        <v>3.01</v>
      </c>
      <c r="F41" s="1">
        <v>3.08</v>
      </c>
    </row>
    <row r="42" spans="1:6">
      <c r="A42" s="1">
        <v>3730.52</v>
      </c>
      <c r="B42" s="1">
        <v>3772.87</v>
      </c>
      <c r="C42" s="1">
        <v>35.13</v>
      </c>
      <c r="D42" s="1">
        <v>35.26</v>
      </c>
      <c r="E42" s="2">
        <v>2.92</v>
      </c>
      <c r="F42" s="2">
        <v>3</v>
      </c>
    </row>
    <row r="43" spans="1:6">
      <c r="A43" s="1">
        <v>3607.18</v>
      </c>
      <c r="B43" s="1">
        <v>3642.88</v>
      </c>
      <c r="C43" s="1">
        <v>30.11</v>
      </c>
      <c r="D43" s="1">
        <v>30.2</v>
      </c>
      <c r="E43" s="1">
        <v>2.83</v>
      </c>
      <c r="F43" s="2">
        <v>2.89</v>
      </c>
    </row>
    <row r="44" spans="1:6">
      <c r="A44" s="1">
        <v>3425.21</v>
      </c>
      <c r="B44" s="1">
        <v>3456.4</v>
      </c>
      <c r="C44" s="1">
        <v>25.16</v>
      </c>
      <c r="D44" s="2">
        <v>25.22</v>
      </c>
      <c r="E44" s="2">
        <v>2.68</v>
      </c>
      <c r="F44" s="2">
        <v>2.74</v>
      </c>
    </row>
    <row r="45" spans="1:6">
      <c r="A45" s="2">
        <v>3198.28</v>
      </c>
      <c r="B45" s="1">
        <v>3228.3</v>
      </c>
      <c r="C45" s="1">
        <v>20.03</v>
      </c>
      <c r="D45" s="1">
        <v>20.11</v>
      </c>
      <c r="E45" s="1">
        <v>2.51</v>
      </c>
      <c r="F45" s="1">
        <v>2.55</v>
      </c>
    </row>
    <row r="46" spans="1:6">
      <c r="A46" s="2">
        <v>2930.4</v>
      </c>
      <c r="B46" s="1">
        <v>2945.21</v>
      </c>
      <c r="C46" s="2">
        <v>15.06</v>
      </c>
      <c r="D46" s="1">
        <v>15.11</v>
      </c>
      <c r="E46" s="1">
        <v>2.31</v>
      </c>
      <c r="F46" s="1">
        <v>2.34</v>
      </c>
    </row>
    <row r="47" spans="1:6">
      <c r="A47" s="1">
        <v>2651.52</v>
      </c>
      <c r="B47" s="1">
        <v>2662.12</v>
      </c>
      <c r="C47" s="2">
        <v>10.05</v>
      </c>
      <c r="D47" s="1">
        <v>10.07</v>
      </c>
      <c r="E47" s="1">
        <v>2.09</v>
      </c>
      <c r="F47" s="2">
        <v>2.12</v>
      </c>
    </row>
    <row r="48" spans="1:6">
      <c r="A48" s="2">
        <v>2390.16</v>
      </c>
      <c r="B48" s="1">
        <v>2392.61</v>
      </c>
      <c r="C48" s="2">
        <v>5.07</v>
      </c>
      <c r="D48" s="1">
        <v>5.07</v>
      </c>
      <c r="E48" s="1">
        <v>1.87</v>
      </c>
      <c r="F48" s="1">
        <v>1.89</v>
      </c>
    </row>
    <row r="49" spans="1:6">
      <c r="A49" s="1">
        <v>2084.59</v>
      </c>
      <c r="B49" s="2">
        <v>2070.17</v>
      </c>
      <c r="C49" s="1">
        <v>0</v>
      </c>
      <c r="D49" s="1">
        <v>0</v>
      </c>
      <c r="E49" s="1">
        <v>1.65</v>
      </c>
      <c r="F49" s="1">
        <v>1.66</v>
      </c>
    </row>
    <row r="50" spans="1:6">
      <c r="A50" s="2">
        <v>1810.7</v>
      </c>
      <c r="B50" s="1">
        <v>1795.95</v>
      </c>
      <c r="C50" s="1">
        <v>-5.06</v>
      </c>
      <c r="D50" s="2">
        <v>-5.08</v>
      </c>
      <c r="E50" s="2">
        <v>1.42</v>
      </c>
      <c r="F50" s="1">
        <v>1.43</v>
      </c>
    </row>
    <row r="51" spans="1:6">
      <c r="A51" s="1">
        <v>1537.75</v>
      </c>
      <c r="B51" s="2">
        <v>1521.84</v>
      </c>
      <c r="C51" s="1">
        <v>-10.16</v>
      </c>
      <c r="D51" s="1">
        <v>-10.2</v>
      </c>
      <c r="E51" s="1">
        <v>1.19</v>
      </c>
      <c r="F51" s="1">
        <v>1.19</v>
      </c>
    </row>
    <row r="52" spans="1:6">
      <c r="A52" s="1">
        <v>1275.35</v>
      </c>
      <c r="B52" s="1">
        <v>1251.87</v>
      </c>
      <c r="C52" s="1">
        <v>-14.97</v>
      </c>
      <c r="D52" s="1">
        <v>-14.99</v>
      </c>
      <c r="E52" s="1">
        <v>0.984</v>
      </c>
      <c r="F52" s="1">
        <v>0.973</v>
      </c>
    </row>
    <row r="53" spans="1:6">
      <c r="A53" s="1">
        <v>989.93</v>
      </c>
      <c r="B53" s="1">
        <v>945.21</v>
      </c>
      <c r="C53" s="1">
        <v>-20.2</v>
      </c>
      <c r="D53" s="1">
        <v>-20.27</v>
      </c>
      <c r="E53" s="1">
        <v>0.777</v>
      </c>
      <c r="F53" s="1">
        <v>0.753</v>
      </c>
    </row>
    <row r="54" spans="1:6">
      <c r="A54" s="1">
        <v>764.38</v>
      </c>
      <c r="B54" s="2">
        <v>713.2</v>
      </c>
      <c r="C54" s="1">
        <v>-25.19</v>
      </c>
      <c r="D54" s="1">
        <v>-25.17</v>
      </c>
      <c r="E54" s="3">
        <v>0.589</v>
      </c>
      <c r="F54" s="1">
        <v>0.569</v>
      </c>
    </row>
    <row r="55" spans="1:6">
      <c r="A55" s="1">
        <v>599.08</v>
      </c>
      <c r="B55" s="2">
        <v>527.8</v>
      </c>
      <c r="C55" s="1">
        <v>-30.11</v>
      </c>
      <c r="D55" s="1">
        <v>-30.19</v>
      </c>
      <c r="E55" s="1">
        <v>0.458</v>
      </c>
      <c r="F55" s="1">
        <v>0.417</v>
      </c>
    </row>
    <row r="56" spans="1:6">
      <c r="A56" s="1">
        <v>459.18</v>
      </c>
      <c r="B56" s="1">
        <v>399.49</v>
      </c>
      <c r="C56" s="1">
        <v>-35.15</v>
      </c>
      <c r="D56" s="1">
        <v>-35.29</v>
      </c>
      <c r="E56" s="1">
        <v>0.341</v>
      </c>
      <c r="F56" s="1">
        <v>0.296</v>
      </c>
    </row>
    <row r="57" spans="1:6">
      <c r="A57" s="2">
        <v>379.51</v>
      </c>
      <c r="B57" s="2">
        <v>301.35</v>
      </c>
      <c r="C57" s="1">
        <v>-39.3</v>
      </c>
      <c r="D57" s="2">
        <v>-39.4</v>
      </c>
      <c r="E57" s="1">
        <v>0.282</v>
      </c>
      <c r="F57" s="3">
        <v>0.23</v>
      </c>
    </row>
    <row r="58" spans="1:6">
      <c r="A58" s="1"/>
      <c r="B58" s="1"/>
      <c r="C58" s="1"/>
      <c r="D58" s="1"/>
      <c r="E58" s="1"/>
      <c r="F58" s="1"/>
    </row>
    <row r="59" spans="1:6">
      <c r="A59" s="1" t="s">
        <v>34</v>
      </c>
      <c r="B59" s="1" t="s">
        <v>37</v>
      </c>
      <c r="C59" s="1" t="s">
        <v>35</v>
      </c>
      <c r="D59" s="1" t="s">
        <v>38</v>
      </c>
      <c r="E59" s="1" t="s">
        <v>52</v>
      </c>
      <c r="F59" s="1" t="s">
        <v>53</v>
      </c>
    </row>
    <row r="60" spans="1:6">
      <c r="A60" s="1">
        <v>3800.13</v>
      </c>
      <c r="B60" s="2">
        <v>3815.65</v>
      </c>
      <c r="C60" s="1">
        <v>39.86</v>
      </c>
      <c r="D60" s="2">
        <v>39.99</v>
      </c>
      <c r="E60" s="1">
        <v>2.97</v>
      </c>
      <c r="F60" s="1">
        <v>3.02</v>
      </c>
    </row>
    <row r="61" spans="1:6">
      <c r="A61" s="1">
        <v>3715.97</v>
      </c>
      <c r="B61" s="1">
        <v>3731.4</v>
      </c>
      <c r="C61" s="1">
        <v>34.9</v>
      </c>
      <c r="D61" s="1">
        <v>34.97</v>
      </c>
      <c r="E61" s="2">
        <v>2.91</v>
      </c>
      <c r="F61" s="2">
        <v>2.94</v>
      </c>
    </row>
    <row r="62" spans="1:6">
      <c r="A62" s="1">
        <v>3578.96</v>
      </c>
      <c r="B62" s="1">
        <v>3587.63</v>
      </c>
      <c r="C62" s="1">
        <v>29.98</v>
      </c>
      <c r="D62" s="1">
        <v>30.07</v>
      </c>
      <c r="E62" s="1">
        <v>2.8</v>
      </c>
      <c r="F62" s="2">
        <v>2.84</v>
      </c>
    </row>
    <row r="63" spans="1:6">
      <c r="A63" s="1">
        <v>3392.04</v>
      </c>
      <c r="B63" s="1">
        <v>3387.9</v>
      </c>
      <c r="C63" s="1">
        <v>25.06</v>
      </c>
      <c r="D63" s="2">
        <v>25.13</v>
      </c>
      <c r="E63" s="2">
        <v>2.68</v>
      </c>
      <c r="F63" s="2">
        <v>2.71</v>
      </c>
    </row>
    <row r="64" spans="1:6">
      <c r="A64" s="2">
        <v>3218.37</v>
      </c>
      <c r="B64" s="1">
        <v>3217.43</v>
      </c>
      <c r="C64" s="1">
        <v>20.03</v>
      </c>
      <c r="D64" s="1">
        <v>20.07</v>
      </c>
      <c r="E64" s="1">
        <v>2.51</v>
      </c>
      <c r="F64" s="1">
        <v>2.53</v>
      </c>
    </row>
    <row r="65" spans="1:6">
      <c r="A65" s="2">
        <v>2959.67</v>
      </c>
      <c r="B65" s="1">
        <v>2956.53</v>
      </c>
      <c r="C65" s="2">
        <v>15.09</v>
      </c>
      <c r="D65" s="1">
        <v>15.11</v>
      </c>
      <c r="E65" s="1">
        <v>2.31</v>
      </c>
      <c r="F65" s="1">
        <v>2.33</v>
      </c>
    </row>
    <row r="66" spans="1:6">
      <c r="A66" s="1">
        <v>2667.72</v>
      </c>
      <c r="B66" s="1">
        <v>2669.12</v>
      </c>
      <c r="C66" s="2">
        <v>9.93</v>
      </c>
      <c r="D66" s="1">
        <v>9.97</v>
      </c>
      <c r="E66" s="1">
        <v>2.08</v>
      </c>
      <c r="F66" s="2">
        <v>2.1</v>
      </c>
    </row>
    <row r="67" spans="1:6">
      <c r="A67" s="2">
        <v>2407.5</v>
      </c>
      <c r="B67" s="1">
        <v>2404.03</v>
      </c>
      <c r="C67" s="2">
        <v>5.06</v>
      </c>
      <c r="D67" s="1">
        <v>5.09</v>
      </c>
      <c r="E67" s="1">
        <v>1.87</v>
      </c>
      <c r="F67" s="1">
        <v>1.88</v>
      </c>
    </row>
    <row r="68" spans="1:6">
      <c r="A68" s="1">
        <v>2095.54</v>
      </c>
      <c r="B68" s="2">
        <v>2081.82</v>
      </c>
      <c r="C68" s="1">
        <v>0</v>
      </c>
      <c r="D68" s="1">
        <v>0</v>
      </c>
      <c r="E68" s="1">
        <v>1.64</v>
      </c>
      <c r="F68" s="1">
        <v>1.65</v>
      </c>
    </row>
    <row r="69" spans="1:6">
      <c r="A69" s="2">
        <v>1799.82</v>
      </c>
      <c r="B69" s="1">
        <v>1794.92</v>
      </c>
      <c r="C69" s="1">
        <v>-5.06</v>
      </c>
      <c r="D69" s="2">
        <v>-5.1</v>
      </c>
      <c r="E69" s="2">
        <v>1.41</v>
      </c>
      <c r="F69" s="1">
        <v>1.43</v>
      </c>
    </row>
    <row r="70" spans="1:6">
      <c r="A70" s="1">
        <v>1508.36</v>
      </c>
      <c r="B70" s="2">
        <v>1505.61</v>
      </c>
      <c r="C70" s="1">
        <v>-10.12</v>
      </c>
      <c r="D70" s="1">
        <v>-10.15</v>
      </c>
      <c r="E70" s="1">
        <v>1.18</v>
      </c>
      <c r="F70" s="1">
        <v>1.12</v>
      </c>
    </row>
    <row r="71" spans="1:6">
      <c r="A71" s="1">
        <v>1234.97</v>
      </c>
      <c r="B71" s="1">
        <v>1237.48</v>
      </c>
      <c r="C71" s="1">
        <v>-15.02</v>
      </c>
      <c r="D71" s="1">
        <v>-15.06</v>
      </c>
      <c r="E71" s="1">
        <v>0.973</v>
      </c>
      <c r="F71" s="1">
        <v>0.983</v>
      </c>
    </row>
    <row r="72" spans="1:6">
      <c r="A72" s="1">
        <v>976.3</v>
      </c>
      <c r="B72" s="1">
        <v>983.06</v>
      </c>
      <c r="C72" s="1">
        <v>-20.1</v>
      </c>
      <c r="D72" s="1">
        <v>-20.13</v>
      </c>
      <c r="E72" s="1">
        <v>0.762</v>
      </c>
      <c r="F72" s="1">
        <v>0.772</v>
      </c>
    </row>
    <row r="73" spans="1:6">
      <c r="A73" s="1">
        <v>736.59</v>
      </c>
      <c r="B73" s="2">
        <v>722.22</v>
      </c>
      <c r="C73" s="1">
        <v>-25.18</v>
      </c>
      <c r="D73" s="1">
        <v>-25.23</v>
      </c>
      <c r="E73" s="3">
        <v>0.58</v>
      </c>
      <c r="F73" s="1">
        <v>0.586</v>
      </c>
    </row>
    <row r="74" spans="1:6">
      <c r="A74" s="1">
        <v>579.56</v>
      </c>
      <c r="B74" s="2">
        <v>554.64</v>
      </c>
      <c r="C74" s="1">
        <v>-30.13</v>
      </c>
      <c r="D74" s="1">
        <v>-30.24</v>
      </c>
      <c r="E74" s="1">
        <v>0.441</v>
      </c>
      <c r="F74" s="1">
        <v>0.438</v>
      </c>
    </row>
    <row r="75" spans="1:6">
      <c r="A75" s="1">
        <v>454.86</v>
      </c>
      <c r="B75" s="1">
        <v>426.2</v>
      </c>
      <c r="C75" s="1">
        <v>-35.06</v>
      </c>
      <c r="D75" s="1">
        <v>-35.16</v>
      </c>
      <c r="E75" s="1">
        <v>0.339</v>
      </c>
      <c r="F75" s="1">
        <v>0.325</v>
      </c>
    </row>
    <row r="76" spans="1:6">
      <c r="A76" s="2">
        <v>356.1</v>
      </c>
      <c r="B76" s="2">
        <v>310.77</v>
      </c>
      <c r="C76" s="1">
        <v>-39.13</v>
      </c>
      <c r="D76" s="2">
        <v>-39.18</v>
      </c>
      <c r="E76" s="1">
        <v>0.267</v>
      </c>
      <c r="F76" s="3">
        <v>0.254</v>
      </c>
    </row>
    <row r="77" spans="1:6">
      <c r="A77" s="2"/>
      <c r="B77" s="1"/>
      <c r="C77" s="2"/>
      <c r="D77" s="1"/>
      <c r="E77" s="1"/>
      <c r="F77" s="1"/>
    </row>
    <row r="78" spans="1:6">
      <c r="A78" s="1" t="s">
        <v>37</v>
      </c>
      <c r="B78" s="1" t="s">
        <v>40</v>
      </c>
      <c r="C78" s="1" t="s">
        <v>38</v>
      </c>
      <c r="D78" s="1" t="s">
        <v>41</v>
      </c>
      <c r="E78" s="1" t="s">
        <v>52</v>
      </c>
      <c r="F78" s="1" t="s">
        <v>53</v>
      </c>
    </row>
    <row r="79" spans="1:6">
      <c r="A79" s="1">
        <v>3792.54</v>
      </c>
      <c r="B79" s="2">
        <v>3818.47</v>
      </c>
      <c r="C79" s="1">
        <v>39.72</v>
      </c>
      <c r="D79" s="2">
        <v>39.84</v>
      </c>
      <c r="E79" s="1">
        <v>2.97</v>
      </c>
      <c r="F79" s="1">
        <v>3.03</v>
      </c>
    </row>
    <row r="80" spans="1:6">
      <c r="A80" s="1">
        <v>3703.11</v>
      </c>
      <c r="B80" s="1">
        <v>3734.7</v>
      </c>
      <c r="C80" s="1">
        <v>35.17</v>
      </c>
      <c r="D80" s="1">
        <v>35.22</v>
      </c>
      <c r="E80" s="2">
        <v>2.91</v>
      </c>
      <c r="F80" s="2">
        <v>2.97</v>
      </c>
    </row>
    <row r="81" spans="1:6">
      <c r="A81" s="1">
        <v>3572.89</v>
      </c>
      <c r="B81" s="1">
        <v>3599.26</v>
      </c>
      <c r="C81" s="1">
        <v>29.99</v>
      </c>
      <c r="D81" s="1">
        <v>30.13</v>
      </c>
      <c r="E81" s="1">
        <v>2.8</v>
      </c>
      <c r="F81" s="2">
        <v>2.86</v>
      </c>
    </row>
    <row r="82" spans="1:6">
      <c r="A82" s="1">
        <v>3401.32</v>
      </c>
      <c r="B82" s="1">
        <v>3428.54</v>
      </c>
      <c r="C82" s="1">
        <v>25.13</v>
      </c>
      <c r="D82" s="2">
        <v>25.2</v>
      </c>
      <c r="E82" s="2">
        <v>2.67</v>
      </c>
      <c r="F82" s="2">
        <v>2.73</v>
      </c>
    </row>
    <row r="83" spans="1:6">
      <c r="A83" s="2">
        <v>3213.04</v>
      </c>
      <c r="B83" s="1">
        <v>3234.33</v>
      </c>
      <c r="C83" s="1">
        <v>20.13</v>
      </c>
      <c r="D83" s="1">
        <v>20.19</v>
      </c>
      <c r="E83" s="1">
        <v>2.5</v>
      </c>
      <c r="F83" s="1">
        <v>2.55</v>
      </c>
    </row>
    <row r="84" spans="1:6">
      <c r="A84" s="2">
        <v>2918.38</v>
      </c>
      <c r="B84" s="1">
        <v>2928.47</v>
      </c>
      <c r="C84" s="2">
        <v>15.03</v>
      </c>
      <c r="D84" s="1">
        <v>15.07</v>
      </c>
      <c r="E84" s="1">
        <v>2.3</v>
      </c>
      <c r="F84" s="1">
        <v>2.33</v>
      </c>
    </row>
    <row r="85" spans="1:6">
      <c r="A85" s="1">
        <v>2679.94</v>
      </c>
      <c r="B85" s="1">
        <v>2693.74</v>
      </c>
      <c r="C85" s="2">
        <v>10.03</v>
      </c>
      <c r="D85" s="1">
        <v>10.05</v>
      </c>
      <c r="E85" s="1">
        <v>2.08</v>
      </c>
      <c r="F85" s="2">
        <v>2.1</v>
      </c>
    </row>
    <row r="86" spans="1:6">
      <c r="A86" s="2">
        <v>2378.07</v>
      </c>
      <c r="B86" s="1">
        <v>2376.75</v>
      </c>
      <c r="C86" s="2">
        <v>5.21</v>
      </c>
      <c r="D86" s="1">
        <v>5.22</v>
      </c>
      <c r="E86" s="1">
        <v>1.87</v>
      </c>
      <c r="F86" s="1">
        <v>1.89</v>
      </c>
    </row>
    <row r="87" spans="1:6">
      <c r="A87" s="1">
        <v>2115.64</v>
      </c>
      <c r="B87" s="2">
        <v>2128.71</v>
      </c>
      <c r="C87" s="1">
        <v>0</v>
      </c>
      <c r="D87" s="1">
        <v>0</v>
      </c>
      <c r="E87" s="1">
        <v>1.64</v>
      </c>
      <c r="F87" s="1">
        <v>1.65</v>
      </c>
    </row>
    <row r="88" spans="1:6">
      <c r="A88" s="2">
        <v>1754.72</v>
      </c>
      <c r="B88" s="2">
        <v>1729</v>
      </c>
      <c r="C88" s="1">
        <v>-5.19</v>
      </c>
      <c r="D88" s="2">
        <v>-5.21</v>
      </c>
      <c r="E88" s="2">
        <v>1.41</v>
      </c>
      <c r="F88" s="1">
        <v>1.41</v>
      </c>
    </row>
    <row r="89" spans="1:6">
      <c r="A89" s="1">
        <v>1560.25</v>
      </c>
      <c r="B89" s="2">
        <v>1544.09</v>
      </c>
      <c r="C89" s="1">
        <v>-10</v>
      </c>
      <c r="D89" s="1">
        <v>-10.04</v>
      </c>
      <c r="E89" s="1">
        <v>1.19</v>
      </c>
      <c r="F89" s="1">
        <v>1.19</v>
      </c>
    </row>
    <row r="90" spans="1:6">
      <c r="A90" s="1">
        <v>1230.13</v>
      </c>
      <c r="B90" s="1">
        <v>1204.94</v>
      </c>
      <c r="C90" s="1">
        <v>-14.98</v>
      </c>
      <c r="D90" s="1">
        <v>-15.06</v>
      </c>
      <c r="E90" s="1">
        <v>0.979</v>
      </c>
      <c r="F90" s="1">
        <v>0.972</v>
      </c>
    </row>
    <row r="91" spans="1:6">
      <c r="A91" s="2">
        <v>989</v>
      </c>
      <c r="B91" s="1">
        <v>953.72</v>
      </c>
      <c r="C91" s="1">
        <v>-19.92</v>
      </c>
      <c r="D91" s="1">
        <v>-19.99</v>
      </c>
      <c r="E91" s="1">
        <v>0.768</v>
      </c>
      <c r="F91" s="1">
        <v>0.76</v>
      </c>
    </row>
    <row r="92" spans="1:6">
      <c r="A92" s="1">
        <v>758.81</v>
      </c>
      <c r="B92" s="2">
        <v>715.59</v>
      </c>
      <c r="C92" s="1">
        <v>-25.12</v>
      </c>
      <c r="D92" s="2">
        <v>-25.2</v>
      </c>
      <c r="E92" s="3">
        <v>0.585</v>
      </c>
      <c r="F92" s="1">
        <v>0.567</v>
      </c>
    </row>
    <row r="93" spans="1:6">
      <c r="A93" s="1">
        <v>579.34</v>
      </c>
      <c r="B93" s="2">
        <v>523.31</v>
      </c>
      <c r="C93" s="1">
        <v>-29.96</v>
      </c>
      <c r="D93" s="1">
        <v>-30.03</v>
      </c>
      <c r="E93" s="1">
        <v>0.456</v>
      </c>
      <c r="F93" s="1">
        <v>0.418</v>
      </c>
    </row>
    <row r="94" spans="1:6">
      <c r="A94" s="1">
        <v>436.54</v>
      </c>
      <c r="B94" s="2">
        <v>374.3</v>
      </c>
      <c r="C94" s="1">
        <v>-34.85</v>
      </c>
      <c r="D94" s="1">
        <v>-34.94</v>
      </c>
      <c r="E94" s="1">
        <v>0.401</v>
      </c>
      <c r="F94" s="1">
        <v>0.307</v>
      </c>
    </row>
    <row r="95" spans="1:6">
      <c r="A95" s="2">
        <v>347.88</v>
      </c>
      <c r="B95" s="2">
        <v>290.47</v>
      </c>
      <c r="C95" s="1">
        <v>-39.65</v>
      </c>
      <c r="D95" s="2">
        <v>-39.73</v>
      </c>
      <c r="E95" s="1">
        <v>0.263</v>
      </c>
      <c r="F95" s="3">
        <v>0.228</v>
      </c>
    </row>
    <row r="96" spans="1:6">
      <c r="A96" s="1"/>
      <c r="B96" s="2"/>
      <c r="C96" s="1"/>
      <c r="D96" s="1"/>
      <c r="E96" s="2"/>
      <c r="F96" s="2"/>
    </row>
    <row r="97" spans="1:6">
      <c r="A97" s="1" t="s">
        <v>40</v>
      </c>
      <c r="B97" s="1" t="s">
        <v>43</v>
      </c>
      <c r="C97" s="1" t="s">
        <v>41</v>
      </c>
      <c r="D97" s="1" t="s">
        <v>44</v>
      </c>
      <c r="E97" s="1" t="s">
        <v>52</v>
      </c>
      <c r="F97" s="1" t="s">
        <v>53</v>
      </c>
    </row>
    <row r="98" spans="1:6">
      <c r="A98" s="1">
        <v>3746.45</v>
      </c>
      <c r="B98" s="2">
        <v>3778.9</v>
      </c>
      <c r="C98" s="1">
        <v>39.55</v>
      </c>
      <c r="D98" s="2">
        <v>39.65</v>
      </c>
      <c r="E98" s="1">
        <v>3</v>
      </c>
      <c r="F98" s="1">
        <v>3.05</v>
      </c>
    </row>
    <row r="99" spans="1:6">
      <c r="A99" s="1">
        <v>3706.42</v>
      </c>
      <c r="B99" s="1">
        <v>3735.52</v>
      </c>
      <c r="C99" s="1">
        <v>35.05</v>
      </c>
      <c r="D99" s="1">
        <v>35.13</v>
      </c>
      <c r="E99" s="2">
        <v>2.92</v>
      </c>
      <c r="F99" s="2">
        <v>2.97</v>
      </c>
    </row>
    <row r="100" spans="1:6">
      <c r="A100" s="1">
        <v>3557.97</v>
      </c>
      <c r="B100" s="1">
        <v>3579.06</v>
      </c>
      <c r="C100" s="1">
        <v>30.04</v>
      </c>
      <c r="D100" s="1">
        <v>30.03</v>
      </c>
      <c r="E100" s="1">
        <v>2.82</v>
      </c>
      <c r="F100" s="2">
        <v>2.87</v>
      </c>
    </row>
    <row r="101" spans="1:6">
      <c r="A101" s="1">
        <v>3396.09</v>
      </c>
      <c r="B101" s="1">
        <v>3409.4</v>
      </c>
      <c r="C101" s="1">
        <v>25.06</v>
      </c>
      <c r="D101" s="2">
        <v>25.16</v>
      </c>
      <c r="E101" s="2">
        <v>2.69</v>
      </c>
      <c r="F101" s="2">
        <v>2.73</v>
      </c>
    </row>
    <row r="102" spans="1:6">
      <c r="A102" s="2">
        <v>3196.5</v>
      </c>
      <c r="B102" s="1">
        <v>3205.43</v>
      </c>
      <c r="C102" s="1">
        <v>20.03</v>
      </c>
      <c r="D102" s="1">
        <v>20.05</v>
      </c>
      <c r="E102" s="1">
        <v>2.51</v>
      </c>
      <c r="F102" s="1">
        <v>2.55</v>
      </c>
    </row>
    <row r="103" spans="1:6">
      <c r="A103" s="2">
        <v>2961.28</v>
      </c>
      <c r="B103" s="1">
        <v>2968.3</v>
      </c>
      <c r="C103" s="2">
        <v>15.15</v>
      </c>
      <c r="D103" s="1">
        <v>15.16</v>
      </c>
      <c r="E103" s="1">
        <v>2.32</v>
      </c>
      <c r="F103" s="1">
        <v>2.35</v>
      </c>
    </row>
    <row r="104" spans="1:6">
      <c r="A104" s="1">
        <v>2626.4</v>
      </c>
      <c r="B104" s="1">
        <v>2610.84</v>
      </c>
      <c r="C104" s="2">
        <v>10.2</v>
      </c>
      <c r="D104" s="1">
        <v>10.23</v>
      </c>
      <c r="E104" s="1">
        <v>2.1</v>
      </c>
      <c r="F104" s="2">
        <v>2.13</v>
      </c>
    </row>
    <row r="105" spans="1:6">
      <c r="A105" s="2">
        <v>2363.41</v>
      </c>
      <c r="B105" s="1">
        <v>2357.71</v>
      </c>
      <c r="C105" s="2">
        <v>5.04</v>
      </c>
      <c r="D105" s="1">
        <v>5.05</v>
      </c>
      <c r="E105" s="1">
        <v>1.88</v>
      </c>
      <c r="F105" s="1">
        <v>1.89</v>
      </c>
    </row>
    <row r="106" spans="1:6">
      <c r="A106" s="1">
        <v>2042.54</v>
      </c>
      <c r="B106" s="2">
        <v>2016.36</v>
      </c>
      <c r="C106" s="1">
        <v>0</v>
      </c>
      <c r="D106" s="1">
        <v>0</v>
      </c>
      <c r="E106" s="1">
        <v>1.66</v>
      </c>
      <c r="F106" s="1">
        <v>1.66</v>
      </c>
    </row>
    <row r="107" spans="1:6">
      <c r="A107" s="2">
        <v>1790.15</v>
      </c>
      <c r="B107" s="2">
        <v>1776.67</v>
      </c>
      <c r="C107" s="1">
        <v>-5.02</v>
      </c>
      <c r="D107" s="2">
        <v>-5.03</v>
      </c>
      <c r="E107" s="2">
        <v>1.43</v>
      </c>
      <c r="F107" s="1">
        <v>1.44</v>
      </c>
    </row>
    <row r="108" spans="1:6">
      <c r="A108" s="1">
        <v>1490.38</v>
      </c>
      <c r="B108" s="2">
        <v>1470.97</v>
      </c>
      <c r="C108" s="1">
        <v>-9.91</v>
      </c>
      <c r="D108" s="1">
        <v>-9.94</v>
      </c>
      <c r="E108" s="1">
        <v>1.21</v>
      </c>
      <c r="F108" s="1">
        <v>1.22</v>
      </c>
    </row>
    <row r="109" spans="1:6">
      <c r="A109" s="1">
        <v>1236.53</v>
      </c>
      <c r="B109" s="1">
        <v>1220.95</v>
      </c>
      <c r="C109" s="1">
        <v>-15.01</v>
      </c>
      <c r="D109" s="1">
        <v>-15.15</v>
      </c>
      <c r="E109" s="1">
        <v>0.994</v>
      </c>
      <c r="F109" s="1">
        <v>0.987</v>
      </c>
    </row>
    <row r="110" spans="1:6">
      <c r="A110" s="2">
        <v>997.12</v>
      </c>
      <c r="B110" s="1">
        <v>973.57</v>
      </c>
      <c r="C110" s="1">
        <v>-19.96</v>
      </c>
      <c r="D110" s="1">
        <v>-20</v>
      </c>
      <c r="E110" s="1">
        <v>0.79</v>
      </c>
      <c r="F110" s="1">
        <v>0.783</v>
      </c>
    </row>
    <row r="111" spans="1:6">
      <c r="A111" s="1">
        <v>688.46</v>
      </c>
      <c r="B111" s="2">
        <v>645.23</v>
      </c>
      <c r="C111" s="1">
        <v>-25.09</v>
      </c>
      <c r="D111" s="2">
        <v>-25.13</v>
      </c>
      <c r="E111" s="3">
        <v>0.6</v>
      </c>
      <c r="F111" s="1">
        <v>0.588</v>
      </c>
    </row>
    <row r="112" spans="1:6">
      <c r="A112" s="1">
        <v>594.05</v>
      </c>
      <c r="B112" s="2">
        <v>554.37</v>
      </c>
      <c r="C112" s="1">
        <v>-30.07</v>
      </c>
      <c r="D112" s="1">
        <v>-30.15</v>
      </c>
      <c r="E112" s="1">
        <v>0.459</v>
      </c>
      <c r="F112" s="3">
        <v>0.44</v>
      </c>
    </row>
    <row r="113" spans="1:6">
      <c r="A113" s="1">
        <v>395.19</v>
      </c>
      <c r="B113" s="2">
        <v>345.65</v>
      </c>
      <c r="C113" s="1">
        <v>-35.11</v>
      </c>
      <c r="D113" s="1">
        <v>-34.21</v>
      </c>
      <c r="E113" s="1">
        <v>0.349</v>
      </c>
      <c r="F113" s="1">
        <v>0.327</v>
      </c>
    </row>
    <row r="114" spans="1:6">
      <c r="A114" s="2">
        <v>336.9</v>
      </c>
      <c r="B114" s="2">
        <v>290.87</v>
      </c>
      <c r="C114" s="1">
        <v>-39.65</v>
      </c>
      <c r="D114" s="2">
        <v>-39.76</v>
      </c>
      <c r="E114" s="1">
        <v>0.282</v>
      </c>
      <c r="F114" s="3">
        <v>0.253</v>
      </c>
    </row>
    <row r="115" spans="1:6">
      <c r="A115" s="2"/>
      <c r="B115" s="1"/>
      <c r="C115" s="2"/>
      <c r="D115" s="2"/>
      <c r="E115" s="1"/>
      <c r="F115" s="1"/>
    </row>
    <row r="116" spans="1:6">
      <c r="A116" s="1" t="s">
        <v>43</v>
      </c>
      <c r="B116" s="1" t="s">
        <v>46</v>
      </c>
      <c r="C116" s="1" t="s">
        <v>44</v>
      </c>
      <c r="D116" s="1" t="s">
        <v>47</v>
      </c>
      <c r="E116" s="1" t="s">
        <v>52</v>
      </c>
      <c r="F116" s="1" t="s">
        <v>53</v>
      </c>
    </row>
    <row r="117" spans="1:6">
      <c r="A117" s="1">
        <v>3767.86</v>
      </c>
      <c r="B117" s="2">
        <v>3804.91</v>
      </c>
      <c r="C117" s="1">
        <v>39.41</v>
      </c>
      <c r="D117" s="2">
        <v>39.47</v>
      </c>
      <c r="E117" s="1">
        <v>3</v>
      </c>
      <c r="F117" s="1">
        <v>3.07</v>
      </c>
    </row>
    <row r="118" spans="1:6">
      <c r="A118" s="1">
        <v>3662.31</v>
      </c>
      <c r="B118" s="1">
        <v>3693.95</v>
      </c>
      <c r="C118" s="1">
        <v>34.96</v>
      </c>
      <c r="D118" s="1">
        <v>35.02</v>
      </c>
      <c r="E118" s="2">
        <v>2.93</v>
      </c>
      <c r="F118" s="2">
        <v>3</v>
      </c>
    </row>
    <row r="119" spans="1:6">
      <c r="A119" s="1">
        <v>3535.06</v>
      </c>
      <c r="B119" s="1">
        <v>3569.84</v>
      </c>
      <c r="C119" s="1">
        <v>29.79</v>
      </c>
      <c r="D119" s="1">
        <v>29.84</v>
      </c>
      <c r="E119" s="1">
        <v>2.83</v>
      </c>
      <c r="F119" s="2">
        <v>2.89</v>
      </c>
    </row>
    <row r="120" spans="1:6">
      <c r="A120" s="1">
        <v>3368.17</v>
      </c>
      <c r="B120" s="1">
        <v>3386.04</v>
      </c>
      <c r="C120" s="1">
        <v>25.06</v>
      </c>
      <c r="D120" s="2">
        <v>25.13</v>
      </c>
      <c r="E120" s="2">
        <v>2.7</v>
      </c>
      <c r="F120" s="2">
        <v>2.75</v>
      </c>
    </row>
    <row r="121" spans="1:6">
      <c r="A121" s="2">
        <v>3146.32</v>
      </c>
      <c r="B121" s="1">
        <v>3159.48</v>
      </c>
      <c r="C121" s="1">
        <v>20.02</v>
      </c>
      <c r="D121" s="1">
        <v>20.07</v>
      </c>
      <c r="E121" s="1">
        <v>2.53</v>
      </c>
      <c r="F121" s="1">
        <v>2.56</v>
      </c>
    </row>
    <row r="122" spans="1:6">
      <c r="A122" s="2">
        <v>2890.43</v>
      </c>
      <c r="B122" s="1">
        <v>2890.41</v>
      </c>
      <c r="C122" s="2">
        <v>15.09</v>
      </c>
      <c r="D122" s="2">
        <v>15.08</v>
      </c>
      <c r="E122" s="1">
        <v>2.33</v>
      </c>
      <c r="F122" s="1">
        <v>2.36</v>
      </c>
    </row>
    <row r="123" spans="1:6">
      <c r="A123" s="1">
        <v>2617.18</v>
      </c>
      <c r="B123" s="1">
        <v>2613.22</v>
      </c>
      <c r="C123" s="2">
        <v>9.88</v>
      </c>
      <c r="D123" s="1">
        <v>9.92</v>
      </c>
      <c r="E123" s="1">
        <v>2.1</v>
      </c>
      <c r="F123" s="2">
        <v>2.13</v>
      </c>
    </row>
    <row r="124" spans="1:6">
      <c r="A124" s="2">
        <v>2404.71</v>
      </c>
      <c r="B124" s="1">
        <v>2401.93</v>
      </c>
      <c r="C124" s="2">
        <v>5.07</v>
      </c>
      <c r="D124" s="1">
        <v>5.08</v>
      </c>
      <c r="E124" s="1">
        <v>1.89</v>
      </c>
      <c r="F124" s="1">
        <v>1.91</v>
      </c>
    </row>
    <row r="125" spans="1:6">
      <c r="A125" s="1">
        <v>2028.73</v>
      </c>
      <c r="B125" s="2">
        <v>2004.18</v>
      </c>
      <c r="C125" s="1">
        <v>0</v>
      </c>
      <c r="D125" s="1">
        <v>0</v>
      </c>
      <c r="E125" s="1">
        <v>1.67</v>
      </c>
      <c r="F125" s="1">
        <v>1.68</v>
      </c>
    </row>
    <row r="126" spans="1:6">
      <c r="A126" s="2">
        <v>1830.52</v>
      </c>
      <c r="B126" s="2">
        <v>1813.81</v>
      </c>
      <c r="C126" s="1">
        <v>-5.03</v>
      </c>
      <c r="D126" s="2">
        <v>-5.05</v>
      </c>
      <c r="E126" s="2">
        <v>1.45</v>
      </c>
      <c r="F126" s="1">
        <v>1.45</v>
      </c>
    </row>
    <row r="127" spans="1:6">
      <c r="A127" s="1">
        <v>1500.72</v>
      </c>
      <c r="B127" s="2">
        <v>1472.76</v>
      </c>
      <c r="C127" s="1">
        <v>-9.99</v>
      </c>
      <c r="D127" s="1">
        <v>-10.02</v>
      </c>
      <c r="E127" s="1">
        <v>1.23</v>
      </c>
      <c r="F127" s="1">
        <v>1.23</v>
      </c>
    </row>
    <row r="128" spans="1:6">
      <c r="A128" s="1">
        <v>1243.12</v>
      </c>
      <c r="B128" s="1">
        <v>1206.55</v>
      </c>
      <c r="C128" s="1">
        <v>-14.94</v>
      </c>
      <c r="D128" s="1">
        <v>-14.97</v>
      </c>
      <c r="E128" s="1">
        <v>1.01</v>
      </c>
      <c r="F128" s="1">
        <v>1.01</v>
      </c>
    </row>
    <row r="129" spans="1:6">
      <c r="A129" s="2">
        <v>1056.86</v>
      </c>
      <c r="B129" s="1">
        <v>1014.49</v>
      </c>
      <c r="C129" s="1">
        <v>-19.98</v>
      </c>
      <c r="D129" s="1">
        <v>-20.01</v>
      </c>
      <c r="E129" s="1">
        <v>0.81</v>
      </c>
      <c r="F129" s="3">
        <v>0.79</v>
      </c>
    </row>
    <row r="130" spans="1:6">
      <c r="A130" s="1">
        <v>775.33</v>
      </c>
      <c r="B130" s="2">
        <v>725.62</v>
      </c>
      <c r="C130" s="1">
        <v>-25.16</v>
      </c>
      <c r="D130" s="2">
        <v>-25.2</v>
      </c>
      <c r="E130" s="3">
        <v>0.619</v>
      </c>
      <c r="F130" s="1">
        <v>0.589</v>
      </c>
    </row>
    <row r="131" spans="1:6">
      <c r="A131" s="1">
        <v>589.41</v>
      </c>
      <c r="B131" s="2">
        <v>528.57</v>
      </c>
      <c r="C131" s="1">
        <v>-30.24</v>
      </c>
      <c r="D131" s="1">
        <v>-30.31</v>
      </c>
      <c r="E131" s="1">
        <v>0.475</v>
      </c>
      <c r="F131" s="3">
        <v>0.437</v>
      </c>
    </row>
    <row r="132" spans="1:6">
      <c r="A132" s="1">
        <v>475.39</v>
      </c>
      <c r="B132" s="2">
        <v>401.84</v>
      </c>
      <c r="C132" s="2">
        <v>-35.1</v>
      </c>
      <c r="D132" s="1">
        <v>-34.16</v>
      </c>
      <c r="E132" s="1">
        <v>0.373</v>
      </c>
      <c r="F132" s="1">
        <v>0.324</v>
      </c>
    </row>
    <row r="133" spans="1:6">
      <c r="A133" s="2">
        <v>362.2</v>
      </c>
      <c r="B133" s="2">
        <v>285.62</v>
      </c>
      <c r="C133" s="1">
        <v>-39.67</v>
      </c>
      <c r="D133" s="2">
        <v>-39.76</v>
      </c>
      <c r="E133" s="1">
        <v>0.298</v>
      </c>
      <c r="F133" s="3">
        <v>0.25</v>
      </c>
    </row>
    <row r="136" spans="1:5">
      <c r="A136" s="1" t="s">
        <v>25</v>
      </c>
      <c r="B136" s="1" t="s">
        <v>26</v>
      </c>
      <c r="C136" s="1" t="s">
        <v>27</v>
      </c>
      <c r="D136" s="1" t="s">
        <v>28</v>
      </c>
      <c r="E136" s="4" t="s">
        <v>55</v>
      </c>
    </row>
    <row r="137" spans="1:5">
      <c r="A137" s="1">
        <v>3972.364746</v>
      </c>
      <c r="B137" s="2">
        <v>4011.744385</v>
      </c>
      <c r="C137" s="1">
        <v>41.1</v>
      </c>
      <c r="D137" s="2">
        <v>41.6</v>
      </c>
      <c r="E137" s="4">
        <f>CORREL(A137:A145,C137:C145)</f>
        <v>0.995641274323935</v>
      </c>
    </row>
    <row r="138" spans="1:5">
      <c r="A138" s="1">
        <v>3583.52832</v>
      </c>
      <c r="B138" s="1">
        <v>3591.397461</v>
      </c>
      <c r="C138" s="1">
        <v>30.65</v>
      </c>
      <c r="D138" s="1">
        <v>31.27</v>
      </c>
      <c r="E138" s="4"/>
    </row>
    <row r="139" spans="1:5">
      <c r="A139" s="1">
        <v>3244.79248</v>
      </c>
      <c r="B139" s="1">
        <v>3249.048828</v>
      </c>
      <c r="C139" s="1">
        <v>20.22</v>
      </c>
      <c r="D139" s="1">
        <v>20.73</v>
      </c>
      <c r="E139" s="4"/>
    </row>
    <row r="140" spans="1:5">
      <c r="A140" s="1">
        <v>2675.730713</v>
      </c>
      <c r="B140" s="1">
        <v>2681.392334</v>
      </c>
      <c r="C140" s="1">
        <v>10.12</v>
      </c>
      <c r="D140" s="1">
        <v>10.33</v>
      </c>
      <c r="E140" s="4"/>
    </row>
    <row r="141" spans="1:5">
      <c r="A141" s="1">
        <v>2123.064453</v>
      </c>
      <c r="B141" s="1">
        <v>2136.213623</v>
      </c>
      <c r="C141" s="1">
        <v>0</v>
      </c>
      <c r="D141" s="1">
        <v>0</v>
      </c>
      <c r="E141" s="4"/>
    </row>
    <row r="142" spans="1:5">
      <c r="A142" s="1">
        <v>1334.792969</v>
      </c>
      <c r="B142" s="1">
        <v>1285.009521</v>
      </c>
      <c r="C142" s="1">
        <v>-10.29</v>
      </c>
      <c r="D142" s="1">
        <v>-10.09</v>
      </c>
      <c r="E142" s="4"/>
    </row>
    <row r="143" spans="1:5">
      <c r="A143" s="1">
        <v>910.33606</v>
      </c>
      <c r="B143" s="1">
        <v>876.092285</v>
      </c>
      <c r="C143" s="1">
        <v>-20.66</v>
      </c>
      <c r="D143" s="1">
        <v>-20.29</v>
      </c>
      <c r="E143" s="4"/>
    </row>
    <row r="144" spans="1:5">
      <c r="A144" s="1">
        <v>486.322876</v>
      </c>
      <c r="B144" s="1">
        <v>447.694824</v>
      </c>
      <c r="C144" s="1">
        <v>-30.07</v>
      </c>
      <c r="D144" s="1">
        <v>-29.04</v>
      </c>
      <c r="E144" s="4"/>
    </row>
    <row r="145" spans="1:5">
      <c r="A145" s="1">
        <v>96.818909</v>
      </c>
      <c r="B145" s="1">
        <v>25.781395</v>
      </c>
      <c r="C145" s="1">
        <v>-41.3</v>
      </c>
      <c r="D145" s="1">
        <v>-40.8</v>
      </c>
      <c r="E145" s="4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52" spans="1:10">
      <c r="A152" s="1" t="s">
        <v>25</v>
      </c>
      <c r="B152" s="1" t="s">
        <v>26</v>
      </c>
      <c r="C152" s="1" t="s">
        <v>27</v>
      </c>
      <c r="D152" s="1" t="s">
        <v>28</v>
      </c>
      <c r="E152" s="1" t="s">
        <v>48</v>
      </c>
      <c r="F152" s="1" t="s">
        <v>49</v>
      </c>
      <c r="G152" t="s">
        <v>50</v>
      </c>
      <c r="H152" t="s">
        <v>51</v>
      </c>
      <c r="I152" s="4" t="s">
        <v>55</v>
      </c>
      <c r="J152" s="4" t="s">
        <v>56</v>
      </c>
    </row>
    <row r="153" spans="1:10">
      <c r="A153" s="1">
        <v>2856.866699</v>
      </c>
      <c r="B153" s="1">
        <v>3042.010986</v>
      </c>
      <c r="C153" s="1">
        <v>41</v>
      </c>
      <c r="D153" s="1">
        <v>41</v>
      </c>
      <c r="E153" s="1">
        <f>(C153-C154)/(A153-A154)</f>
        <v>0.0551700604397028</v>
      </c>
      <c r="F153" s="1">
        <f>C153-A153*E153</f>
        <v>-116.613508452004</v>
      </c>
      <c r="G153">
        <f>(D153-D154)/(B153-B154)</f>
        <v>0.0442525163162644</v>
      </c>
      <c r="H153">
        <f>D153-G153*B153</f>
        <v>-93.6166407922204</v>
      </c>
      <c r="I153" s="4">
        <f>CORREL(A153:A166,B153:B166)</f>
        <v>0.987601678302785</v>
      </c>
      <c r="J153" s="6">
        <f>ABS(A153-B153)/((A153+B153)/2)</f>
        <v>0.0627727160611569</v>
      </c>
    </row>
    <row r="154" spans="1:10">
      <c r="A154" s="1">
        <v>2113.71</v>
      </c>
      <c r="B154" s="1">
        <v>2115.51</v>
      </c>
      <c r="C154" s="1">
        <v>0</v>
      </c>
      <c r="D154" s="1">
        <v>0</v>
      </c>
      <c r="E154" s="1"/>
      <c r="F154" s="1"/>
      <c r="I154" s="4">
        <f t="shared" ref="I154:I165" si="0">CORREL(A154:A167,B154:B167)</f>
        <v>0.993109826585237</v>
      </c>
      <c r="J154" s="6">
        <f t="shared" ref="J154:J164" si="1">ABS(A154-B154)/((A154+B154)/2)</f>
        <v>0.000851220792486644</v>
      </c>
    </row>
    <row r="155" spans="1:10">
      <c r="A155" s="1">
        <v>3057.437744</v>
      </c>
      <c r="B155" s="1">
        <v>3128.932617</v>
      </c>
      <c r="C155" s="1">
        <v>41</v>
      </c>
      <c r="D155" s="1">
        <v>41</v>
      </c>
      <c r="E155" s="1">
        <f t="shared" ref="E154:E166" si="2">(C155-C156)/(A155-A156)</f>
        <v>0.0428727797400359</v>
      </c>
      <c r="F155" s="1">
        <f t="shared" ref="F154:F166" si="3">C155-A155*E155</f>
        <v>-90.0808549673842</v>
      </c>
      <c r="G155">
        <f t="shared" ref="G154:G166" si="4">(D155-D156)/(B155-B156)</f>
        <v>0.0398913159346036</v>
      </c>
      <c r="H155">
        <f t="shared" ref="H154:H166" si="5">D155-G155*B155</f>
        <v>-83.8172395628329</v>
      </c>
      <c r="I155" s="4">
        <f t="shared" si="0"/>
        <v>0.992735601669512</v>
      </c>
      <c r="J155" s="6">
        <f t="shared" si="1"/>
        <v>0.0231136737143048</v>
      </c>
    </row>
    <row r="156" spans="1:10">
      <c r="A156" s="1">
        <v>2101.12</v>
      </c>
      <c r="B156" s="1">
        <v>2101.14</v>
      </c>
      <c r="C156" s="1">
        <v>0</v>
      </c>
      <c r="D156" s="1">
        <v>0</v>
      </c>
      <c r="E156" s="1"/>
      <c r="F156" s="1"/>
      <c r="I156" s="4">
        <f t="shared" si="0"/>
        <v>0.99408473469855</v>
      </c>
      <c r="J156" s="6">
        <f t="shared" si="1"/>
        <v>9.51868756335011e-6</v>
      </c>
    </row>
    <row r="157" spans="1:10">
      <c r="A157" s="1">
        <v>3105.553955</v>
      </c>
      <c r="B157" s="1">
        <v>3136.202393</v>
      </c>
      <c r="C157" s="1">
        <v>41</v>
      </c>
      <c r="D157" s="1">
        <v>41</v>
      </c>
      <c r="E157" s="1">
        <f t="shared" si="2"/>
        <v>0.0401581268361232</v>
      </c>
      <c r="F157" s="1">
        <f t="shared" si="3"/>
        <v>-83.7132296213141</v>
      </c>
      <c r="G157">
        <f t="shared" si="4"/>
        <v>0.0384603697497586</v>
      </c>
      <c r="H157">
        <f t="shared" si="5"/>
        <v>-79.6195036448578</v>
      </c>
      <c r="I157" s="4">
        <f t="shared" si="0"/>
        <v>0.993710783770607</v>
      </c>
      <c r="J157" s="6">
        <f t="shared" si="1"/>
        <v>0.00982045318376473</v>
      </c>
    </row>
    <row r="158" spans="1:10">
      <c r="A158" s="1">
        <v>2084.59</v>
      </c>
      <c r="B158" s="1">
        <v>2070.17</v>
      </c>
      <c r="C158" s="1">
        <v>0</v>
      </c>
      <c r="D158" s="1">
        <v>0</v>
      </c>
      <c r="E158" s="1"/>
      <c r="F158" s="1"/>
      <c r="I158" s="4">
        <f t="shared" si="0"/>
        <v>0.994568506536502</v>
      </c>
      <c r="J158" s="6">
        <f t="shared" si="1"/>
        <v>0.00694143584707664</v>
      </c>
    </row>
    <row r="159" spans="1:10">
      <c r="A159" s="1">
        <v>3122</v>
      </c>
      <c r="B159" s="1">
        <v>3117.885986</v>
      </c>
      <c r="C159" s="1">
        <v>41</v>
      </c>
      <c r="D159" s="1">
        <v>41</v>
      </c>
      <c r="E159" s="1">
        <f t="shared" si="2"/>
        <v>0.0399431054303139</v>
      </c>
      <c r="F159" s="1">
        <f t="shared" si="3"/>
        <v>-83.70237515344</v>
      </c>
      <c r="G159">
        <f t="shared" si="4"/>
        <v>0.0395727690649233</v>
      </c>
      <c r="H159">
        <f t="shared" si="5"/>
        <v>-82.3833820947386</v>
      </c>
      <c r="I159" s="4">
        <f t="shared" si="0"/>
        <v>0.994021383618395</v>
      </c>
      <c r="J159" s="6">
        <f t="shared" si="1"/>
        <v>0.0013186183238702</v>
      </c>
    </row>
    <row r="160" spans="1:10">
      <c r="A160" s="1">
        <v>2095.54</v>
      </c>
      <c r="B160" s="1">
        <v>2081.82</v>
      </c>
      <c r="C160" s="1">
        <v>0</v>
      </c>
      <c r="D160" s="1">
        <v>0</v>
      </c>
      <c r="E160" s="1"/>
      <c r="F160" s="1"/>
      <c r="I160" s="4">
        <f t="shared" si="0"/>
        <v>0.99467482611899</v>
      </c>
      <c r="J160" s="6">
        <f t="shared" si="1"/>
        <v>0.00656874198058094</v>
      </c>
    </row>
    <row r="161" spans="1:10">
      <c r="A161" s="1">
        <v>3085.771729</v>
      </c>
      <c r="B161" s="1">
        <v>3036.754883</v>
      </c>
      <c r="C161" s="1">
        <v>41</v>
      </c>
      <c r="D161" s="1">
        <v>41</v>
      </c>
      <c r="E161" s="1">
        <f t="shared" si="2"/>
        <v>0.0422623018858092</v>
      </c>
      <c r="F161" s="1">
        <f t="shared" si="3"/>
        <v>-89.4118163616933</v>
      </c>
      <c r="G161">
        <f t="shared" si="4"/>
        <v>0.045151953133136</v>
      </c>
      <c r="H161">
        <f t="shared" si="5"/>
        <v>-96.115414154038</v>
      </c>
      <c r="I161" s="4">
        <f t="shared" si="0"/>
        <v>0.994053683839156</v>
      </c>
      <c r="J161" s="6">
        <f t="shared" si="1"/>
        <v>0.0160119666622365</v>
      </c>
    </row>
    <row r="162" spans="1:10">
      <c r="A162" s="1">
        <v>2115.64</v>
      </c>
      <c r="B162" s="2">
        <v>2128.71</v>
      </c>
      <c r="C162" s="1">
        <v>0</v>
      </c>
      <c r="D162" s="1">
        <v>0</v>
      </c>
      <c r="E162" s="1"/>
      <c r="F162" s="1"/>
      <c r="I162" s="4">
        <f t="shared" si="0"/>
        <v>0.993778469776334</v>
      </c>
      <c r="J162" s="6">
        <f t="shared" si="1"/>
        <v>0.006158775784278</v>
      </c>
    </row>
    <row r="163" spans="1:10">
      <c r="A163" s="1">
        <v>3075.678467</v>
      </c>
      <c r="B163" s="1">
        <v>3016.451904</v>
      </c>
      <c r="C163" s="1">
        <v>41</v>
      </c>
      <c r="D163" s="1">
        <v>41</v>
      </c>
      <c r="E163" s="1">
        <f t="shared" si="2"/>
        <v>0.0396849031466757</v>
      </c>
      <c r="F163" s="1">
        <f t="shared" si="3"/>
        <v>-81.058002073211</v>
      </c>
      <c r="G163">
        <f t="shared" si="4"/>
        <v>0.0409962322822683</v>
      </c>
      <c r="H163">
        <f t="shared" si="5"/>
        <v>-82.6631629246746</v>
      </c>
      <c r="I163" s="4">
        <f t="shared" si="0"/>
        <v>0.994185858288455</v>
      </c>
      <c r="J163" s="6">
        <f t="shared" si="1"/>
        <v>0.0194436295329242</v>
      </c>
    </row>
    <row r="164" spans="1:10">
      <c r="A164" s="1">
        <v>2042.54</v>
      </c>
      <c r="B164" s="1">
        <v>2016.36</v>
      </c>
      <c r="C164" s="1">
        <v>0</v>
      </c>
      <c r="D164" s="1">
        <v>0</v>
      </c>
      <c r="E164" s="1"/>
      <c r="F164" s="1"/>
      <c r="I164" s="4">
        <f t="shared" si="0"/>
        <v>0.999999638029118</v>
      </c>
      <c r="J164" s="6">
        <f t="shared" si="1"/>
        <v>0.0129000468107123</v>
      </c>
    </row>
    <row r="165" spans="1:10">
      <c r="A165" s="1">
        <v>2968.943604</v>
      </c>
      <c r="B165" s="5">
        <v>2782.15918</v>
      </c>
      <c r="C165" s="1">
        <v>41</v>
      </c>
      <c r="D165" s="1">
        <v>41</v>
      </c>
      <c r="E165" s="1">
        <f t="shared" si="2"/>
        <v>0.0436071120706737</v>
      </c>
      <c r="F165" s="1">
        <f t="shared" si="3"/>
        <v>-88.4670564711378</v>
      </c>
      <c r="G165">
        <f t="shared" si="4"/>
        <v>0.0527006391096482</v>
      </c>
      <c r="H165">
        <f t="shared" si="5"/>
        <v>-105.621566890775</v>
      </c>
      <c r="I165" s="4">
        <f t="shared" si="0"/>
        <v>1</v>
      </c>
      <c r="J165" s="4"/>
    </row>
    <row r="166" spans="1:6">
      <c r="A166" s="1">
        <v>2028.73</v>
      </c>
      <c r="B166" s="2">
        <v>2004.18</v>
      </c>
      <c r="C166">
        <v>0</v>
      </c>
      <c r="D166">
        <v>0</v>
      </c>
      <c r="E166" s="1"/>
      <c r="F166" s="1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电压</vt:lpstr>
      <vt:lpstr>电流</vt:lpstr>
      <vt:lpstr>Sheet3</vt:lpstr>
      <vt:lpstr>DC电流</vt:lpstr>
      <vt:lpstr>AC交流50Hz_电流</vt:lpstr>
      <vt:lpstr>AC交流2000Hz_电流</vt:lpstr>
      <vt:lpstr>Sheet1</vt:lpstr>
      <vt:lpstr>AC_50Hz_电压</vt:lpstr>
      <vt:lpstr>DC_电压</vt:lpstr>
      <vt:lpstr>AC_2000Hz_电压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李红才</cp:lastModifiedBy>
  <dcterms:created xsi:type="dcterms:W3CDTF">2022-12-05T03:22:00Z</dcterms:created>
  <dcterms:modified xsi:type="dcterms:W3CDTF">2022-12-21T07:55:48Z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F3285CFA7CD445838DF9DA9715FEA91A</vt:lpwstr>
  </property>
  <property fmtid="{D5CDD505-2E9C-101B-9397-08002B2CF9AE}" pid="3" name="KSOProductBuildVer">
    <vt:lpwstr>2052-11.1.0.12763</vt:lpwstr>
  </property>
</Properties>
</file>