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00.xml" ContentType="application/vnd.ms-office.chartcolorstyle+xml"/>
  <Override PartName="/xl/charts/colors101.xml" ContentType="application/vnd.ms-office.chartcolorstyle+xml"/>
  <Override PartName="/xl/charts/colors102.xml" ContentType="application/vnd.ms-office.chartcolorstyle+xml"/>
  <Override PartName="/xl/charts/colors103.xml" ContentType="application/vnd.ms-office.chartcolorstyle+xml"/>
  <Override PartName="/xl/charts/colors104.xml" ContentType="application/vnd.ms-office.chartcolorstyle+xml"/>
  <Override PartName="/xl/charts/colors105.xml" ContentType="application/vnd.ms-office.chartcolorstyle+xml"/>
  <Override PartName="/xl/charts/colors106.xml" ContentType="application/vnd.ms-office.chartcolorstyle+xml"/>
  <Override PartName="/xl/charts/colors107.xml" ContentType="application/vnd.ms-office.chartcolorstyle+xml"/>
  <Override PartName="/xl/charts/colors108.xml" ContentType="application/vnd.ms-office.chartcolorstyle+xml"/>
  <Override PartName="/xl/charts/colors109.xml" ContentType="application/vnd.ms-office.chartcolorstyle+xml"/>
  <Override PartName="/xl/charts/colors11.xml" ContentType="application/vnd.ms-office.chartcolorstyle+xml"/>
  <Override PartName="/xl/charts/colors110.xml" ContentType="application/vnd.ms-office.chartcolorstyle+xml"/>
  <Override PartName="/xl/charts/colors111.xml" ContentType="application/vnd.ms-office.chartcolorstyle+xml"/>
  <Override PartName="/xl/charts/colors112.xml" ContentType="application/vnd.ms-office.chartcolorstyle+xml"/>
  <Override PartName="/xl/charts/colors113.xml" ContentType="application/vnd.ms-office.chartcolorstyle+xml"/>
  <Override PartName="/xl/charts/colors114.xml" ContentType="application/vnd.ms-office.chartcolorstyle+xml"/>
  <Override PartName="/xl/charts/colors115.xml" ContentType="application/vnd.ms-office.chartcolorstyle+xml"/>
  <Override PartName="/xl/charts/colors116.xml" ContentType="application/vnd.ms-office.chartcolorstyle+xml"/>
  <Override PartName="/xl/charts/colors117.xml" ContentType="application/vnd.ms-office.chartcolorstyle+xml"/>
  <Override PartName="/xl/charts/colors118.xml" ContentType="application/vnd.ms-office.chartcolorstyle+xml"/>
  <Override PartName="/xl/charts/colors119.xml" ContentType="application/vnd.ms-office.chartcolorstyle+xml"/>
  <Override PartName="/xl/charts/colors12.xml" ContentType="application/vnd.ms-office.chartcolorstyle+xml"/>
  <Override PartName="/xl/charts/colors120.xml" ContentType="application/vnd.ms-office.chartcolorstyle+xml"/>
  <Override PartName="/xl/charts/colors121.xml" ContentType="application/vnd.ms-office.chartcolorstyle+xml"/>
  <Override PartName="/xl/charts/colors122.xml" ContentType="application/vnd.ms-office.chartcolorstyle+xml"/>
  <Override PartName="/xl/charts/colors123.xml" ContentType="application/vnd.ms-office.chartcolorstyle+xml"/>
  <Override PartName="/xl/charts/colors124.xml" ContentType="application/vnd.ms-office.chartcolorstyle+xml"/>
  <Override PartName="/xl/charts/colors125.xml" ContentType="application/vnd.ms-office.chartcolorstyle+xml"/>
  <Override PartName="/xl/charts/colors126.xml" ContentType="application/vnd.ms-office.chartcolorstyle+xml"/>
  <Override PartName="/xl/charts/colors127.xml" ContentType="application/vnd.ms-office.chartcolorstyle+xml"/>
  <Override PartName="/xl/charts/colors128.xml" ContentType="application/vnd.ms-office.chartcolorstyle+xml"/>
  <Override PartName="/xl/charts/colors129.xml" ContentType="application/vnd.ms-office.chartcolorstyle+xml"/>
  <Override PartName="/xl/charts/colors13.xml" ContentType="application/vnd.ms-office.chartcolorstyle+xml"/>
  <Override PartName="/xl/charts/colors130.xml" ContentType="application/vnd.ms-office.chartcolorstyle+xml"/>
  <Override PartName="/xl/charts/colors131.xml" ContentType="application/vnd.ms-office.chartcolorstyle+xml"/>
  <Override PartName="/xl/charts/colors132.xml" ContentType="application/vnd.ms-office.chartcolorstyle+xml"/>
  <Override PartName="/xl/charts/colors133.xml" ContentType="application/vnd.ms-office.chartcolorstyle+xml"/>
  <Override PartName="/xl/charts/colors134.xml" ContentType="application/vnd.ms-office.chartcolorstyle+xml"/>
  <Override PartName="/xl/charts/colors135.xml" ContentType="application/vnd.ms-office.chartcolorstyle+xml"/>
  <Override PartName="/xl/charts/colors136.xml" ContentType="application/vnd.ms-office.chartcolorstyle+xml"/>
  <Override PartName="/xl/charts/colors137.xml" ContentType="application/vnd.ms-office.chartcolorstyle+xml"/>
  <Override PartName="/xl/charts/colors138.xml" ContentType="application/vnd.ms-office.chartcolorstyle+xml"/>
  <Override PartName="/xl/charts/colors139.xml" ContentType="application/vnd.ms-office.chartcolorstyle+xml"/>
  <Override PartName="/xl/charts/colors14.xml" ContentType="application/vnd.ms-office.chartcolorstyle+xml"/>
  <Override PartName="/xl/charts/colors140.xml" ContentType="application/vnd.ms-office.chartcolorstyle+xml"/>
  <Override PartName="/xl/charts/colors141.xml" ContentType="application/vnd.ms-office.chartcolorstyle+xml"/>
  <Override PartName="/xl/charts/colors142.xml" ContentType="application/vnd.ms-office.chartcolorstyle+xml"/>
  <Override PartName="/xl/charts/colors143.xml" ContentType="application/vnd.ms-office.chartcolorstyle+xml"/>
  <Override PartName="/xl/charts/colors144.xml" ContentType="application/vnd.ms-office.chartcolorstyle+xml"/>
  <Override PartName="/xl/charts/colors145.xml" ContentType="application/vnd.ms-office.chartcolorstyle+xml"/>
  <Override PartName="/xl/charts/colors146.xml" ContentType="application/vnd.ms-office.chartcolorstyle+xml"/>
  <Override PartName="/xl/charts/colors147.xml" ContentType="application/vnd.ms-office.chartcolorstyle+xml"/>
  <Override PartName="/xl/charts/colors148.xml" ContentType="application/vnd.ms-office.chartcolorstyle+xml"/>
  <Override PartName="/xl/charts/colors149.xml" ContentType="application/vnd.ms-office.chartcolorstyle+xml"/>
  <Override PartName="/xl/charts/colors15.xml" ContentType="application/vnd.ms-office.chartcolorstyle+xml"/>
  <Override PartName="/xl/charts/colors150.xml" ContentType="application/vnd.ms-office.chartcolorstyle+xml"/>
  <Override PartName="/xl/charts/colors151.xml" ContentType="application/vnd.ms-office.chartcolorstyle+xml"/>
  <Override PartName="/xl/charts/colors152.xml" ContentType="application/vnd.ms-office.chartcolorstyle+xml"/>
  <Override PartName="/xl/charts/colors153.xml" ContentType="application/vnd.ms-office.chartcolorstyle+xml"/>
  <Override PartName="/xl/charts/colors154.xml" ContentType="application/vnd.ms-office.chartcolorstyle+xml"/>
  <Override PartName="/xl/charts/colors155.xml" ContentType="application/vnd.ms-office.chartcolorstyle+xml"/>
  <Override PartName="/xl/charts/colors156.xml" ContentType="application/vnd.ms-office.chartcolorstyle+xml"/>
  <Override PartName="/xl/charts/colors157.xml" ContentType="application/vnd.ms-office.chartcolorstyle+xml"/>
  <Override PartName="/xl/charts/colors158.xml" ContentType="application/vnd.ms-office.chartcolorstyle+xml"/>
  <Override PartName="/xl/charts/colors159.xml" ContentType="application/vnd.ms-office.chartcolorstyle+xml"/>
  <Override PartName="/xl/charts/colors16.xml" ContentType="application/vnd.ms-office.chartcolorstyle+xml"/>
  <Override PartName="/xl/charts/colors160.xml" ContentType="application/vnd.ms-office.chartcolorstyle+xml"/>
  <Override PartName="/xl/charts/colors161.xml" ContentType="application/vnd.ms-office.chartcolorstyle+xml"/>
  <Override PartName="/xl/charts/colors162.xml" ContentType="application/vnd.ms-office.chartcolorstyle+xml"/>
  <Override PartName="/xl/charts/colors163.xml" ContentType="application/vnd.ms-office.chartcolorstyle+xml"/>
  <Override PartName="/xl/charts/colors164.xml" ContentType="application/vnd.ms-office.chartcolorstyle+xml"/>
  <Override PartName="/xl/charts/colors165.xml" ContentType="application/vnd.ms-office.chartcolorstyle+xml"/>
  <Override PartName="/xl/charts/colors166.xml" ContentType="application/vnd.ms-office.chartcolorstyle+xml"/>
  <Override PartName="/xl/charts/colors167.xml" ContentType="application/vnd.ms-office.chartcolorstyle+xml"/>
  <Override PartName="/xl/charts/colors168.xml" ContentType="application/vnd.ms-office.chartcolorstyle+xml"/>
  <Override PartName="/xl/charts/colors169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74.xml" ContentType="application/vnd.ms-office.chartcolorstyle+xml"/>
  <Override PartName="/xl/charts/colors75.xml" ContentType="application/vnd.ms-office.chartcolorstyle+xml"/>
  <Override PartName="/xl/charts/colors76.xml" ContentType="application/vnd.ms-office.chartcolorstyle+xml"/>
  <Override PartName="/xl/charts/colors77.xml" ContentType="application/vnd.ms-office.chartcolorstyle+xml"/>
  <Override PartName="/xl/charts/colors78.xml" ContentType="application/vnd.ms-office.chartcolorstyle+xml"/>
  <Override PartName="/xl/charts/colors79.xml" ContentType="application/vnd.ms-office.chartcolorstyle+xml"/>
  <Override PartName="/xl/charts/colors8.xml" ContentType="application/vnd.ms-office.chartcolorstyle+xml"/>
  <Override PartName="/xl/charts/colors80.xml" ContentType="application/vnd.ms-office.chartcolorstyle+xml"/>
  <Override PartName="/xl/charts/colors81.xml" ContentType="application/vnd.ms-office.chartcolorstyle+xml"/>
  <Override PartName="/xl/charts/colors82.xml" ContentType="application/vnd.ms-office.chartcolorstyle+xml"/>
  <Override PartName="/xl/charts/colors83.xml" ContentType="application/vnd.ms-office.chartcolorstyle+xml"/>
  <Override PartName="/xl/charts/colors84.xml" ContentType="application/vnd.ms-office.chartcolorstyle+xml"/>
  <Override PartName="/xl/charts/colors85.xml" ContentType="application/vnd.ms-office.chartcolorstyle+xml"/>
  <Override PartName="/xl/charts/colors86.xml" ContentType="application/vnd.ms-office.chartcolorstyle+xml"/>
  <Override PartName="/xl/charts/colors87.xml" ContentType="application/vnd.ms-office.chartcolorstyle+xml"/>
  <Override PartName="/xl/charts/colors88.xml" ContentType="application/vnd.ms-office.chartcolorstyle+xml"/>
  <Override PartName="/xl/charts/colors89.xml" ContentType="application/vnd.ms-office.chartcolorstyle+xml"/>
  <Override PartName="/xl/charts/colors9.xml" ContentType="application/vnd.ms-office.chartcolorstyle+xml"/>
  <Override PartName="/xl/charts/colors90.xml" ContentType="application/vnd.ms-office.chartcolorstyle+xml"/>
  <Override PartName="/xl/charts/colors91.xml" ContentType="application/vnd.ms-office.chartcolorstyle+xml"/>
  <Override PartName="/xl/charts/colors92.xml" ContentType="application/vnd.ms-office.chartcolorstyle+xml"/>
  <Override PartName="/xl/charts/colors93.xml" ContentType="application/vnd.ms-office.chartcolorstyle+xml"/>
  <Override PartName="/xl/charts/colors94.xml" ContentType="application/vnd.ms-office.chartcolorstyle+xml"/>
  <Override PartName="/xl/charts/colors95.xml" ContentType="application/vnd.ms-office.chartcolorstyle+xml"/>
  <Override PartName="/xl/charts/colors96.xml" ContentType="application/vnd.ms-office.chartcolorstyle+xml"/>
  <Override PartName="/xl/charts/colors97.xml" ContentType="application/vnd.ms-office.chartcolorstyle+xml"/>
  <Override PartName="/xl/charts/colors98.xml" ContentType="application/vnd.ms-office.chartcolorstyle+xml"/>
  <Override PartName="/xl/charts/colors9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00.xml" ContentType="application/vnd.ms-office.chartstyle+xml"/>
  <Override PartName="/xl/charts/style101.xml" ContentType="application/vnd.ms-office.chartstyle+xml"/>
  <Override PartName="/xl/charts/style102.xml" ContentType="application/vnd.ms-office.chartstyle+xml"/>
  <Override PartName="/xl/charts/style103.xml" ContentType="application/vnd.ms-office.chartstyle+xml"/>
  <Override PartName="/xl/charts/style104.xml" ContentType="application/vnd.ms-office.chartstyle+xml"/>
  <Override PartName="/xl/charts/style105.xml" ContentType="application/vnd.ms-office.chartstyle+xml"/>
  <Override PartName="/xl/charts/style106.xml" ContentType="application/vnd.ms-office.chartstyle+xml"/>
  <Override PartName="/xl/charts/style107.xml" ContentType="application/vnd.ms-office.chartstyle+xml"/>
  <Override PartName="/xl/charts/style108.xml" ContentType="application/vnd.ms-office.chartstyle+xml"/>
  <Override PartName="/xl/charts/style109.xml" ContentType="application/vnd.ms-office.chartstyle+xml"/>
  <Override PartName="/xl/charts/style11.xml" ContentType="application/vnd.ms-office.chartstyle+xml"/>
  <Override PartName="/xl/charts/style110.xml" ContentType="application/vnd.ms-office.chartstyle+xml"/>
  <Override PartName="/xl/charts/style111.xml" ContentType="application/vnd.ms-office.chartstyle+xml"/>
  <Override PartName="/xl/charts/style112.xml" ContentType="application/vnd.ms-office.chartstyle+xml"/>
  <Override PartName="/xl/charts/style113.xml" ContentType="application/vnd.ms-office.chartstyle+xml"/>
  <Override PartName="/xl/charts/style114.xml" ContentType="application/vnd.ms-office.chartstyle+xml"/>
  <Override PartName="/xl/charts/style115.xml" ContentType="application/vnd.ms-office.chartstyle+xml"/>
  <Override PartName="/xl/charts/style116.xml" ContentType="application/vnd.ms-office.chartstyle+xml"/>
  <Override PartName="/xl/charts/style117.xml" ContentType="application/vnd.ms-office.chartstyle+xml"/>
  <Override PartName="/xl/charts/style118.xml" ContentType="application/vnd.ms-office.chartstyle+xml"/>
  <Override PartName="/xl/charts/style119.xml" ContentType="application/vnd.ms-office.chartstyle+xml"/>
  <Override PartName="/xl/charts/style12.xml" ContentType="application/vnd.ms-office.chartstyle+xml"/>
  <Override PartName="/xl/charts/style120.xml" ContentType="application/vnd.ms-office.chartstyle+xml"/>
  <Override PartName="/xl/charts/style121.xml" ContentType="application/vnd.ms-office.chartstyle+xml"/>
  <Override PartName="/xl/charts/style122.xml" ContentType="application/vnd.ms-office.chartstyle+xml"/>
  <Override PartName="/xl/charts/style123.xml" ContentType="application/vnd.ms-office.chartstyle+xml"/>
  <Override PartName="/xl/charts/style124.xml" ContentType="application/vnd.ms-office.chartstyle+xml"/>
  <Override PartName="/xl/charts/style125.xml" ContentType="application/vnd.ms-office.chartstyle+xml"/>
  <Override PartName="/xl/charts/style126.xml" ContentType="application/vnd.ms-office.chartstyle+xml"/>
  <Override PartName="/xl/charts/style127.xml" ContentType="application/vnd.ms-office.chartstyle+xml"/>
  <Override PartName="/xl/charts/style128.xml" ContentType="application/vnd.ms-office.chartstyle+xml"/>
  <Override PartName="/xl/charts/style129.xml" ContentType="application/vnd.ms-office.chartstyle+xml"/>
  <Override PartName="/xl/charts/style13.xml" ContentType="application/vnd.ms-office.chartstyle+xml"/>
  <Override PartName="/xl/charts/style130.xml" ContentType="application/vnd.ms-office.chartstyle+xml"/>
  <Override PartName="/xl/charts/style131.xml" ContentType="application/vnd.ms-office.chartstyle+xml"/>
  <Override PartName="/xl/charts/style132.xml" ContentType="application/vnd.ms-office.chartstyle+xml"/>
  <Override PartName="/xl/charts/style133.xml" ContentType="application/vnd.ms-office.chartstyle+xml"/>
  <Override PartName="/xl/charts/style134.xml" ContentType="application/vnd.ms-office.chartstyle+xml"/>
  <Override PartName="/xl/charts/style135.xml" ContentType="application/vnd.ms-office.chartstyle+xml"/>
  <Override PartName="/xl/charts/style136.xml" ContentType="application/vnd.ms-office.chartstyle+xml"/>
  <Override PartName="/xl/charts/style137.xml" ContentType="application/vnd.ms-office.chartstyle+xml"/>
  <Override PartName="/xl/charts/style138.xml" ContentType="application/vnd.ms-office.chartstyle+xml"/>
  <Override PartName="/xl/charts/style139.xml" ContentType="application/vnd.ms-office.chartstyle+xml"/>
  <Override PartName="/xl/charts/style14.xml" ContentType="application/vnd.ms-office.chartstyle+xml"/>
  <Override PartName="/xl/charts/style140.xml" ContentType="application/vnd.ms-office.chartstyle+xml"/>
  <Override PartName="/xl/charts/style141.xml" ContentType="application/vnd.ms-office.chartstyle+xml"/>
  <Override PartName="/xl/charts/style142.xml" ContentType="application/vnd.ms-office.chartstyle+xml"/>
  <Override PartName="/xl/charts/style143.xml" ContentType="application/vnd.ms-office.chartstyle+xml"/>
  <Override PartName="/xl/charts/style144.xml" ContentType="application/vnd.ms-office.chartstyle+xml"/>
  <Override PartName="/xl/charts/style145.xml" ContentType="application/vnd.ms-office.chartstyle+xml"/>
  <Override PartName="/xl/charts/style146.xml" ContentType="application/vnd.ms-office.chartstyle+xml"/>
  <Override PartName="/xl/charts/style147.xml" ContentType="application/vnd.ms-office.chartstyle+xml"/>
  <Override PartName="/xl/charts/style148.xml" ContentType="application/vnd.ms-office.chartstyle+xml"/>
  <Override PartName="/xl/charts/style149.xml" ContentType="application/vnd.ms-office.chartstyle+xml"/>
  <Override PartName="/xl/charts/style15.xml" ContentType="application/vnd.ms-office.chartstyle+xml"/>
  <Override PartName="/xl/charts/style150.xml" ContentType="application/vnd.ms-office.chartstyle+xml"/>
  <Override PartName="/xl/charts/style151.xml" ContentType="application/vnd.ms-office.chartstyle+xml"/>
  <Override PartName="/xl/charts/style152.xml" ContentType="application/vnd.ms-office.chartstyle+xml"/>
  <Override PartName="/xl/charts/style153.xml" ContentType="application/vnd.ms-office.chartstyle+xml"/>
  <Override PartName="/xl/charts/style154.xml" ContentType="application/vnd.ms-office.chartstyle+xml"/>
  <Override PartName="/xl/charts/style155.xml" ContentType="application/vnd.ms-office.chartstyle+xml"/>
  <Override PartName="/xl/charts/style156.xml" ContentType="application/vnd.ms-office.chartstyle+xml"/>
  <Override PartName="/xl/charts/style157.xml" ContentType="application/vnd.ms-office.chartstyle+xml"/>
  <Override PartName="/xl/charts/style158.xml" ContentType="application/vnd.ms-office.chartstyle+xml"/>
  <Override PartName="/xl/charts/style159.xml" ContentType="application/vnd.ms-office.chartstyle+xml"/>
  <Override PartName="/xl/charts/style16.xml" ContentType="application/vnd.ms-office.chartstyle+xml"/>
  <Override PartName="/xl/charts/style160.xml" ContentType="application/vnd.ms-office.chartstyle+xml"/>
  <Override PartName="/xl/charts/style161.xml" ContentType="application/vnd.ms-office.chartstyle+xml"/>
  <Override PartName="/xl/charts/style162.xml" ContentType="application/vnd.ms-office.chartstyle+xml"/>
  <Override PartName="/xl/charts/style163.xml" ContentType="application/vnd.ms-office.chartstyle+xml"/>
  <Override PartName="/xl/charts/style164.xml" ContentType="application/vnd.ms-office.chartstyle+xml"/>
  <Override PartName="/xl/charts/style165.xml" ContentType="application/vnd.ms-office.chartstyle+xml"/>
  <Override PartName="/xl/charts/style166.xml" ContentType="application/vnd.ms-office.chartstyle+xml"/>
  <Override PartName="/xl/charts/style167.xml" ContentType="application/vnd.ms-office.chartstyle+xml"/>
  <Override PartName="/xl/charts/style168.xml" ContentType="application/vnd.ms-office.chartstyle+xml"/>
  <Override PartName="/xl/charts/style169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74.xml" ContentType="application/vnd.ms-office.chartstyle+xml"/>
  <Override PartName="/xl/charts/style75.xml" ContentType="application/vnd.ms-office.chartstyle+xml"/>
  <Override PartName="/xl/charts/style76.xml" ContentType="application/vnd.ms-office.chartstyle+xml"/>
  <Override PartName="/xl/charts/style77.xml" ContentType="application/vnd.ms-office.chartstyle+xml"/>
  <Override PartName="/xl/charts/style78.xml" ContentType="application/vnd.ms-office.chartstyle+xml"/>
  <Override PartName="/xl/charts/style79.xml" ContentType="application/vnd.ms-office.chartstyle+xml"/>
  <Override PartName="/xl/charts/style8.xml" ContentType="application/vnd.ms-office.chartstyle+xml"/>
  <Override PartName="/xl/charts/style80.xml" ContentType="application/vnd.ms-office.chartstyle+xml"/>
  <Override PartName="/xl/charts/style81.xml" ContentType="application/vnd.ms-office.chartstyle+xml"/>
  <Override PartName="/xl/charts/style82.xml" ContentType="application/vnd.ms-office.chartstyle+xml"/>
  <Override PartName="/xl/charts/style83.xml" ContentType="application/vnd.ms-office.chartstyle+xml"/>
  <Override PartName="/xl/charts/style84.xml" ContentType="application/vnd.ms-office.chartstyle+xml"/>
  <Override PartName="/xl/charts/style85.xml" ContentType="application/vnd.ms-office.chartstyle+xml"/>
  <Override PartName="/xl/charts/style86.xml" ContentType="application/vnd.ms-office.chartstyle+xml"/>
  <Override PartName="/xl/charts/style87.xml" ContentType="application/vnd.ms-office.chartstyle+xml"/>
  <Override PartName="/xl/charts/style88.xml" ContentType="application/vnd.ms-office.chartstyle+xml"/>
  <Override PartName="/xl/charts/style89.xml" ContentType="application/vnd.ms-office.chartstyle+xml"/>
  <Override PartName="/xl/charts/style9.xml" ContentType="application/vnd.ms-office.chartstyle+xml"/>
  <Override PartName="/xl/charts/style90.xml" ContentType="application/vnd.ms-office.chartstyle+xml"/>
  <Override PartName="/xl/charts/style91.xml" ContentType="application/vnd.ms-office.chartstyle+xml"/>
  <Override PartName="/xl/charts/style92.xml" ContentType="application/vnd.ms-office.chartstyle+xml"/>
  <Override PartName="/xl/charts/style93.xml" ContentType="application/vnd.ms-office.chartstyle+xml"/>
  <Override PartName="/xl/charts/style94.xml" ContentType="application/vnd.ms-office.chartstyle+xml"/>
  <Override PartName="/xl/charts/style95.xml" ContentType="application/vnd.ms-office.chartstyle+xml"/>
  <Override PartName="/xl/charts/style96.xml" ContentType="application/vnd.ms-office.chartstyle+xml"/>
  <Override PartName="/xl/charts/style97.xml" ContentType="application/vnd.ms-office.chartstyle+xml"/>
  <Override PartName="/xl/charts/style98.xml" ContentType="application/vnd.ms-office.chartstyle+xml"/>
  <Override PartName="/xl/charts/style9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firstSheet="4" activeTab="8"/>
  </bookViews>
  <sheets>
    <sheet name="电压" sheetId="1" r:id="rId1"/>
    <sheet name="电流" sheetId="2" r:id="rId2"/>
    <sheet name="Sheet3" sheetId="3" r:id="rId3"/>
    <sheet name="DC电流" sheetId="6" r:id="rId4"/>
    <sheet name="AC交流50Hz_电流" sheetId="7" r:id="rId5"/>
    <sheet name="AC交流2000Hz_电流" sheetId="8" r:id="rId6"/>
    <sheet name="Sheet1" sheetId="9" r:id="rId7"/>
    <sheet name="AC_50Hz_电压" sheetId="10" r:id="rId8"/>
    <sheet name="DC_电压" sheetId="11" r:id="rId9"/>
    <sheet name="AC_2000Hz_电压" sheetId="12" r:id="rId10"/>
  </sheets>
  <calcPr calcId="144525"/>
</workbook>
</file>

<file path=xl/sharedStrings.xml><?xml version="1.0" encoding="utf-8"?>
<sst xmlns="http://schemas.openxmlformats.org/spreadsheetml/2006/main" count="1015" uniqueCount="112">
  <si>
    <t>ADC采样值</t>
  </si>
  <si>
    <t>实际电流值</t>
  </si>
  <si>
    <t>电流单位</t>
  </si>
  <si>
    <t>mA</t>
  </si>
  <si>
    <t>P</t>
  </si>
  <si>
    <t>Q</t>
  </si>
  <si>
    <t>40，60</t>
  </si>
  <si>
    <t>AD</t>
  </si>
  <si>
    <t>电压</t>
  </si>
  <si>
    <t>电流</t>
  </si>
  <si>
    <t>电阻</t>
  </si>
  <si>
    <t>ln(AD)</t>
  </si>
  <si>
    <t>error</t>
  </si>
  <si>
    <t>Y</t>
  </si>
  <si>
    <t>Y_Y1</t>
  </si>
  <si>
    <t>Y2</t>
  </si>
  <si>
    <t>Y_Y2</t>
  </si>
  <si>
    <t>Y3</t>
  </si>
  <si>
    <t>拟合斜率a：</t>
  </si>
  <si>
    <t>拟合截距b：</t>
  </si>
  <si>
    <t>error1</t>
  </si>
  <si>
    <t>Y1</t>
  </si>
  <si>
    <t>V0</t>
  </si>
  <si>
    <t>V1</t>
  </si>
  <si>
    <t>电流0</t>
  </si>
  <si>
    <t>电压0</t>
  </si>
  <si>
    <t>电压1</t>
  </si>
  <si>
    <t>avg_电压</t>
  </si>
  <si>
    <t>DC_ADC</t>
  </si>
  <si>
    <t>AC_ADC</t>
  </si>
  <si>
    <t>I0</t>
  </si>
  <si>
    <t>error2</t>
  </si>
  <si>
    <t>V2</t>
  </si>
  <si>
    <t>电流1</t>
  </si>
  <si>
    <t>电压2</t>
  </si>
  <si>
    <t>I1</t>
  </si>
  <si>
    <t>V3</t>
  </si>
  <si>
    <t>电流2</t>
  </si>
  <si>
    <t>电压3</t>
  </si>
  <si>
    <t>V4</t>
  </si>
  <si>
    <t>电流3</t>
  </si>
  <si>
    <t>电压4</t>
  </si>
  <si>
    <t>V5</t>
  </si>
  <si>
    <t>电流4</t>
  </si>
  <si>
    <t>电压5</t>
  </si>
  <si>
    <t>V6</t>
  </si>
  <si>
    <t>电流5</t>
  </si>
  <si>
    <t>电压6</t>
  </si>
  <si>
    <t>V7</t>
  </si>
  <si>
    <t>电流6</t>
  </si>
  <si>
    <t>电压7</t>
  </si>
  <si>
    <t>M_AD</t>
  </si>
  <si>
    <t>电流(mA)</t>
  </si>
  <si>
    <t>erorr</t>
  </si>
  <si>
    <t>AD0</t>
  </si>
  <si>
    <t>AD1</t>
  </si>
  <si>
    <t>RMS0</t>
  </si>
  <si>
    <t>RMS1</t>
  </si>
  <si>
    <t>AD2</t>
  </si>
  <si>
    <t>RMS2</t>
  </si>
  <si>
    <t>AD3</t>
  </si>
  <si>
    <t>RMS3</t>
  </si>
  <si>
    <t>AD4</t>
  </si>
  <si>
    <t>RMS4</t>
  </si>
  <si>
    <t>AD5</t>
  </si>
  <si>
    <t>RMS5</t>
  </si>
  <si>
    <t>AD6</t>
  </si>
  <si>
    <t>RMS6</t>
  </si>
  <si>
    <t>AD7</t>
  </si>
  <si>
    <t>p</t>
  </si>
  <si>
    <t>q</t>
  </si>
  <si>
    <t>p1</t>
  </si>
  <si>
    <t>q1</t>
  </si>
  <si>
    <t>平均电压</t>
  </si>
  <si>
    <t>I2</t>
  </si>
  <si>
    <t>I3</t>
  </si>
  <si>
    <t>I4</t>
  </si>
  <si>
    <t>I5</t>
  </si>
  <si>
    <t>I6</t>
  </si>
  <si>
    <t>相关系数</t>
  </si>
  <si>
    <t>误差</t>
  </si>
  <si>
    <t>AD0_I</t>
  </si>
  <si>
    <t>AD0_V0</t>
  </si>
  <si>
    <t>AD1_V1</t>
  </si>
  <si>
    <t>AD1_I</t>
  </si>
  <si>
    <t>AD1_V0</t>
  </si>
  <si>
    <t>AD2_V1</t>
  </si>
  <si>
    <t>AD2_I</t>
  </si>
  <si>
    <t>AD3_V2</t>
  </si>
  <si>
    <t>AD_I0</t>
  </si>
  <si>
    <t>AD_V0</t>
  </si>
  <si>
    <t>AD3_V1</t>
  </si>
  <si>
    <t>AVG_电压</t>
  </si>
  <si>
    <t>AVG_电流</t>
  </si>
  <si>
    <t>AD_I1</t>
  </si>
  <si>
    <t>AD_V1</t>
  </si>
  <si>
    <t>AD_I2</t>
  </si>
  <si>
    <t>AD_V2</t>
  </si>
  <si>
    <t>AD3_V3</t>
  </si>
  <si>
    <t>AD_I3</t>
  </si>
  <si>
    <t>AD_V3</t>
  </si>
  <si>
    <t>AD_V4</t>
  </si>
  <si>
    <t>AD_I4</t>
  </si>
  <si>
    <t>AD_V5</t>
  </si>
  <si>
    <t>AD_I5</t>
  </si>
  <si>
    <t>AD_V6</t>
  </si>
  <si>
    <t>AD_I6</t>
  </si>
  <si>
    <t>AD_V7</t>
  </si>
  <si>
    <t>I_P</t>
  </si>
  <si>
    <t>I_Q</t>
  </si>
  <si>
    <t>Vx_P</t>
  </si>
  <si>
    <t>Vx_Q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</si>
</sst>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  <numFmt numFmtId="178" formatCode="0.00_ "/>
    <numFmt numFmtId="179" formatCode="0.0000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5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18" applyNumberFormat="0" applyAlignment="0" applyProtection="0">
      <alignment vertical="center"/>
    </xf>
    <xf numFmtId="0" fontId="16" fillId="13" borderId="14" applyNumberFormat="0" applyAlignment="0" applyProtection="0">
      <alignment vertical="center"/>
    </xf>
    <xf numFmtId="0" fontId="17" fillId="14" borderId="19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9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2" xfId="0" applyBorder="1">
      <alignment vertical="center"/>
    </xf>
    <xf numFmtId="10" fontId="0" fillId="0" borderId="3" xfId="0" applyNumberFormat="1" applyBorder="1" applyAlignment="1">
      <alignment horizontal="center" vertical="center"/>
    </xf>
    <xf numFmtId="0" fontId="0" fillId="0" borderId="3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1" fontId="0" fillId="0" borderId="0" xfId="0" applyNumberFormat="1">
      <alignment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>
      <alignment vertical="center"/>
    </xf>
    <xf numFmtId="0" fontId="2" fillId="0" borderId="0" xfId="0" applyFon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Sheet3!$I$4:$I$10</c:f>
              <c:numCache>
                <c:formatCode>General</c:formatCode>
                <c:ptCount val="7"/>
                <c:pt idx="0">
                  <c:v>0.000923415521036012</c:v>
                </c:pt>
                <c:pt idx="1">
                  <c:v>0.000625338386572821</c:v>
                </c:pt>
                <c:pt idx="2">
                  <c:v>0.000557084914726914</c:v>
                </c:pt>
                <c:pt idx="3">
                  <c:v>0</c:v>
                </c:pt>
                <c:pt idx="4">
                  <c:v>0.000602821326206918</c:v>
                </c:pt>
                <c:pt idx="5">
                  <c:v>0.000660780071340857</c:v>
                </c:pt>
                <c:pt idx="6">
                  <c:v>0.000902519354976689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155539"/>
        <c:axId val="566305740"/>
      </c:lineChart>
      <c:catAx>
        <c:axId val="6771555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6305740"/>
        <c:crosses val="autoZero"/>
        <c:auto val="1"/>
        <c:lblAlgn val="ctr"/>
        <c:lblOffset val="100"/>
        <c:noMultiLvlLbl val="0"/>
      </c:catAx>
      <c:valAx>
        <c:axId val="5663057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1555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22931785195936"/>
                  <c:y val="-0.009003601440576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AC交流50Hz_电流!$B$99:$B$103</c:f>
              <c:numCache>
                <c:formatCode>General</c:formatCode>
                <c:ptCount val="5"/>
                <c:pt idx="0">
                  <c:v>349.4</c:v>
                </c:pt>
                <c:pt idx="4" c:formatCode="0.0_ ">
                  <c:v>652.3</c:v>
                </c:pt>
              </c:numCache>
            </c:numRef>
          </c:xVal>
          <c:yVal>
            <c:numRef>
              <c:f>AC交流50Hz_电流!$J$99:$J$103</c:f>
              <c:numCache>
                <c:formatCode>General</c:formatCode>
                <c:ptCount val="5"/>
                <c:pt idx="0">
                  <c:v>4.12</c:v>
                </c:pt>
                <c:pt idx="4">
                  <c:v>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006108"/>
        <c:axId val="463533841"/>
      </c:scatterChart>
      <c:valAx>
        <c:axId val="9570061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3533841"/>
        <c:crosses val="autoZero"/>
        <c:crossBetween val="midCat"/>
      </c:valAx>
      <c:valAx>
        <c:axId val="4635338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70061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DC_电压!$J$1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0.167847714325413"/>
                  <c:y val="0.2561403508771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DC_电压!$H$2:$H$9</c:f>
              <c:numCache>
                <c:formatCode>General</c:formatCode>
                <c:ptCount val="8"/>
                <c:pt idx="0">
                  <c:v>3855.02</c:v>
                </c:pt>
                <c:pt idx="1">
                  <c:v>3760.47</c:v>
                </c:pt>
                <c:pt idx="2">
                  <c:v>3646.66</c:v>
                </c:pt>
                <c:pt idx="3">
                  <c:v>3474.63</c:v>
                </c:pt>
                <c:pt idx="4" c:formatCode="0.00_ ">
                  <c:v>3261.3</c:v>
                </c:pt>
                <c:pt idx="5">
                  <c:v>2998.22</c:v>
                </c:pt>
                <c:pt idx="6">
                  <c:v>2629.21</c:v>
                </c:pt>
                <c:pt idx="7" c:formatCode="0.00_ ">
                  <c:v>2402.27</c:v>
                </c:pt>
              </c:numCache>
            </c:numRef>
          </c:xVal>
          <c:yVal>
            <c:numRef>
              <c:f>DC_电压!$J$2:$J$9</c:f>
              <c:numCache>
                <c:formatCode>General</c:formatCode>
                <c:ptCount val="8"/>
                <c:pt idx="0">
                  <c:v>39.24</c:v>
                </c:pt>
                <c:pt idx="1">
                  <c:v>35.08</c:v>
                </c:pt>
                <c:pt idx="2">
                  <c:v>29.99</c:v>
                </c:pt>
                <c:pt idx="3">
                  <c:v>24.99</c:v>
                </c:pt>
                <c:pt idx="4">
                  <c:v>20.21</c:v>
                </c:pt>
                <c:pt idx="5" c:formatCode="0.00_ ">
                  <c:v>15.2</c:v>
                </c:pt>
                <c:pt idx="6" c:formatCode="0.00_ ">
                  <c:v>10.15</c:v>
                </c:pt>
                <c:pt idx="7" c:formatCode="0.00_ ">
                  <c:v>4.92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DC_电压!$K$1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0718354870084758"/>
                  <c:y val="-0.1106432748538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DC_电压!$I$2:$I$9</c:f>
              <c:numCache>
                <c:formatCode>0.00_ </c:formatCode>
                <c:ptCount val="8"/>
                <c:pt idx="0">
                  <c:v>3935.46</c:v>
                </c:pt>
                <c:pt idx="1" c:formatCode="General">
                  <c:v>3840.29</c:v>
                </c:pt>
                <c:pt idx="2" c:formatCode="General">
                  <c:v>3734.96</c:v>
                </c:pt>
                <c:pt idx="3" c:formatCode="General">
                  <c:v>3556.23</c:v>
                </c:pt>
                <c:pt idx="4" c:formatCode="General">
                  <c:v>3336.59</c:v>
                </c:pt>
                <c:pt idx="5" c:formatCode="General">
                  <c:v>3057.38</c:v>
                </c:pt>
                <c:pt idx="6" c:formatCode="General">
                  <c:v>2642.73</c:v>
                </c:pt>
                <c:pt idx="7" c:formatCode="General">
                  <c:v>2421.71</c:v>
                </c:pt>
              </c:numCache>
            </c:numRef>
          </c:xVal>
          <c:yVal>
            <c:numRef>
              <c:f>DC_电压!$K$2:$K$9</c:f>
              <c:numCache>
                <c:formatCode>0.00_ </c:formatCode>
                <c:ptCount val="8"/>
                <c:pt idx="0">
                  <c:v>42.6</c:v>
                </c:pt>
                <c:pt idx="1" c:formatCode="General">
                  <c:v>38.26</c:v>
                </c:pt>
                <c:pt idx="2" c:formatCode="General">
                  <c:v>32.69</c:v>
                </c:pt>
                <c:pt idx="3">
                  <c:v>27.23</c:v>
                </c:pt>
                <c:pt idx="4" c:formatCode="General">
                  <c:v>20.03</c:v>
                </c:pt>
                <c:pt idx="5" c:formatCode="General">
                  <c:v>16.57</c:v>
                </c:pt>
                <c:pt idx="6" c:formatCode="General">
                  <c:v>11.05</c:v>
                </c:pt>
                <c:pt idx="7" c:formatCode="General">
                  <c:v>5.37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47999"/>
        <c:axId val="34767558"/>
      </c:scatterChart>
      <c:valAx>
        <c:axId val="79004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67558"/>
        <c:crosses val="autoZero"/>
        <c:crossBetween val="midCat"/>
      </c:valAx>
      <c:valAx>
        <c:axId val="347675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047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DC_电压!$C$1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36853734849817"/>
                  <c:y val="-0.047336236017502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DC_电压!$A$2:$A$18</c:f>
              <c:numCache>
                <c:formatCode>General</c:formatCode>
                <c:ptCount val="17"/>
                <c:pt idx="0">
                  <c:v>3843.59</c:v>
                </c:pt>
                <c:pt idx="1">
                  <c:v>3762.33</c:v>
                </c:pt>
                <c:pt idx="2">
                  <c:v>3631.95</c:v>
                </c:pt>
                <c:pt idx="3">
                  <c:v>3444.71</c:v>
                </c:pt>
                <c:pt idx="4" c:formatCode="0.00_ ">
                  <c:v>3221.28</c:v>
                </c:pt>
                <c:pt idx="5">
                  <c:v>2924.14</c:v>
                </c:pt>
                <c:pt idx="6">
                  <c:v>2642.1</c:v>
                </c:pt>
                <c:pt idx="7" c:formatCode="0.00_ ">
                  <c:v>2373.07</c:v>
                </c:pt>
                <c:pt idx="8">
                  <c:v>2113.71</c:v>
                </c:pt>
                <c:pt idx="9">
                  <c:v>1800.14</c:v>
                </c:pt>
                <c:pt idx="10">
                  <c:v>1536.89</c:v>
                </c:pt>
                <c:pt idx="11">
                  <c:v>1244.59</c:v>
                </c:pt>
                <c:pt idx="12">
                  <c:v>995.98</c:v>
                </c:pt>
                <c:pt idx="13">
                  <c:v>741.77</c:v>
                </c:pt>
                <c:pt idx="14">
                  <c:v>541.52</c:v>
                </c:pt>
                <c:pt idx="15">
                  <c:v>393.84</c:v>
                </c:pt>
                <c:pt idx="16" c:formatCode="0.00_ ">
                  <c:v>278</c:v>
                </c:pt>
              </c:numCache>
            </c:numRef>
          </c:xVal>
          <c:yVal>
            <c:numRef>
              <c:f>DC_电压!$C$2:$C$18</c:f>
              <c:numCache>
                <c:formatCode>General</c:formatCode>
                <c:ptCount val="17"/>
                <c:pt idx="0">
                  <c:v>39.91</c:v>
                </c:pt>
                <c:pt idx="1">
                  <c:v>34.92</c:v>
                </c:pt>
                <c:pt idx="2">
                  <c:v>29.98</c:v>
                </c:pt>
                <c:pt idx="3">
                  <c:v>25.05</c:v>
                </c:pt>
                <c:pt idx="4">
                  <c:v>19.95</c:v>
                </c:pt>
                <c:pt idx="5" c:formatCode="0.00_ ">
                  <c:v>14.95</c:v>
                </c:pt>
                <c:pt idx="6" c:formatCode="0.00_ ">
                  <c:v>9.94</c:v>
                </c:pt>
                <c:pt idx="7" c:formatCode="0.00_ ">
                  <c:v>5.03</c:v>
                </c:pt>
                <c:pt idx="8">
                  <c:v>0</c:v>
                </c:pt>
                <c:pt idx="9">
                  <c:v>-4.98</c:v>
                </c:pt>
                <c:pt idx="10">
                  <c:v>-9.65</c:v>
                </c:pt>
                <c:pt idx="11">
                  <c:v>-14.91</c:v>
                </c:pt>
                <c:pt idx="12">
                  <c:v>-19.82</c:v>
                </c:pt>
                <c:pt idx="13">
                  <c:v>-25.04</c:v>
                </c:pt>
                <c:pt idx="14">
                  <c:v>-30.01</c:v>
                </c:pt>
                <c:pt idx="15">
                  <c:v>-35.17</c:v>
                </c:pt>
                <c:pt idx="16">
                  <c:v>-40.11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DC_电压!$D$1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3829592466734"/>
                  <c:y val="0.1404078578516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DC_电压!$B$2:$B$18</c:f>
              <c:numCache>
                <c:formatCode>0.00_ </c:formatCode>
                <c:ptCount val="17"/>
                <c:pt idx="0">
                  <c:v>3902.51</c:v>
                </c:pt>
                <c:pt idx="1" c:formatCode="General">
                  <c:v>3825.95</c:v>
                </c:pt>
                <c:pt idx="2" c:formatCode="General">
                  <c:v>3686.49</c:v>
                </c:pt>
                <c:pt idx="3" c:formatCode="General">
                  <c:v>3482.78</c:v>
                </c:pt>
                <c:pt idx="4" c:formatCode="General">
                  <c:v>3261.08</c:v>
                </c:pt>
                <c:pt idx="5" c:formatCode="General">
                  <c:v>2927.55</c:v>
                </c:pt>
                <c:pt idx="6" c:formatCode="General">
                  <c:v>2640.42</c:v>
                </c:pt>
                <c:pt idx="7" c:formatCode="General">
                  <c:v>2365.13</c:v>
                </c:pt>
                <c:pt idx="8">
                  <c:v>2115.51</c:v>
                </c:pt>
                <c:pt idx="9" c:formatCode="General">
                  <c:v>1778.21</c:v>
                </c:pt>
                <c:pt idx="10" c:formatCode="General">
                  <c:v>1507.72</c:v>
                </c:pt>
                <c:pt idx="11" c:formatCode="General">
                  <c:v>1208.8</c:v>
                </c:pt>
                <c:pt idx="12" c:formatCode="General">
                  <c:v>977.16</c:v>
                </c:pt>
                <c:pt idx="13" c:formatCode="General">
                  <c:v>707.53</c:v>
                </c:pt>
                <c:pt idx="14" c:formatCode="General">
                  <c:v>482.43</c:v>
                </c:pt>
                <c:pt idx="15" c:formatCode="General">
                  <c:v>342.11</c:v>
                </c:pt>
                <c:pt idx="16">
                  <c:v>223.64</c:v>
                </c:pt>
              </c:numCache>
            </c:numRef>
          </c:xVal>
          <c:yVal>
            <c:numRef>
              <c:f>DC_电压!$D$2:$D$18</c:f>
              <c:numCache>
                <c:formatCode>0.00_ </c:formatCode>
                <c:ptCount val="17"/>
                <c:pt idx="0">
                  <c:v>39.95</c:v>
                </c:pt>
                <c:pt idx="1" c:formatCode="General">
                  <c:v>34.99</c:v>
                </c:pt>
                <c:pt idx="2" c:formatCode="General">
                  <c:v>30.06</c:v>
                </c:pt>
                <c:pt idx="3">
                  <c:v>25.11</c:v>
                </c:pt>
                <c:pt idx="4" c:formatCode="General">
                  <c:v>20.01</c:v>
                </c:pt>
                <c:pt idx="5" c:formatCode="General">
                  <c:v>15.03</c:v>
                </c:pt>
                <c:pt idx="6" c:formatCode="General">
                  <c:v>9.99</c:v>
                </c:pt>
                <c:pt idx="7" c:formatCode="General">
                  <c:v>5.04</c:v>
                </c:pt>
                <c:pt idx="8" c:formatCode="General">
                  <c:v>0</c:v>
                </c:pt>
                <c:pt idx="9">
                  <c:v>-5</c:v>
                </c:pt>
                <c:pt idx="10" c:formatCode="General">
                  <c:v>-9.69</c:v>
                </c:pt>
                <c:pt idx="11" c:formatCode="General">
                  <c:v>-14.98</c:v>
                </c:pt>
                <c:pt idx="12" c:formatCode="General">
                  <c:v>-19.92</c:v>
                </c:pt>
                <c:pt idx="13" c:formatCode="General">
                  <c:v>-25.08</c:v>
                </c:pt>
                <c:pt idx="14" c:formatCode="General">
                  <c:v>-30.11</c:v>
                </c:pt>
                <c:pt idx="15" c:formatCode="General">
                  <c:v>-35.23</c:v>
                </c:pt>
                <c:pt idx="16" c:formatCode="General">
                  <c:v>-40.15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48149"/>
        <c:axId val="443454130"/>
      </c:scatterChart>
      <c:valAx>
        <c:axId val="7247481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454130"/>
        <c:crosses val="autoZero"/>
        <c:crossBetween val="midCat"/>
      </c:valAx>
      <c:valAx>
        <c:axId val="4434541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481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47437660295979"/>
          <c:y val="0.173089356919207"/>
          <c:w val="0.891133620091578"/>
          <c:h val="0.6692750287687"/>
        </c:manualLayout>
      </c:layout>
      <c:scatterChart>
        <c:scatterStyle val="marker"/>
        <c:varyColors val="0"/>
        <c:ser>
          <c:idx val="2"/>
          <c:order val="0"/>
          <c:tx>
            <c:strRef>
              <c:f>DC_电压!$C$21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52149791955617"/>
                  <c:y val="-0.02325581395348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DC_电压!$A$22:$A$38</c:f>
              <c:numCache>
                <c:formatCode>General</c:formatCode>
                <c:ptCount val="17"/>
                <c:pt idx="0">
                  <c:v>3844.17</c:v>
                </c:pt>
                <c:pt idx="1">
                  <c:v>3747.56</c:v>
                </c:pt>
                <c:pt idx="2">
                  <c:v>3595.81</c:v>
                </c:pt>
                <c:pt idx="3">
                  <c:v>3453.64</c:v>
                </c:pt>
                <c:pt idx="4" c:formatCode="0.00_ ">
                  <c:v>3196.7</c:v>
                </c:pt>
                <c:pt idx="5">
                  <c:v>2958.14</c:v>
                </c:pt>
                <c:pt idx="6">
                  <c:v>2652.84</c:v>
                </c:pt>
                <c:pt idx="7" c:formatCode="0.00_ ">
                  <c:v>2371.18</c:v>
                </c:pt>
                <c:pt idx="8">
                  <c:v>2101.12</c:v>
                </c:pt>
                <c:pt idx="9">
                  <c:v>1771.61</c:v>
                </c:pt>
                <c:pt idx="10">
                  <c:v>1543.84</c:v>
                </c:pt>
                <c:pt idx="11">
                  <c:v>1243.29</c:v>
                </c:pt>
                <c:pt idx="12">
                  <c:v>997.04</c:v>
                </c:pt>
                <c:pt idx="13">
                  <c:v>757.36</c:v>
                </c:pt>
                <c:pt idx="14">
                  <c:v>567.22</c:v>
                </c:pt>
                <c:pt idx="15">
                  <c:v>412.69</c:v>
                </c:pt>
                <c:pt idx="16" c:formatCode="0.00_ ">
                  <c:v>320.65</c:v>
                </c:pt>
              </c:numCache>
            </c:numRef>
          </c:xVal>
          <c:yVal>
            <c:numRef>
              <c:f>DC_电压!$C$22:$C$38</c:f>
              <c:numCache>
                <c:formatCode>General</c:formatCode>
                <c:ptCount val="17"/>
                <c:pt idx="0">
                  <c:v>39.94</c:v>
                </c:pt>
                <c:pt idx="1">
                  <c:v>34.83</c:v>
                </c:pt>
                <c:pt idx="2">
                  <c:v>30.01</c:v>
                </c:pt>
                <c:pt idx="3">
                  <c:v>25.18</c:v>
                </c:pt>
                <c:pt idx="4">
                  <c:v>20.25</c:v>
                </c:pt>
                <c:pt idx="5" c:formatCode="0.00_ ">
                  <c:v>15.03</c:v>
                </c:pt>
                <c:pt idx="6" c:formatCode="0.00_ ">
                  <c:v>10.01</c:v>
                </c:pt>
                <c:pt idx="7" c:formatCode="0.00_ ">
                  <c:v>5.03</c:v>
                </c:pt>
                <c:pt idx="8">
                  <c:v>0</c:v>
                </c:pt>
                <c:pt idx="9">
                  <c:v>-5.03</c:v>
                </c:pt>
                <c:pt idx="10">
                  <c:v>-10</c:v>
                </c:pt>
                <c:pt idx="11">
                  <c:v>-14.92</c:v>
                </c:pt>
                <c:pt idx="12">
                  <c:v>-20.18</c:v>
                </c:pt>
                <c:pt idx="13">
                  <c:v>-24.91</c:v>
                </c:pt>
                <c:pt idx="14">
                  <c:v>-30.31</c:v>
                </c:pt>
                <c:pt idx="15">
                  <c:v>-35.06</c:v>
                </c:pt>
                <c:pt idx="16">
                  <c:v>-39.75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DC_电压!$D$21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4594154203986"/>
                  <c:y val="0.154118339711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(DC_电压!$B$22:$B$38,DC_电压!$B$22:$B$38)</c:f>
              <c:numCache>
                <c:formatCode>0.00_ </c:formatCode>
                <c:ptCount val="34"/>
                <c:pt idx="0">
                  <c:v>3895.77</c:v>
                </c:pt>
                <c:pt idx="1" c:formatCode="General">
                  <c:v>3805.19</c:v>
                </c:pt>
                <c:pt idx="2" c:formatCode="General">
                  <c:v>3634</c:v>
                </c:pt>
                <c:pt idx="3" c:formatCode="General">
                  <c:v>3496.08</c:v>
                </c:pt>
                <c:pt idx="4" c:formatCode="General">
                  <c:v>3213.79</c:v>
                </c:pt>
                <c:pt idx="5" c:formatCode="General">
                  <c:v>2991.17</c:v>
                </c:pt>
                <c:pt idx="6" c:formatCode="General">
                  <c:v>2651.93</c:v>
                </c:pt>
                <c:pt idx="7" c:formatCode="General">
                  <c:v>2363.68</c:v>
                </c:pt>
                <c:pt idx="8">
                  <c:v>2101.14</c:v>
                </c:pt>
                <c:pt idx="9" c:formatCode="General">
                  <c:v>1751.39</c:v>
                </c:pt>
                <c:pt idx="10">
                  <c:v>1532.7</c:v>
                </c:pt>
                <c:pt idx="11" c:formatCode="General">
                  <c:v>1201.68</c:v>
                </c:pt>
                <c:pt idx="12" c:formatCode="General">
                  <c:v>975.34</c:v>
                </c:pt>
                <c:pt idx="13" c:formatCode="General">
                  <c:v>724.83</c:v>
                </c:pt>
                <c:pt idx="14" c:formatCode="General">
                  <c:v>526.18</c:v>
                </c:pt>
                <c:pt idx="15" c:formatCode="General">
                  <c:v>356.78</c:v>
                </c:pt>
                <c:pt idx="16">
                  <c:v>272.02</c:v>
                </c:pt>
                <c:pt idx="17">
                  <c:v>3895.77</c:v>
                </c:pt>
                <c:pt idx="18" c:formatCode="General">
                  <c:v>3805.19</c:v>
                </c:pt>
                <c:pt idx="19" c:formatCode="General">
                  <c:v>3634</c:v>
                </c:pt>
                <c:pt idx="20" c:formatCode="General">
                  <c:v>3496.08</c:v>
                </c:pt>
                <c:pt idx="21" c:formatCode="General">
                  <c:v>3213.79</c:v>
                </c:pt>
                <c:pt idx="22" c:formatCode="General">
                  <c:v>2991.17</c:v>
                </c:pt>
                <c:pt idx="23" c:formatCode="General">
                  <c:v>2651.93</c:v>
                </c:pt>
                <c:pt idx="24" c:formatCode="General">
                  <c:v>2363.68</c:v>
                </c:pt>
                <c:pt idx="25">
                  <c:v>2101.14</c:v>
                </c:pt>
                <c:pt idx="26" c:formatCode="General">
                  <c:v>1751.39</c:v>
                </c:pt>
                <c:pt idx="27">
                  <c:v>1532.7</c:v>
                </c:pt>
                <c:pt idx="28" c:formatCode="General">
                  <c:v>1201.68</c:v>
                </c:pt>
                <c:pt idx="29" c:formatCode="General">
                  <c:v>975.34</c:v>
                </c:pt>
                <c:pt idx="30" c:formatCode="General">
                  <c:v>724.83</c:v>
                </c:pt>
                <c:pt idx="31" c:formatCode="General">
                  <c:v>526.18</c:v>
                </c:pt>
                <c:pt idx="32" c:formatCode="General">
                  <c:v>356.78</c:v>
                </c:pt>
                <c:pt idx="33">
                  <c:v>272.02</c:v>
                </c:pt>
              </c:numCache>
            </c:numRef>
          </c:xVal>
          <c:yVal>
            <c:numRef>
              <c:f>DC_电压!$D$22:$D$38</c:f>
              <c:numCache>
                <c:formatCode>0.00_ </c:formatCode>
                <c:ptCount val="17"/>
                <c:pt idx="0">
                  <c:v>39.95</c:v>
                </c:pt>
                <c:pt idx="1" c:formatCode="General">
                  <c:v>34.94</c:v>
                </c:pt>
                <c:pt idx="2" c:formatCode="General">
                  <c:v>30.08</c:v>
                </c:pt>
                <c:pt idx="3">
                  <c:v>25.26</c:v>
                </c:pt>
                <c:pt idx="4" c:formatCode="General">
                  <c:v>20.31</c:v>
                </c:pt>
                <c:pt idx="5" c:formatCode="General">
                  <c:v>15.06</c:v>
                </c:pt>
                <c:pt idx="6" c:formatCode="General">
                  <c:v>10.04</c:v>
                </c:pt>
                <c:pt idx="7" c:formatCode="General">
                  <c:v>5.04</c:v>
                </c:pt>
                <c:pt idx="8" c:formatCode="General">
                  <c:v>0</c:v>
                </c:pt>
                <c:pt idx="9">
                  <c:v>-5.06</c:v>
                </c:pt>
                <c:pt idx="10" c:formatCode="General">
                  <c:v>-10.03</c:v>
                </c:pt>
                <c:pt idx="11" c:formatCode="General">
                  <c:v>-14.96</c:v>
                </c:pt>
                <c:pt idx="12" c:formatCode="General">
                  <c:v>-20.21</c:v>
                </c:pt>
                <c:pt idx="13" c:formatCode="General">
                  <c:v>-24.94</c:v>
                </c:pt>
                <c:pt idx="14" c:formatCode="General">
                  <c:v>-30.37</c:v>
                </c:pt>
                <c:pt idx="15" c:formatCode="General">
                  <c:v>-35.13</c:v>
                </c:pt>
                <c:pt idx="16">
                  <c:v>-39.8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100712"/>
        <c:axId val="255621584"/>
      </c:scatterChart>
      <c:valAx>
        <c:axId val="68410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5621584"/>
        <c:crosses val="autoZero"/>
        <c:crossBetween val="midCat"/>
      </c:valAx>
      <c:valAx>
        <c:axId val="2556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410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DC_电压!$C$40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148466768419592"/>
                  <c:y val="-0.1657077100115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DC_电压!$A$41:$A$57</c:f>
              <c:numCache>
                <c:formatCode>General</c:formatCode>
                <c:ptCount val="17"/>
                <c:pt idx="0">
                  <c:v>3829.28</c:v>
                </c:pt>
                <c:pt idx="1">
                  <c:v>3730.52</c:v>
                </c:pt>
                <c:pt idx="2">
                  <c:v>3607.18</c:v>
                </c:pt>
                <c:pt idx="3">
                  <c:v>3425.21</c:v>
                </c:pt>
                <c:pt idx="4" c:formatCode="0.00_ ">
                  <c:v>3198.28</c:v>
                </c:pt>
                <c:pt idx="5" c:formatCode="0.00_ ">
                  <c:v>2930.4</c:v>
                </c:pt>
                <c:pt idx="6">
                  <c:v>2651.52</c:v>
                </c:pt>
                <c:pt idx="7" c:formatCode="0.00_ ">
                  <c:v>2390.16</c:v>
                </c:pt>
                <c:pt idx="8">
                  <c:v>2084.59</c:v>
                </c:pt>
                <c:pt idx="9" c:formatCode="0.00_ ">
                  <c:v>1810.7</c:v>
                </c:pt>
                <c:pt idx="10">
                  <c:v>1537.75</c:v>
                </c:pt>
                <c:pt idx="11">
                  <c:v>1275.35</c:v>
                </c:pt>
                <c:pt idx="12">
                  <c:v>989.93</c:v>
                </c:pt>
                <c:pt idx="13">
                  <c:v>764.38</c:v>
                </c:pt>
                <c:pt idx="14">
                  <c:v>599.08</c:v>
                </c:pt>
                <c:pt idx="15">
                  <c:v>459.18</c:v>
                </c:pt>
                <c:pt idx="16" c:formatCode="0.00_ ">
                  <c:v>379.51</c:v>
                </c:pt>
              </c:numCache>
            </c:numRef>
          </c:xVal>
          <c:yVal>
            <c:numRef>
              <c:f>DC_电压!$C$41:$C$57</c:f>
              <c:numCache>
                <c:formatCode>General</c:formatCode>
                <c:ptCount val="17"/>
                <c:pt idx="0">
                  <c:v>39.62</c:v>
                </c:pt>
                <c:pt idx="1">
                  <c:v>35.13</c:v>
                </c:pt>
                <c:pt idx="2">
                  <c:v>30.11</c:v>
                </c:pt>
                <c:pt idx="3">
                  <c:v>25.16</c:v>
                </c:pt>
                <c:pt idx="4">
                  <c:v>20.03</c:v>
                </c:pt>
                <c:pt idx="5" c:formatCode="0.00_ ">
                  <c:v>15.06</c:v>
                </c:pt>
                <c:pt idx="6" c:formatCode="0.00_ ">
                  <c:v>10.05</c:v>
                </c:pt>
                <c:pt idx="7" c:formatCode="0.00_ ">
                  <c:v>5.07</c:v>
                </c:pt>
                <c:pt idx="8">
                  <c:v>0</c:v>
                </c:pt>
                <c:pt idx="9">
                  <c:v>-5.06</c:v>
                </c:pt>
                <c:pt idx="10">
                  <c:v>-10.16</c:v>
                </c:pt>
                <c:pt idx="11">
                  <c:v>-14.97</c:v>
                </c:pt>
                <c:pt idx="12">
                  <c:v>-20.2</c:v>
                </c:pt>
                <c:pt idx="13">
                  <c:v>-25.19</c:v>
                </c:pt>
                <c:pt idx="14">
                  <c:v>-30.11</c:v>
                </c:pt>
                <c:pt idx="15">
                  <c:v>-35.15</c:v>
                </c:pt>
                <c:pt idx="16">
                  <c:v>-39.3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069076"/>
        <c:axId val="341608587"/>
      </c:scatterChart>
      <c:valAx>
        <c:axId val="5820690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608587"/>
        <c:crosses val="autoZero"/>
        <c:crossBetween val="midCat"/>
      </c:valAx>
      <c:valAx>
        <c:axId val="3416085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0690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DC_电压!$D$40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DC_电压!$B$41:$B$57</c:f>
              <c:numCache>
                <c:formatCode>0.00_ </c:formatCode>
                <c:ptCount val="17"/>
                <c:pt idx="0">
                  <c:v>3869.59</c:v>
                </c:pt>
                <c:pt idx="1" c:formatCode="General">
                  <c:v>3772.87</c:v>
                </c:pt>
                <c:pt idx="2" c:formatCode="General">
                  <c:v>3642.88</c:v>
                </c:pt>
                <c:pt idx="3" c:formatCode="General">
                  <c:v>3456.4</c:v>
                </c:pt>
                <c:pt idx="4" c:formatCode="General">
                  <c:v>3228.3</c:v>
                </c:pt>
                <c:pt idx="5" c:formatCode="General">
                  <c:v>2945.21</c:v>
                </c:pt>
                <c:pt idx="6" c:formatCode="General">
                  <c:v>2662.12</c:v>
                </c:pt>
                <c:pt idx="7" c:formatCode="General">
                  <c:v>2392.61</c:v>
                </c:pt>
                <c:pt idx="8">
                  <c:v>2070.17</c:v>
                </c:pt>
                <c:pt idx="9" c:formatCode="General">
                  <c:v>1795.95</c:v>
                </c:pt>
                <c:pt idx="10">
                  <c:v>1521.84</c:v>
                </c:pt>
                <c:pt idx="11" c:formatCode="General">
                  <c:v>1251.87</c:v>
                </c:pt>
                <c:pt idx="12" c:formatCode="General">
                  <c:v>945.21</c:v>
                </c:pt>
                <c:pt idx="13">
                  <c:v>713.2</c:v>
                </c:pt>
                <c:pt idx="14">
                  <c:v>527.8</c:v>
                </c:pt>
                <c:pt idx="15" c:formatCode="General">
                  <c:v>399.49</c:v>
                </c:pt>
                <c:pt idx="16">
                  <c:v>301.35</c:v>
                </c:pt>
              </c:numCache>
            </c:numRef>
          </c:xVal>
          <c:yVal>
            <c:numRef>
              <c:f>DC_电压!$D$41:$D$57</c:f>
              <c:numCache>
                <c:formatCode>0.00_ </c:formatCode>
                <c:ptCount val="17"/>
                <c:pt idx="0">
                  <c:v>39.73</c:v>
                </c:pt>
                <c:pt idx="1" c:formatCode="General">
                  <c:v>35.26</c:v>
                </c:pt>
                <c:pt idx="2" c:formatCode="General">
                  <c:v>30.2</c:v>
                </c:pt>
                <c:pt idx="3">
                  <c:v>25.22</c:v>
                </c:pt>
                <c:pt idx="4" c:formatCode="General">
                  <c:v>20.11</c:v>
                </c:pt>
                <c:pt idx="5" c:formatCode="General">
                  <c:v>15.11</c:v>
                </c:pt>
                <c:pt idx="6" c:formatCode="General">
                  <c:v>10.07</c:v>
                </c:pt>
                <c:pt idx="7" c:formatCode="General">
                  <c:v>5.07</c:v>
                </c:pt>
                <c:pt idx="8" c:formatCode="General">
                  <c:v>0</c:v>
                </c:pt>
                <c:pt idx="9">
                  <c:v>-5.08</c:v>
                </c:pt>
                <c:pt idx="10" c:formatCode="General">
                  <c:v>-10.2</c:v>
                </c:pt>
                <c:pt idx="11" c:formatCode="General">
                  <c:v>-14.99</c:v>
                </c:pt>
                <c:pt idx="12" c:formatCode="General">
                  <c:v>-20.27</c:v>
                </c:pt>
                <c:pt idx="13" c:formatCode="General">
                  <c:v>-25.17</c:v>
                </c:pt>
                <c:pt idx="14" c:formatCode="General">
                  <c:v>-30.19</c:v>
                </c:pt>
                <c:pt idx="15" c:formatCode="General">
                  <c:v>-35.29</c:v>
                </c:pt>
                <c:pt idx="16">
                  <c:v>-39.4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00439"/>
        <c:axId val="864048822"/>
      </c:scatterChart>
      <c:valAx>
        <c:axId val="857800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4048822"/>
        <c:crosses val="autoZero"/>
        <c:crossBetween val="midCat"/>
      </c:valAx>
      <c:valAx>
        <c:axId val="8640488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0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DC_电压!$C$59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44215659712815"/>
                  <c:y val="0.08584278451310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DC_电压!$A$60:$A$76</c:f>
              <c:numCache>
                <c:formatCode>General</c:formatCode>
                <c:ptCount val="17"/>
                <c:pt idx="0">
                  <c:v>3800.13</c:v>
                </c:pt>
                <c:pt idx="1">
                  <c:v>3715.97</c:v>
                </c:pt>
                <c:pt idx="2">
                  <c:v>3578.96</c:v>
                </c:pt>
                <c:pt idx="3">
                  <c:v>3392.04</c:v>
                </c:pt>
                <c:pt idx="4" c:formatCode="0.00_ ">
                  <c:v>3218.37</c:v>
                </c:pt>
                <c:pt idx="5" c:formatCode="0.00_ ">
                  <c:v>2959.67</c:v>
                </c:pt>
                <c:pt idx="6">
                  <c:v>2667.72</c:v>
                </c:pt>
                <c:pt idx="7" c:formatCode="0.00_ ">
                  <c:v>2407.5</c:v>
                </c:pt>
                <c:pt idx="8">
                  <c:v>2095.54</c:v>
                </c:pt>
                <c:pt idx="9" c:formatCode="0.00_ ">
                  <c:v>1799.82</c:v>
                </c:pt>
                <c:pt idx="10">
                  <c:v>1508.36</c:v>
                </c:pt>
                <c:pt idx="11">
                  <c:v>1234.97</c:v>
                </c:pt>
                <c:pt idx="12">
                  <c:v>976.3</c:v>
                </c:pt>
                <c:pt idx="13">
                  <c:v>736.59</c:v>
                </c:pt>
                <c:pt idx="14">
                  <c:v>579.56</c:v>
                </c:pt>
                <c:pt idx="15">
                  <c:v>454.86</c:v>
                </c:pt>
                <c:pt idx="16" c:formatCode="0.00_ ">
                  <c:v>356.1</c:v>
                </c:pt>
              </c:numCache>
            </c:numRef>
          </c:xVal>
          <c:yVal>
            <c:numRef>
              <c:f>DC_电压!$C$60:$C$76</c:f>
              <c:numCache>
                <c:formatCode>General</c:formatCode>
                <c:ptCount val="17"/>
                <c:pt idx="0">
                  <c:v>39.86</c:v>
                </c:pt>
                <c:pt idx="1">
                  <c:v>34.9</c:v>
                </c:pt>
                <c:pt idx="2">
                  <c:v>29.98</c:v>
                </c:pt>
                <c:pt idx="3">
                  <c:v>25.06</c:v>
                </c:pt>
                <c:pt idx="4">
                  <c:v>20.03</c:v>
                </c:pt>
                <c:pt idx="5" c:formatCode="0.00_ ">
                  <c:v>15.09</c:v>
                </c:pt>
                <c:pt idx="6" c:formatCode="0.00_ ">
                  <c:v>9.93</c:v>
                </c:pt>
                <c:pt idx="7" c:formatCode="0.00_ ">
                  <c:v>5.06</c:v>
                </c:pt>
                <c:pt idx="8">
                  <c:v>0</c:v>
                </c:pt>
                <c:pt idx="9">
                  <c:v>-5.06</c:v>
                </c:pt>
                <c:pt idx="10">
                  <c:v>-10.12</c:v>
                </c:pt>
                <c:pt idx="11">
                  <c:v>-15.02</c:v>
                </c:pt>
                <c:pt idx="12">
                  <c:v>-20.1</c:v>
                </c:pt>
                <c:pt idx="13">
                  <c:v>-25.18</c:v>
                </c:pt>
                <c:pt idx="14">
                  <c:v>-30.13</c:v>
                </c:pt>
                <c:pt idx="15">
                  <c:v>-35.06</c:v>
                </c:pt>
                <c:pt idx="16">
                  <c:v>-39.13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063129"/>
        <c:axId val="809778685"/>
      </c:scatterChart>
      <c:valAx>
        <c:axId val="2810631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778685"/>
        <c:crosses val="autoZero"/>
        <c:crossBetween val="midCat"/>
      </c:valAx>
      <c:valAx>
        <c:axId val="8097786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10631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DC_电压!$D$59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6917768832662"/>
                  <c:y val="-0.047785787847579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DC_电压!$B$60:$B$76</c:f>
              <c:numCache>
                <c:formatCode>0.00_ </c:formatCode>
                <c:ptCount val="17"/>
                <c:pt idx="0">
                  <c:v>3815.65</c:v>
                </c:pt>
                <c:pt idx="1" c:formatCode="General">
                  <c:v>3731.4</c:v>
                </c:pt>
                <c:pt idx="2" c:formatCode="General">
                  <c:v>3587.63</c:v>
                </c:pt>
                <c:pt idx="3" c:formatCode="General">
                  <c:v>3387.9</c:v>
                </c:pt>
                <c:pt idx="4" c:formatCode="General">
                  <c:v>3217.43</c:v>
                </c:pt>
                <c:pt idx="5" c:formatCode="General">
                  <c:v>2956.53</c:v>
                </c:pt>
                <c:pt idx="6" c:formatCode="General">
                  <c:v>2669.12</c:v>
                </c:pt>
                <c:pt idx="7" c:formatCode="General">
                  <c:v>2404.03</c:v>
                </c:pt>
                <c:pt idx="8">
                  <c:v>2081.82</c:v>
                </c:pt>
                <c:pt idx="9" c:formatCode="General">
                  <c:v>1794.92</c:v>
                </c:pt>
                <c:pt idx="10">
                  <c:v>1505.61</c:v>
                </c:pt>
                <c:pt idx="11" c:formatCode="General">
                  <c:v>1237.48</c:v>
                </c:pt>
                <c:pt idx="12" c:formatCode="General">
                  <c:v>983.06</c:v>
                </c:pt>
                <c:pt idx="13">
                  <c:v>722.22</c:v>
                </c:pt>
                <c:pt idx="14">
                  <c:v>554.64</c:v>
                </c:pt>
                <c:pt idx="15" c:formatCode="General">
                  <c:v>426.2</c:v>
                </c:pt>
                <c:pt idx="16">
                  <c:v>310.77</c:v>
                </c:pt>
              </c:numCache>
            </c:numRef>
          </c:xVal>
          <c:yVal>
            <c:numRef>
              <c:f>DC_电压!$D$60:$D$76</c:f>
              <c:numCache>
                <c:formatCode>0.00_ </c:formatCode>
                <c:ptCount val="17"/>
                <c:pt idx="0">
                  <c:v>39.99</c:v>
                </c:pt>
                <c:pt idx="1" c:formatCode="General">
                  <c:v>34.97</c:v>
                </c:pt>
                <c:pt idx="2" c:formatCode="General">
                  <c:v>30.07</c:v>
                </c:pt>
                <c:pt idx="3">
                  <c:v>25.13</c:v>
                </c:pt>
                <c:pt idx="4" c:formatCode="General">
                  <c:v>20.07</c:v>
                </c:pt>
                <c:pt idx="5" c:formatCode="General">
                  <c:v>15.11</c:v>
                </c:pt>
                <c:pt idx="6" c:formatCode="General">
                  <c:v>9.97</c:v>
                </c:pt>
                <c:pt idx="7" c:formatCode="General">
                  <c:v>5.09</c:v>
                </c:pt>
                <c:pt idx="8" c:formatCode="General">
                  <c:v>0</c:v>
                </c:pt>
                <c:pt idx="9">
                  <c:v>-5.1</c:v>
                </c:pt>
                <c:pt idx="10" c:formatCode="General">
                  <c:v>-10.15</c:v>
                </c:pt>
                <c:pt idx="11" c:formatCode="General">
                  <c:v>-15.06</c:v>
                </c:pt>
                <c:pt idx="12" c:formatCode="General">
                  <c:v>-20.13</c:v>
                </c:pt>
                <c:pt idx="13" c:formatCode="General">
                  <c:v>-25.23</c:v>
                </c:pt>
                <c:pt idx="14" c:formatCode="General">
                  <c:v>-30.24</c:v>
                </c:pt>
                <c:pt idx="15" c:formatCode="General">
                  <c:v>-35.16</c:v>
                </c:pt>
                <c:pt idx="16">
                  <c:v>-39.18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30184"/>
        <c:axId val="240247886"/>
      </c:scatterChart>
      <c:valAx>
        <c:axId val="67523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0247886"/>
        <c:crosses val="autoZero"/>
        <c:crossBetween val="midCat"/>
      </c:valAx>
      <c:valAx>
        <c:axId val="2402478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23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DC_电压!$C$78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1917789195945"/>
                  <c:y val="0.015420023014959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DC_电压!$A$79:$A$95</c:f>
              <c:numCache>
                <c:formatCode>General</c:formatCode>
                <c:ptCount val="17"/>
                <c:pt idx="0">
                  <c:v>3792.54</c:v>
                </c:pt>
                <c:pt idx="1">
                  <c:v>3703.11</c:v>
                </c:pt>
                <c:pt idx="2">
                  <c:v>3572.89</c:v>
                </c:pt>
                <c:pt idx="3">
                  <c:v>3401.32</c:v>
                </c:pt>
                <c:pt idx="4" c:formatCode="0.00_ ">
                  <c:v>3213.04</c:v>
                </c:pt>
                <c:pt idx="5" c:formatCode="0.00_ ">
                  <c:v>2918.38</c:v>
                </c:pt>
                <c:pt idx="6">
                  <c:v>2679.94</c:v>
                </c:pt>
                <c:pt idx="7" c:formatCode="0.00_ ">
                  <c:v>2378.07</c:v>
                </c:pt>
                <c:pt idx="8">
                  <c:v>2115.64</c:v>
                </c:pt>
                <c:pt idx="9" c:formatCode="0.00_ ">
                  <c:v>1754.72</c:v>
                </c:pt>
                <c:pt idx="10">
                  <c:v>1560.25</c:v>
                </c:pt>
                <c:pt idx="11">
                  <c:v>1230.13</c:v>
                </c:pt>
                <c:pt idx="12" c:formatCode="0.00_ ">
                  <c:v>989</c:v>
                </c:pt>
                <c:pt idx="13">
                  <c:v>758.81</c:v>
                </c:pt>
                <c:pt idx="14">
                  <c:v>579.34</c:v>
                </c:pt>
                <c:pt idx="15">
                  <c:v>436.54</c:v>
                </c:pt>
                <c:pt idx="16" c:formatCode="0.00_ ">
                  <c:v>347.88</c:v>
                </c:pt>
              </c:numCache>
            </c:numRef>
          </c:xVal>
          <c:yVal>
            <c:numRef>
              <c:f>DC_电压!$C$79:$C$95</c:f>
              <c:numCache>
                <c:formatCode>General</c:formatCode>
                <c:ptCount val="17"/>
                <c:pt idx="0">
                  <c:v>39.72</c:v>
                </c:pt>
                <c:pt idx="1">
                  <c:v>35.17</c:v>
                </c:pt>
                <c:pt idx="2">
                  <c:v>29.99</c:v>
                </c:pt>
                <c:pt idx="3">
                  <c:v>25.13</c:v>
                </c:pt>
                <c:pt idx="4">
                  <c:v>20.13</c:v>
                </c:pt>
                <c:pt idx="5" c:formatCode="0.00_ ">
                  <c:v>15.03</c:v>
                </c:pt>
                <c:pt idx="6" c:formatCode="0.00_ ">
                  <c:v>10.03</c:v>
                </c:pt>
                <c:pt idx="7" c:formatCode="0.00_ ">
                  <c:v>5.21</c:v>
                </c:pt>
                <c:pt idx="8">
                  <c:v>0</c:v>
                </c:pt>
                <c:pt idx="9">
                  <c:v>-5.19</c:v>
                </c:pt>
                <c:pt idx="10">
                  <c:v>-10</c:v>
                </c:pt>
                <c:pt idx="11">
                  <c:v>-14.98</c:v>
                </c:pt>
                <c:pt idx="12">
                  <c:v>-19.92</c:v>
                </c:pt>
                <c:pt idx="13">
                  <c:v>-25.12</c:v>
                </c:pt>
                <c:pt idx="14">
                  <c:v>-29.96</c:v>
                </c:pt>
                <c:pt idx="15">
                  <c:v>-34.85</c:v>
                </c:pt>
                <c:pt idx="16">
                  <c:v>-39.65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83011"/>
        <c:axId val="482389714"/>
      </c:scatterChart>
      <c:valAx>
        <c:axId val="1024830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389714"/>
        <c:crosses val="autoZero"/>
        <c:crossBetween val="midCat"/>
      </c:valAx>
      <c:valAx>
        <c:axId val="482389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24830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2540608079967"/>
          <c:y val="0.181588032220944"/>
          <c:w val="0.843801193946967"/>
          <c:h val="0.773302646720368"/>
        </c:manualLayout>
      </c:layout>
      <c:scatterChart>
        <c:scatterStyle val="marker"/>
        <c:varyColors val="0"/>
        <c:ser>
          <c:idx val="0"/>
          <c:order val="0"/>
          <c:tx>
            <c:strRef>
              <c:f>DC_电压!$D$78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8795113825652"/>
                  <c:y val="-0.04395857307249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DC_电压!$B$79:$B$95</c:f>
              <c:numCache>
                <c:formatCode>0.00_ </c:formatCode>
                <c:ptCount val="17"/>
                <c:pt idx="0">
                  <c:v>3818.47</c:v>
                </c:pt>
                <c:pt idx="1" c:formatCode="General">
                  <c:v>3734.7</c:v>
                </c:pt>
                <c:pt idx="2" c:formatCode="General">
                  <c:v>3599.26</c:v>
                </c:pt>
                <c:pt idx="3" c:formatCode="General">
                  <c:v>3428.54</c:v>
                </c:pt>
                <c:pt idx="4" c:formatCode="General">
                  <c:v>3234.33</c:v>
                </c:pt>
                <c:pt idx="5" c:formatCode="General">
                  <c:v>2928.47</c:v>
                </c:pt>
                <c:pt idx="6" c:formatCode="General">
                  <c:v>2693.74</c:v>
                </c:pt>
                <c:pt idx="7" c:formatCode="General">
                  <c:v>2376.75</c:v>
                </c:pt>
                <c:pt idx="8">
                  <c:v>2128.71</c:v>
                </c:pt>
                <c:pt idx="9">
                  <c:v>1729</c:v>
                </c:pt>
                <c:pt idx="10">
                  <c:v>1544.09</c:v>
                </c:pt>
                <c:pt idx="11" c:formatCode="General">
                  <c:v>1204.94</c:v>
                </c:pt>
                <c:pt idx="12" c:formatCode="General">
                  <c:v>953.72</c:v>
                </c:pt>
                <c:pt idx="13">
                  <c:v>715.59</c:v>
                </c:pt>
                <c:pt idx="14">
                  <c:v>523.31</c:v>
                </c:pt>
                <c:pt idx="15">
                  <c:v>374.3</c:v>
                </c:pt>
                <c:pt idx="16">
                  <c:v>290.47</c:v>
                </c:pt>
              </c:numCache>
            </c:numRef>
          </c:xVal>
          <c:yVal>
            <c:numRef>
              <c:f>DC_电压!$D$79:$D$95</c:f>
              <c:numCache>
                <c:formatCode>0.00_ </c:formatCode>
                <c:ptCount val="17"/>
                <c:pt idx="0">
                  <c:v>39.84</c:v>
                </c:pt>
                <c:pt idx="1" c:formatCode="General">
                  <c:v>35.22</c:v>
                </c:pt>
                <c:pt idx="2" c:formatCode="General">
                  <c:v>30.13</c:v>
                </c:pt>
                <c:pt idx="3">
                  <c:v>25.2</c:v>
                </c:pt>
                <c:pt idx="4" c:formatCode="General">
                  <c:v>20.19</c:v>
                </c:pt>
                <c:pt idx="5" c:formatCode="General">
                  <c:v>15.07</c:v>
                </c:pt>
                <c:pt idx="6" c:formatCode="General">
                  <c:v>10.05</c:v>
                </c:pt>
                <c:pt idx="7" c:formatCode="General">
                  <c:v>5.22</c:v>
                </c:pt>
                <c:pt idx="8" c:formatCode="General">
                  <c:v>0</c:v>
                </c:pt>
                <c:pt idx="9">
                  <c:v>-5.21</c:v>
                </c:pt>
                <c:pt idx="10" c:formatCode="General">
                  <c:v>-10.04</c:v>
                </c:pt>
                <c:pt idx="11" c:formatCode="General">
                  <c:v>-15.06</c:v>
                </c:pt>
                <c:pt idx="12" c:formatCode="General">
                  <c:v>-19.99</c:v>
                </c:pt>
                <c:pt idx="13">
                  <c:v>-25.2</c:v>
                </c:pt>
                <c:pt idx="14" c:formatCode="General">
                  <c:v>-30.03</c:v>
                </c:pt>
                <c:pt idx="15" c:formatCode="General">
                  <c:v>-34.94</c:v>
                </c:pt>
                <c:pt idx="16">
                  <c:v>-39.73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51840"/>
        <c:axId val="363180080"/>
      </c:scatterChart>
      <c:valAx>
        <c:axId val="74835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180080"/>
        <c:crosses val="autoZero"/>
        <c:crossBetween val="midCat"/>
      </c:valAx>
      <c:valAx>
        <c:axId val="3631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35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DC_电压!$C$97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0451075641915"/>
                  <c:y val="-0.06468692449355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DC_电压!$A$98:$A$114</c:f>
              <c:numCache>
                <c:formatCode>General</c:formatCode>
                <c:ptCount val="17"/>
                <c:pt idx="0">
                  <c:v>3746.45</c:v>
                </c:pt>
                <c:pt idx="1">
                  <c:v>3706.42</c:v>
                </c:pt>
                <c:pt idx="2">
                  <c:v>3557.97</c:v>
                </c:pt>
                <c:pt idx="3">
                  <c:v>3396.09</c:v>
                </c:pt>
                <c:pt idx="4" c:formatCode="0.00_ ">
                  <c:v>3196.5</c:v>
                </c:pt>
                <c:pt idx="5" c:formatCode="0.00_ ">
                  <c:v>2961.28</c:v>
                </c:pt>
                <c:pt idx="6">
                  <c:v>2626.4</c:v>
                </c:pt>
                <c:pt idx="7" c:formatCode="0.00_ ">
                  <c:v>2363.41</c:v>
                </c:pt>
                <c:pt idx="8">
                  <c:v>2042.54</c:v>
                </c:pt>
                <c:pt idx="9" c:formatCode="0.00_ ">
                  <c:v>1790.15</c:v>
                </c:pt>
                <c:pt idx="10">
                  <c:v>1490.38</c:v>
                </c:pt>
                <c:pt idx="11">
                  <c:v>1236.53</c:v>
                </c:pt>
                <c:pt idx="12" c:formatCode="0.00_ ">
                  <c:v>997.12</c:v>
                </c:pt>
                <c:pt idx="13">
                  <c:v>688.46</c:v>
                </c:pt>
                <c:pt idx="14">
                  <c:v>594.05</c:v>
                </c:pt>
                <c:pt idx="15">
                  <c:v>395.19</c:v>
                </c:pt>
                <c:pt idx="16" c:formatCode="0.00_ ">
                  <c:v>336.9</c:v>
                </c:pt>
              </c:numCache>
            </c:numRef>
          </c:xVal>
          <c:yVal>
            <c:numRef>
              <c:f>DC_电压!$C$98:$C$114</c:f>
              <c:numCache>
                <c:formatCode>General</c:formatCode>
                <c:ptCount val="17"/>
                <c:pt idx="0">
                  <c:v>39.55</c:v>
                </c:pt>
                <c:pt idx="1">
                  <c:v>35.05</c:v>
                </c:pt>
                <c:pt idx="2">
                  <c:v>30.04</c:v>
                </c:pt>
                <c:pt idx="3">
                  <c:v>25.06</c:v>
                </c:pt>
                <c:pt idx="4">
                  <c:v>20.03</c:v>
                </c:pt>
                <c:pt idx="5" c:formatCode="0.00_ ">
                  <c:v>15.15</c:v>
                </c:pt>
                <c:pt idx="6" c:formatCode="0.00_ ">
                  <c:v>10.2</c:v>
                </c:pt>
                <c:pt idx="7" c:formatCode="0.00_ ">
                  <c:v>5.04</c:v>
                </c:pt>
                <c:pt idx="8">
                  <c:v>0</c:v>
                </c:pt>
                <c:pt idx="9">
                  <c:v>-5.02</c:v>
                </c:pt>
                <c:pt idx="10">
                  <c:v>-9.91</c:v>
                </c:pt>
                <c:pt idx="11">
                  <c:v>-15.01</c:v>
                </c:pt>
                <c:pt idx="12">
                  <c:v>-19.96</c:v>
                </c:pt>
                <c:pt idx="13">
                  <c:v>-25.09</c:v>
                </c:pt>
                <c:pt idx="14">
                  <c:v>-30.07</c:v>
                </c:pt>
                <c:pt idx="15">
                  <c:v>-35.11</c:v>
                </c:pt>
                <c:pt idx="16">
                  <c:v>-39.65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436353"/>
        <c:axId val="388454779"/>
      </c:scatterChart>
      <c:valAx>
        <c:axId val="9314363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454779"/>
        <c:crosses val="autoZero"/>
        <c:crossBetween val="midCat"/>
      </c:valAx>
      <c:valAx>
        <c:axId val="388454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4363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78571428571429"/>
                  <c:y val="-0.084967320261437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AC交流50Hz_电流!$D$99:$D$103</c:f>
              <c:numCache>
                <c:formatCode>0.0_ </c:formatCode>
                <c:ptCount val="5"/>
                <c:pt idx="0">
                  <c:v>390.9</c:v>
                </c:pt>
                <c:pt idx="4" c:formatCode="General">
                  <c:v>710</c:v>
                </c:pt>
              </c:numCache>
            </c:numRef>
          </c:xVal>
          <c:yVal>
            <c:numRef>
              <c:f>AC交流50Hz_电流!$M$99:$M$103</c:f>
              <c:numCache>
                <c:formatCode>General</c:formatCode>
                <c:ptCount val="5"/>
                <c:pt idx="0">
                  <c:v>8.095</c:v>
                </c:pt>
                <c:pt idx="4">
                  <c:v>15.14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174670"/>
        <c:axId val="575827856"/>
      </c:scatterChart>
      <c:valAx>
        <c:axId val="8051746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5827856"/>
        <c:crosses val="autoZero"/>
        <c:crossBetween val="midCat"/>
      </c:valAx>
      <c:valAx>
        <c:axId val="5758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51746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DC_电压!$D$97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1651630811936"/>
                  <c:y val="-0.03037974683544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DC_电压!$B$98:$B$114</c:f>
              <c:numCache>
                <c:formatCode>0.00_ </c:formatCode>
                <c:ptCount val="17"/>
                <c:pt idx="0">
                  <c:v>3778.9</c:v>
                </c:pt>
                <c:pt idx="1" c:formatCode="General">
                  <c:v>3735.52</c:v>
                </c:pt>
                <c:pt idx="2" c:formatCode="General">
                  <c:v>3579.06</c:v>
                </c:pt>
                <c:pt idx="3" c:formatCode="General">
                  <c:v>3409.4</c:v>
                </c:pt>
                <c:pt idx="4" c:formatCode="General">
                  <c:v>3205.43</c:v>
                </c:pt>
                <c:pt idx="5" c:formatCode="General">
                  <c:v>2968.3</c:v>
                </c:pt>
                <c:pt idx="6" c:formatCode="General">
                  <c:v>2610.84</c:v>
                </c:pt>
                <c:pt idx="7" c:formatCode="General">
                  <c:v>2357.71</c:v>
                </c:pt>
                <c:pt idx="8">
                  <c:v>2016.36</c:v>
                </c:pt>
                <c:pt idx="9">
                  <c:v>1776.67</c:v>
                </c:pt>
                <c:pt idx="10">
                  <c:v>1470.97</c:v>
                </c:pt>
                <c:pt idx="11" c:formatCode="General">
                  <c:v>1220.95</c:v>
                </c:pt>
                <c:pt idx="12" c:formatCode="General">
                  <c:v>973.57</c:v>
                </c:pt>
                <c:pt idx="13">
                  <c:v>645.23</c:v>
                </c:pt>
                <c:pt idx="14">
                  <c:v>554.37</c:v>
                </c:pt>
                <c:pt idx="15">
                  <c:v>345.65</c:v>
                </c:pt>
                <c:pt idx="16">
                  <c:v>290.87</c:v>
                </c:pt>
              </c:numCache>
            </c:numRef>
          </c:xVal>
          <c:yVal>
            <c:numRef>
              <c:f>DC_电压!$D$98:$D$114</c:f>
              <c:numCache>
                <c:formatCode>0.00_ </c:formatCode>
                <c:ptCount val="17"/>
                <c:pt idx="0">
                  <c:v>39.65</c:v>
                </c:pt>
                <c:pt idx="1" c:formatCode="General">
                  <c:v>35.13</c:v>
                </c:pt>
                <c:pt idx="2" c:formatCode="General">
                  <c:v>30.03</c:v>
                </c:pt>
                <c:pt idx="3">
                  <c:v>25.16</c:v>
                </c:pt>
                <c:pt idx="4" c:formatCode="General">
                  <c:v>20.05</c:v>
                </c:pt>
                <c:pt idx="5" c:formatCode="General">
                  <c:v>15.16</c:v>
                </c:pt>
                <c:pt idx="6" c:formatCode="General">
                  <c:v>10.23</c:v>
                </c:pt>
                <c:pt idx="7" c:formatCode="General">
                  <c:v>5.05</c:v>
                </c:pt>
                <c:pt idx="8" c:formatCode="General">
                  <c:v>0</c:v>
                </c:pt>
                <c:pt idx="9">
                  <c:v>-5.03</c:v>
                </c:pt>
                <c:pt idx="10" c:formatCode="General">
                  <c:v>-9.94</c:v>
                </c:pt>
                <c:pt idx="11" c:formatCode="General">
                  <c:v>-15.15</c:v>
                </c:pt>
                <c:pt idx="12" c:formatCode="General">
                  <c:v>-20</c:v>
                </c:pt>
                <c:pt idx="13">
                  <c:v>-25.13</c:v>
                </c:pt>
                <c:pt idx="14" c:formatCode="General">
                  <c:v>-30.15</c:v>
                </c:pt>
                <c:pt idx="15" c:formatCode="General">
                  <c:v>-34.21</c:v>
                </c:pt>
                <c:pt idx="16">
                  <c:v>-39.76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21420"/>
        <c:axId val="87224251"/>
      </c:scatterChart>
      <c:valAx>
        <c:axId val="4395214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224251"/>
        <c:crosses val="autoZero"/>
        <c:crossBetween val="midCat"/>
      </c:valAx>
      <c:valAx>
        <c:axId val="87224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95214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DC_电压!$C$116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4871616932686"/>
                  <c:y val="-0.06283084004602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DC_电压!$A$117:$A$133</c:f>
              <c:numCache>
                <c:formatCode>General</c:formatCode>
                <c:ptCount val="17"/>
                <c:pt idx="0">
                  <c:v>3767.86</c:v>
                </c:pt>
                <c:pt idx="1">
                  <c:v>3662.31</c:v>
                </c:pt>
                <c:pt idx="2">
                  <c:v>3535.06</c:v>
                </c:pt>
                <c:pt idx="3">
                  <c:v>3368.17</c:v>
                </c:pt>
                <c:pt idx="4" c:formatCode="0.00_ ">
                  <c:v>3146.32</c:v>
                </c:pt>
                <c:pt idx="5" c:formatCode="0.00_ ">
                  <c:v>2890.43</c:v>
                </c:pt>
                <c:pt idx="6">
                  <c:v>2617.18</c:v>
                </c:pt>
                <c:pt idx="7" c:formatCode="0.00_ ">
                  <c:v>2404.71</c:v>
                </c:pt>
                <c:pt idx="8">
                  <c:v>2028.73</c:v>
                </c:pt>
                <c:pt idx="9" c:formatCode="0.00_ ">
                  <c:v>1830.52</c:v>
                </c:pt>
                <c:pt idx="10">
                  <c:v>1500.72</c:v>
                </c:pt>
                <c:pt idx="11">
                  <c:v>1243.12</c:v>
                </c:pt>
                <c:pt idx="12" c:formatCode="0.00_ ">
                  <c:v>1056.86</c:v>
                </c:pt>
                <c:pt idx="13">
                  <c:v>775.33</c:v>
                </c:pt>
                <c:pt idx="14">
                  <c:v>589.41</c:v>
                </c:pt>
                <c:pt idx="15">
                  <c:v>475.39</c:v>
                </c:pt>
                <c:pt idx="16" c:formatCode="0.00_ ">
                  <c:v>362.2</c:v>
                </c:pt>
              </c:numCache>
            </c:numRef>
          </c:xVal>
          <c:yVal>
            <c:numRef>
              <c:f>DC_电压!$C$117:$C$133</c:f>
              <c:numCache>
                <c:formatCode>General</c:formatCode>
                <c:ptCount val="17"/>
                <c:pt idx="0">
                  <c:v>39.41</c:v>
                </c:pt>
                <c:pt idx="1">
                  <c:v>34.96</c:v>
                </c:pt>
                <c:pt idx="2">
                  <c:v>29.79</c:v>
                </c:pt>
                <c:pt idx="3">
                  <c:v>25.06</c:v>
                </c:pt>
                <c:pt idx="4">
                  <c:v>20.02</c:v>
                </c:pt>
                <c:pt idx="5" c:formatCode="0.00_ ">
                  <c:v>15.09</c:v>
                </c:pt>
                <c:pt idx="6" c:formatCode="0.00_ ">
                  <c:v>9.88</c:v>
                </c:pt>
                <c:pt idx="7" c:formatCode="0.00_ ">
                  <c:v>5.07</c:v>
                </c:pt>
                <c:pt idx="8">
                  <c:v>0</c:v>
                </c:pt>
                <c:pt idx="9">
                  <c:v>-5.03</c:v>
                </c:pt>
                <c:pt idx="10">
                  <c:v>-9.99</c:v>
                </c:pt>
                <c:pt idx="11">
                  <c:v>-14.94</c:v>
                </c:pt>
                <c:pt idx="12">
                  <c:v>-19.98</c:v>
                </c:pt>
                <c:pt idx="13">
                  <c:v>-25.16</c:v>
                </c:pt>
                <c:pt idx="14">
                  <c:v>-30.24</c:v>
                </c:pt>
                <c:pt idx="15" c:formatCode="0.00_ ">
                  <c:v>-35.1</c:v>
                </c:pt>
                <c:pt idx="16">
                  <c:v>-39.67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14333"/>
        <c:axId val="410553877"/>
      </c:scatterChart>
      <c:valAx>
        <c:axId val="2102143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553877"/>
        <c:crosses val="autoZero"/>
        <c:crossBetween val="midCat"/>
      </c:valAx>
      <c:valAx>
        <c:axId val="4105538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2143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DC_电压!$D$116</c:f>
              <c:strCache>
                <c:ptCount val="1"/>
                <c:pt idx="0">
                  <c:v>电压7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690492713393"/>
                  <c:y val="-0.003912543153049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DC_电压!$B$117:$B$133</c:f>
              <c:numCache>
                <c:formatCode>0.00_ </c:formatCode>
                <c:ptCount val="17"/>
                <c:pt idx="0">
                  <c:v>3804.91</c:v>
                </c:pt>
                <c:pt idx="1" c:formatCode="General">
                  <c:v>3693.95</c:v>
                </c:pt>
                <c:pt idx="2" c:formatCode="General">
                  <c:v>3569.84</c:v>
                </c:pt>
                <c:pt idx="3" c:formatCode="General">
                  <c:v>3386.04</c:v>
                </c:pt>
                <c:pt idx="4" c:formatCode="General">
                  <c:v>3159.48</c:v>
                </c:pt>
                <c:pt idx="5" c:formatCode="General">
                  <c:v>2890.41</c:v>
                </c:pt>
                <c:pt idx="6" c:formatCode="General">
                  <c:v>2613.22</c:v>
                </c:pt>
                <c:pt idx="7" c:formatCode="General">
                  <c:v>2401.93</c:v>
                </c:pt>
                <c:pt idx="8">
                  <c:v>2004.18</c:v>
                </c:pt>
                <c:pt idx="9">
                  <c:v>1813.81</c:v>
                </c:pt>
                <c:pt idx="10">
                  <c:v>1472.76</c:v>
                </c:pt>
                <c:pt idx="11" c:formatCode="General">
                  <c:v>1206.55</c:v>
                </c:pt>
                <c:pt idx="12" c:formatCode="General">
                  <c:v>1014.49</c:v>
                </c:pt>
                <c:pt idx="13">
                  <c:v>725.62</c:v>
                </c:pt>
                <c:pt idx="14">
                  <c:v>528.57</c:v>
                </c:pt>
                <c:pt idx="15">
                  <c:v>401.84</c:v>
                </c:pt>
                <c:pt idx="16">
                  <c:v>285.62</c:v>
                </c:pt>
              </c:numCache>
            </c:numRef>
          </c:xVal>
          <c:yVal>
            <c:numRef>
              <c:f>DC_电压!$D$117:$D$133</c:f>
              <c:numCache>
                <c:formatCode>0.00_ </c:formatCode>
                <c:ptCount val="17"/>
                <c:pt idx="0">
                  <c:v>39.47</c:v>
                </c:pt>
                <c:pt idx="1" c:formatCode="General">
                  <c:v>35.02</c:v>
                </c:pt>
                <c:pt idx="2" c:formatCode="General">
                  <c:v>29.84</c:v>
                </c:pt>
                <c:pt idx="3">
                  <c:v>25.13</c:v>
                </c:pt>
                <c:pt idx="4" c:formatCode="General">
                  <c:v>20.07</c:v>
                </c:pt>
                <c:pt idx="5">
                  <c:v>15.08</c:v>
                </c:pt>
                <c:pt idx="6" c:formatCode="General">
                  <c:v>9.92</c:v>
                </c:pt>
                <c:pt idx="7" c:formatCode="General">
                  <c:v>5.08</c:v>
                </c:pt>
                <c:pt idx="8" c:formatCode="General">
                  <c:v>0</c:v>
                </c:pt>
                <c:pt idx="9">
                  <c:v>-5.05</c:v>
                </c:pt>
                <c:pt idx="10" c:formatCode="General">
                  <c:v>-10.02</c:v>
                </c:pt>
                <c:pt idx="11" c:formatCode="General">
                  <c:v>-14.97</c:v>
                </c:pt>
                <c:pt idx="12" c:formatCode="General">
                  <c:v>-20.01</c:v>
                </c:pt>
                <c:pt idx="13">
                  <c:v>-25.2</c:v>
                </c:pt>
                <c:pt idx="14" c:formatCode="General">
                  <c:v>-30.31</c:v>
                </c:pt>
                <c:pt idx="15" c:formatCode="General">
                  <c:v>-34.16</c:v>
                </c:pt>
                <c:pt idx="16">
                  <c:v>-39.76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373584"/>
        <c:axId val="633963276"/>
      </c:scatterChart>
      <c:valAx>
        <c:axId val="57937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963276"/>
        <c:crosses val="autoZero"/>
        <c:crossBetween val="midCat"/>
      </c:valAx>
      <c:valAx>
        <c:axId val="6339632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37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DC_电压!$C$136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20627429205997"/>
                  <c:y val="-0.08768699654775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(DC_电压!$A$137:$A$145,DC_电压!$A$137:$A$145)</c:f>
              <c:numCache>
                <c:formatCode>General</c:formatCode>
                <c:ptCount val="18"/>
                <c:pt idx="0">
                  <c:v>3972.364746</c:v>
                </c:pt>
                <c:pt idx="1">
                  <c:v>3583.52832</c:v>
                </c:pt>
                <c:pt idx="2">
                  <c:v>3244.79248</c:v>
                </c:pt>
                <c:pt idx="3">
                  <c:v>2675.730713</c:v>
                </c:pt>
                <c:pt idx="4">
                  <c:v>2123.064453</c:v>
                </c:pt>
                <c:pt idx="5">
                  <c:v>1334.792969</c:v>
                </c:pt>
                <c:pt idx="6">
                  <c:v>910.33606</c:v>
                </c:pt>
                <c:pt idx="7">
                  <c:v>486.322876</c:v>
                </c:pt>
                <c:pt idx="8">
                  <c:v>96.818909</c:v>
                </c:pt>
                <c:pt idx="9">
                  <c:v>3972.364746</c:v>
                </c:pt>
                <c:pt idx="10">
                  <c:v>3583.52832</c:v>
                </c:pt>
                <c:pt idx="11">
                  <c:v>3244.79248</c:v>
                </c:pt>
                <c:pt idx="12">
                  <c:v>2675.730713</c:v>
                </c:pt>
                <c:pt idx="13">
                  <c:v>2123.064453</c:v>
                </c:pt>
                <c:pt idx="14">
                  <c:v>1334.792969</c:v>
                </c:pt>
                <c:pt idx="15">
                  <c:v>910.33606</c:v>
                </c:pt>
                <c:pt idx="16">
                  <c:v>486.322876</c:v>
                </c:pt>
                <c:pt idx="17">
                  <c:v>96.818909</c:v>
                </c:pt>
              </c:numCache>
            </c:numRef>
          </c:xVal>
          <c:yVal>
            <c:numRef>
              <c:f>DC_电压!$C$137:$C$145</c:f>
              <c:numCache>
                <c:formatCode>General</c:formatCode>
                <c:ptCount val="9"/>
                <c:pt idx="0">
                  <c:v>41.1</c:v>
                </c:pt>
                <c:pt idx="1">
                  <c:v>30.65</c:v>
                </c:pt>
                <c:pt idx="2">
                  <c:v>20.22</c:v>
                </c:pt>
                <c:pt idx="3">
                  <c:v>10.12</c:v>
                </c:pt>
                <c:pt idx="4">
                  <c:v>0</c:v>
                </c:pt>
                <c:pt idx="5">
                  <c:v>-10.29</c:v>
                </c:pt>
                <c:pt idx="6">
                  <c:v>-20.66</c:v>
                </c:pt>
                <c:pt idx="7">
                  <c:v>-30.07</c:v>
                </c:pt>
                <c:pt idx="8">
                  <c:v>-41.3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62254"/>
        <c:axId val="674656316"/>
      </c:scatterChart>
      <c:valAx>
        <c:axId val="79826225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656316"/>
        <c:crosses val="autoZero"/>
        <c:crossBetween val="midCat"/>
      </c:valAx>
      <c:valAx>
        <c:axId val="6746563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826225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04666666666667"/>
          <c:y val="0.176064441887227"/>
          <c:w val="0.843736111111111"/>
          <c:h val="0.773302646720368"/>
        </c:manualLayout>
      </c:layout>
      <c:scatterChart>
        <c:scatterStyle val="marker"/>
        <c:varyColors val="0"/>
        <c:ser>
          <c:idx val="0"/>
          <c:order val="0"/>
          <c:tx>
            <c:strRef>
              <c:f>DC_电压!$D$136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3611111111111"/>
                  <c:y val="-0.01910241657077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DC_电压!$B$137:$B$145</c:f>
              <c:numCache>
                <c:formatCode>0.00_ </c:formatCode>
                <c:ptCount val="9"/>
                <c:pt idx="0">
                  <c:v>4011.744385</c:v>
                </c:pt>
                <c:pt idx="1" c:formatCode="General">
                  <c:v>3591.397461</c:v>
                </c:pt>
                <c:pt idx="2" c:formatCode="General">
                  <c:v>3249.048828</c:v>
                </c:pt>
                <c:pt idx="3" c:formatCode="General">
                  <c:v>2681.392334</c:v>
                </c:pt>
                <c:pt idx="4" c:formatCode="General">
                  <c:v>2136.213623</c:v>
                </c:pt>
                <c:pt idx="5" c:formatCode="General">
                  <c:v>1285.009521</c:v>
                </c:pt>
                <c:pt idx="6" c:formatCode="General">
                  <c:v>876.092285</c:v>
                </c:pt>
                <c:pt idx="7" c:formatCode="General">
                  <c:v>447.694824</c:v>
                </c:pt>
                <c:pt idx="8" c:formatCode="General">
                  <c:v>25.781395</c:v>
                </c:pt>
              </c:numCache>
            </c:numRef>
          </c:xVal>
          <c:yVal>
            <c:numRef>
              <c:f>DC_电压!$D$137:$D$145</c:f>
              <c:numCache>
                <c:formatCode>0.00_ </c:formatCode>
                <c:ptCount val="9"/>
                <c:pt idx="0">
                  <c:v>41.6</c:v>
                </c:pt>
                <c:pt idx="1" c:formatCode="General">
                  <c:v>31.27</c:v>
                </c:pt>
                <c:pt idx="2" c:formatCode="General">
                  <c:v>20.73</c:v>
                </c:pt>
                <c:pt idx="3" c:formatCode="General">
                  <c:v>10.33</c:v>
                </c:pt>
                <c:pt idx="4" c:formatCode="General">
                  <c:v>0</c:v>
                </c:pt>
                <c:pt idx="5" c:formatCode="General">
                  <c:v>-10.09</c:v>
                </c:pt>
                <c:pt idx="6" c:formatCode="General">
                  <c:v>-20.29</c:v>
                </c:pt>
                <c:pt idx="7" c:formatCode="General">
                  <c:v>-29.04</c:v>
                </c:pt>
                <c:pt idx="8" c:formatCode="General">
                  <c:v>-40.8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008925"/>
        <c:axId val="216337205"/>
      </c:scatterChart>
      <c:valAx>
        <c:axId val="47600892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337205"/>
        <c:crosses val="autoZero"/>
        <c:crossBetween val="midCat"/>
      </c:valAx>
      <c:valAx>
        <c:axId val="2163372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00892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电压</a:t>
            </a:r>
            <a:r>
              <a:rPr lang="en-US" altLang="zh-CN"/>
              <a:t>0</a:t>
            </a:r>
            <a:endParaRPr lang="en-US" altLang="zh-CN"/>
          </a:p>
        </c:rich>
      </c:tx>
      <c:layout>
        <c:manualLayout>
          <c:xMode val="edge"/>
          <c:yMode val="edge"/>
          <c:x val="0.497222222222222"/>
          <c:y val="0.02784810126582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942662779397473"/>
                  <c:y val="0.002071346375143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DC_电压!$A$153:$A$154</c:f>
              <c:numCache>
                <c:formatCode>General</c:formatCode>
                <c:ptCount val="2"/>
                <c:pt idx="0">
                  <c:v>2856.866699</c:v>
                </c:pt>
                <c:pt idx="1">
                  <c:v>2113.71</c:v>
                </c:pt>
              </c:numCache>
            </c:numRef>
          </c:xVal>
          <c:yVal>
            <c:numRef>
              <c:f>DC_电压!$C$153:$C$154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77683"/>
        <c:axId val="76925859"/>
      </c:scatterChart>
      <c:valAx>
        <c:axId val="9589776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25859"/>
        <c:crosses val="autoZero"/>
        <c:crossBetween val="midCat"/>
      </c:valAx>
      <c:valAx>
        <c:axId val="769258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89776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DC_电压!$D$152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3204890700259"/>
                  <c:y val="-0.075727381426863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DC_电压!$B$153:$B$154</c:f>
              <c:numCache>
                <c:formatCode>General</c:formatCode>
                <c:ptCount val="2"/>
                <c:pt idx="0">
                  <c:v>3042.010986</c:v>
                </c:pt>
                <c:pt idx="1">
                  <c:v>2115.51</c:v>
                </c:pt>
              </c:numCache>
            </c:numRef>
          </c:xVal>
          <c:yVal>
            <c:numRef>
              <c:f>DC_电压!$D$153:$D$154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25483"/>
        <c:axId val="935212203"/>
      </c:scatterChart>
      <c:valAx>
        <c:axId val="3751254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5212203"/>
        <c:crosses val="autoZero"/>
        <c:crossBetween val="midCat"/>
      </c:valAx>
      <c:valAx>
        <c:axId val="935212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1254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DC_电压!$C$152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DC_电压!$A$155:$A$156</c:f>
              <c:numCache>
                <c:formatCode>General</c:formatCode>
                <c:ptCount val="2"/>
                <c:pt idx="0">
                  <c:v>3057.437744</c:v>
                </c:pt>
                <c:pt idx="1">
                  <c:v>2101.12</c:v>
                </c:pt>
              </c:numCache>
            </c:numRef>
          </c:xVal>
          <c:yVal>
            <c:numRef>
              <c:f>DC_电压!$C$155:$C$156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68079"/>
        <c:axId val="972642892"/>
      </c:scatterChart>
      <c:valAx>
        <c:axId val="7096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2642892"/>
        <c:crosses val="autoZero"/>
        <c:crossBetween val="midCat"/>
      </c:valAx>
      <c:valAx>
        <c:axId val="9726428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96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DC_电压!$D$152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DC_电压!$B$155:$B$156</c:f>
              <c:numCache>
                <c:formatCode>General</c:formatCode>
                <c:ptCount val="2"/>
                <c:pt idx="0">
                  <c:v>3128.932617</c:v>
                </c:pt>
                <c:pt idx="1">
                  <c:v>2101.14</c:v>
                </c:pt>
              </c:numCache>
            </c:numRef>
          </c:xVal>
          <c:yVal>
            <c:numRef>
              <c:f>DC_电压!$D$155:$D$156</c:f>
              <c:numCache>
                <c:formatCode>General</c:formatCode>
                <c:ptCount val="2"/>
                <c:pt idx="0">
                  <c:v>41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220229"/>
        <c:axId val="947550387"/>
      </c:scatterChart>
      <c:valAx>
        <c:axId val="33922022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550387"/>
        <c:crosses val="autoZero"/>
        <c:crossBetween val="midCat"/>
      </c:valAx>
      <c:valAx>
        <c:axId val="947550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22022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DC_电压!$C$205:$C$214</c:f>
              <c:numCache>
                <c:formatCode>General</c:formatCode>
                <c:ptCount val="10"/>
                <c:pt idx="0">
                  <c:v>2483.993896</c:v>
                </c:pt>
                <c:pt idx="1" c:formatCode="0.000000_ ">
                  <c:v>2770.648438</c:v>
                </c:pt>
                <c:pt idx="2">
                  <c:v>2986.404541</c:v>
                </c:pt>
                <c:pt idx="3" c:formatCode="0.000000_ ">
                  <c:v>3149.80127</c:v>
                </c:pt>
                <c:pt idx="4">
                  <c:v>3279.940674</c:v>
                </c:pt>
                <c:pt idx="5">
                  <c:v>3381.066895</c:v>
                </c:pt>
                <c:pt idx="6">
                  <c:v>3422.199463</c:v>
                </c:pt>
                <c:pt idx="7">
                  <c:v>3514.186279</c:v>
                </c:pt>
                <c:pt idx="8">
                  <c:v>3564.990723</c:v>
                </c:pt>
                <c:pt idx="9">
                  <c:v>3584.687988</c:v>
                </c:pt>
              </c:numCache>
            </c:numRef>
          </c:xVal>
          <c:yVal>
            <c:numRef>
              <c:f>DC_电压!$F$205:$F$214</c:f>
              <c:numCache>
                <c:formatCode>General</c:formatCode>
                <c:ptCount val="10"/>
                <c:pt idx="0">
                  <c:v>4.95</c:v>
                </c:pt>
                <c:pt idx="1">
                  <c:v>9.93</c:v>
                </c:pt>
                <c:pt idx="2">
                  <c:v>14.8</c:v>
                </c:pt>
                <c:pt idx="3">
                  <c:v>19.82</c:v>
                </c:pt>
                <c:pt idx="4">
                  <c:v>24.8</c:v>
                </c:pt>
                <c:pt idx="5">
                  <c:v>29.85</c:v>
                </c:pt>
                <c:pt idx="6">
                  <c:v>34.95</c:v>
                </c:pt>
                <c:pt idx="7">
                  <c:v>39.88</c:v>
                </c:pt>
                <c:pt idx="8">
                  <c:v>44.82</c:v>
                </c:pt>
                <c:pt idx="9">
                  <c:v>49.83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004313"/>
        <c:axId val="310346450"/>
      </c:scatterChart>
      <c:valAx>
        <c:axId val="9170043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0346450"/>
        <c:crosses val="autoZero"/>
        <c:crossBetween val="midCat"/>
      </c:valAx>
      <c:valAx>
        <c:axId val="3103464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0043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42118432026689"/>
                  <c:y val="0.0022988505747126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AC交流50Hz_电流!$F$99:$F$103</c:f>
              <c:numCache>
                <c:formatCode>0.00_ </c:formatCode>
                <c:ptCount val="5"/>
                <c:pt idx="0">
                  <c:v>552.8</c:v>
                </c:pt>
                <c:pt idx="4" c:formatCode="General">
                  <c:v>975</c:v>
                </c:pt>
              </c:numCache>
            </c:numRef>
          </c:xVal>
          <c:yVal>
            <c:numRef>
              <c:f>AC交流50Hz_电流!$M$99:$M$103</c:f>
              <c:numCache>
                <c:formatCode>General</c:formatCode>
                <c:ptCount val="5"/>
                <c:pt idx="0">
                  <c:v>8.095</c:v>
                </c:pt>
                <c:pt idx="4">
                  <c:v>15.14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79579"/>
        <c:axId val="547333639"/>
      </c:scatterChart>
      <c:valAx>
        <c:axId val="3133795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333639"/>
        <c:crosses val="autoZero"/>
        <c:crossBetween val="midCat"/>
      </c:valAx>
      <c:valAx>
        <c:axId val="547333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33795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28364849833148"/>
                  <c:y val="-0.05523590333716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DC_电压!$C$205:$C$207</c:f>
              <c:numCache>
                <c:formatCode>General</c:formatCode>
                <c:ptCount val="3"/>
                <c:pt idx="0">
                  <c:v>2483.993896</c:v>
                </c:pt>
                <c:pt idx="1" c:formatCode="0.000000_ ">
                  <c:v>2770.648438</c:v>
                </c:pt>
                <c:pt idx="2">
                  <c:v>2986.404541</c:v>
                </c:pt>
              </c:numCache>
            </c:numRef>
          </c:xVal>
          <c:yVal>
            <c:numRef>
              <c:f>DC_电压!$F$205:$F$207</c:f>
              <c:numCache>
                <c:formatCode>General</c:formatCode>
                <c:ptCount val="3"/>
                <c:pt idx="0">
                  <c:v>4.95</c:v>
                </c:pt>
                <c:pt idx="1">
                  <c:v>9.93</c:v>
                </c:pt>
                <c:pt idx="2">
                  <c:v>14.8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53823"/>
        <c:axId val="896799880"/>
      </c:scatterChart>
      <c:valAx>
        <c:axId val="23275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799880"/>
        <c:crosses val="autoZero"/>
        <c:crossBetween val="midCat"/>
      </c:valAx>
      <c:valAx>
        <c:axId val="89679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75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0932222958925075"/>
                  <c:y val="-0.07605516088591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DC_电压!$A$256:$A$257</c:f>
              <c:numCache>
                <c:formatCode>General</c:formatCode>
                <c:ptCount val="2"/>
                <c:pt idx="0">
                  <c:v>2555.367188</c:v>
                </c:pt>
                <c:pt idx="1" c:formatCode="0.000000_ ">
                  <c:v>2107.001709</c:v>
                </c:pt>
              </c:numCache>
            </c:numRef>
          </c:xVal>
          <c:yVal>
            <c:numRef>
              <c:f>DC_电压!$K$237:$K$238</c:f>
              <c:numCache>
                <c:formatCode>General</c:formatCode>
                <c:ptCount val="2"/>
                <c:pt idx="0">
                  <c:v>1.22857142857143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53066"/>
        <c:axId val="357171272"/>
      </c:scatterChart>
      <c:valAx>
        <c:axId val="1078530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7171272"/>
        <c:crosses val="autoZero"/>
        <c:crossBetween val="midCat"/>
      </c:valAx>
      <c:valAx>
        <c:axId val="35717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8530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93006332009029"/>
                  <c:y val="-0.08788230739450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DC_电压!$B$256:$B$257</c:f>
              <c:numCache>
                <c:formatCode>General</c:formatCode>
                <c:ptCount val="2"/>
                <c:pt idx="0">
                  <c:v>2829.339355</c:v>
                </c:pt>
                <c:pt idx="1">
                  <c:v>2265.021484</c:v>
                </c:pt>
              </c:numCache>
            </c:numRef>
          </c:xVal>
          <c:yVal>
            <c:numRef>
              <c:f>DC_电压!$G$256:$G$257</c:f>
              <c:numCache>
                <c:formatCode>General</c:formatCode>
                <c:ptCount val="2"/>
                <c:pt idx="0">
                  <c:v>12.86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181417"/>
        <c:axId val="698102776"/>
      </c:scatterChart>
      <c:valAx>
        <c:axId val="7631814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102776"/>
        <c:crosses val="autoZero"/>
        <c:crossBetween val="midCat"/>
      </c:valAx>
      <c:valAx>
        <c:axId val="6981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31814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02752994452252"/>
                  <c:y val="-0.1473327688399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DC_电压!$C$256:$C$257</c:f>
              <c:numCache>
                <c:formatCode>General</c:formatCode>
                <c:ptCount val="2"/>
                <c:pt idx="0">
                  <c:v>2816.416504</c:v>
                </c:pt>
                <c:pt idx="1">
                  <c:v>2247.648926</c:v>
                </c:pt>
              </c:numCache>
            </c:numRef>
          </c:xVal>
          <c:yVal>
            <c:numRef>
              <c:f>DC_电压!$G$256:$G$257</c:f>
              <c:numCache>
                <c:formatCode>General</c:formatCode>
                <c:ptCount val="2"/>
                <c:pt idx="0">
                  <c:v>12.86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912149"/>
        <c:axId val="737518961"/>
      </c:scatterChart>
      <c:valAx>
        <c:axId val="3729121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7518961"/>
        <c:crosses val="autoZero"/>
        <c:crossBetween val="midCat"/>
      </c:valAx>
      <c:valAx>
        <c:axId val="7375189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9121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542468710052631"/>
                  <c:y val="-0.18326118326118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DC_电压!$A$223:$A$224</c:f>
              <c:numCache>
                <c:formatCode>General</c:formatCode>
                <c:ptCount val="2"/>
                <c:pt idx="0">
                  <c:v>2569.558838</c:v>
                </c:pt>
                <c:pt idx="1">
                  <c:v>2021.032837</c:v>
                </c:pt>
              </c:numCache>
            </c:numRef>
          </c:xVal>
          <c:yVal>
            <c:numRef>
              <c:f>DC_电压!$K$237:$K$238</c:f>
              <c:numCache>
                <c:formatCode>General</c:formatCode>
                <c:ptCount val="2"/>
                <c:pt idx="0">
                  <c:v>1.22857142857143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664349"/>
        <c:axId val="461569437"/>
      </c:scatterChart>
      <c:valAx>
        <c:axId val="1986643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1569437"/>
        <c:crosses val="autoZero"/>
        <c:crossBetween val="midCat"/>
      </c:valAx>
      <c:valAx>
        <c:axId val="461569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86643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597905146134979"/>
                  <c:y val="-0.1126511483023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DC_电压!$B$223:$B$224</c:f>
              <c:numCache>
                <c:formatCode>General</c:formatCode>
                <c:ptCount val="2"/>
                <c:pt idx="0">
                  <c:v>2638.911133</c:v>
                </c:pt>
                <c:pt idx="1">
                  <c:v>2186.273193</c:v>
                </c:pt>
              </c:numCache>
            </c:numRef>
          </c:xVal>
          <c:yVal>
            <c:numRef>
              <c:f>DC_电压!$G$223:$G$224</c:f>
              <c:numCache>
                <c:formatCode>General</c:formatCode>
                <c:ptCount val="2"/>
                <c:pt idx="0">
                  <c:v>12.875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577765"/>
        <c:axId val="848507932"/>
      </c:scatterChart>
      <c:valAx>
        <c:axId val="9895777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507932"/>
        <c:crosses val="autoZero"/>
        <c:crossBetween val="midCat"/>
      </c:valAx>
      <c:valAx>
        <c:axId val="8485079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5777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411331679925"/>
                  <c:y val="-0.0067004173505598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DC_电压!$C$223:$C$224</c:f>
              <c:numCache>
                <c:formatCode>General</c:formatCode>
                <c:ptCount val="2"/>
                <c:pt idx="0">
                  <c:v>2719.579834</c:v>
                </c:pt>
                <c:pt idx="1">
                  <c:v>2143.843994</c:v>
                </c:pt>
              </c:numCache>
            </c:numRef>
          </c:xVal>
          <c:yVal>
            <c:numRef>
              <c:f>DC_电压!$G$223:$G$224</c:f>
              <c:numCache>
                <c:formatCode>General</c:formatCode>
                <c:ptCount val="2"/>
                <c:pt idx="0">
                  <c:v>12.875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846831"/>
        <c:axId val="53537644"/>
      </c:scatterChart>
      <c:valAx>
        <c:axId val="61884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37644"/>
        <c:crosses val="autoZero"/>
        <c:crossBetween val="midCat"/>
      </c:valAx>
      <c:valAx>
        <c:axId val="535376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84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68416666666667"/>
          <c:y val="0.167548906789413"/>
          <c:w val="0.791305555555555"/>
          <c:h val="0.71332566168009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213912433499271"/>
                  <c:y val="-0.01475849731663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DC_电压!$A$233:$A$234</c:f>
              <c:numCache>
                <c:formatCode>General</c:formatCode>
                <c:ptCount val="2"/>
                <c:pt idx="0">
                  <c:v>2606.456299</c:v>
                </c:pt>
                <c:pt idx="1" c:formatCode="0.000000_ ">
                  <c:v>2126.96167</c:v>
                </c:pt>
              </c:numCache>
            </c:numRef>
          </c:xVal>
          <c:yVal>
            <c:numRef>
              <c:f>DC_电压!$K$237:$K$238</c:f>
              <c:numCache>
                <c:formatCode>General</c:formatCode>
                <c:ptCount val="2"/>
                <c:pt idx="0">
                  <c:v>1.22857142857143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80789"/>
        <c:axId val="120557193"/>
      </c:scatterChart>
      <c:valAx>
        <c:axId val="26308078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0557193"/>
        <c:crosses val="autoZero"/>
        <c:crossBetween val="midCat"/>
      </c:valAx>
      <c:valAx>
        <c:axId val="1205571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08078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0944808231993"/>
                  <c:y val="-0.03841850055949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DC_电压!$B$233:$B$234</c:f>
              <c:numCache>
                <c:formatCode>General</c:formatCode>
                <c:ptCount val="2"/>
                <c:pt idx="0">
                  <c:v>2815.047607</c:v>
                </c:pt>
                <c:pt idx="1">
                  <c:v>2286.606934</c:v>
                </c:pt>
              </c:numCache>
            </c:numRef>
          </c:xVal>
          <c:yVal>
            <c:numRef>
              <c:f>DC_电压!$G$233:$G$234</c:f>
              <c:numCache>
                <c:formatCode>General</c:formatCode>
                <c:ptCount val="2"/>
                <c:pt idx="0">
                  <c:v>12.89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119717"/>
        <c:axId val="194249308"/>
      </c:scatterChart>
      <c:valAx>
        <c:axId val="8331197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249308"/>
        <c:crosses val="autoZero"/>
        <c:crossBetween val="midCat"/>
      </c:valAx>
      <c:valAx>
        <c:axId val="1942493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31197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904002239014833"/>
                  <c:y val="-0.076255190637976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DC_电压!$C$233:$C$234</c:f>
              <c:numCache>
                <c:formatCode>General</c:formatCode>
                <c:ptCount val="2"/>
                <c:pt idx="0">
                  <c:v>2844.508789</c:v>
                </c:pt>
                <c:pt idx="1">
                  <c:v>2268.280762</c:v>
                </c:pt>
              </c:numCache>
            </c:numRef>
          </c:xVal>
          <c:yVal>
            <c:numRef>
              <c:f>DC_电压!$G$233:$G$235</c:f>
              <c:numCache>
                <c:formatCode>General</c:formatCode>
                <c:ptCount val="3"/>
                <c:pt idx="0">
                  <c:v>12.89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003152"/>
        <c:axId val="455744265"/>
      </c:scatterChart>
      <c:valAx>
        <c:axId val="48500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744265"/>
        <c:crosses val="autoZero"/>
        <c:crossBetween val="midCat"/>
      </c:valAx>
      <c:valAx>
        <c:axId val="45574426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00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349924076261"/>
                  <c:y val="-0.06050955414012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AC交流50Hz_电流!$B$125:$B$129</c:f>
              <c:numCache>
                <c:formatCode>General</c:formatCode>
                <c:ptCount val="5"/>
                <c:pt idx="0">
                  <c:v>347.3</c:v>
                </c:pt>
                <c:pt idx="4" c:formatCode="0.0_ ">
                  <c:v>647.9</c:v>
                </c:pt>
              </c:numCache>
            </c:numRef>
          </c:xVal>
          <c:yVal>
            <c:numRef>
              <c:f>AC交流50Hz_电流!$J$125:$J$129</c:f>
              <c:numCache>
                <c:formatCode>General</c:formatCode>
                <c:ptCount val="5"/>
                <c:pt idx="0">
                  <c:v>4.12</c:v>
                </c:pt>
                <c:pt idx="4">
                  <c:v>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069609"/>
        <c:axId val="356935744"/>
      </c:scatterChart>
      <c:valAx>
        <c:axId val="10806960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935744"/>
        <c:crosses val="autoZero"/>
        <c:crossBetween val="midCat"/>
      </c:valAx>
      <c:valAx>
        <c:axId val="35693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806960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099429806267555"/>
                  <c:y val="-0.1146555709662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DC_电压!$A$245:$A$246</c:f>
              <c:numCache>
                <c:formatCode>General</c:formatCode>
                <c:ptCount val="2"/>
                <c:pt idx="0">
                  <c:v>2597.405762</c:v>
                </c:pt>
                <c:pt idx="1" c:formatCode="0.000000_ ">
                  <c:v>2116.603027</c:v>
                </c:pt>
              </c:numCache>
            </c:numRef>
          </c:xVal>
          <c:yVal>
            <c:numRef>
              <c:f>DC_电压!$K$237:$K$238</c:f>
              <c:numCache>
                <c:formatCode>General</c:formatCode>
                <c:ptCount val="2"/>
                <c:pt idx="0">
                  <c:v>1.22857142857143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80803"/>
        <c:axId val="702989503"/>
      </c:scatterChart>
      <c:valAx>
        <c:axId val="634808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2989503"/>
        <c:crosses val="autoZero"/>
        <c:crossBetween val="midCat"/>
      </c:valAx>
      <c:valAx>
        <c:axId val="7029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4808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17466600692726"/>
                  <c:y val="-0.07218992248062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DC_电压!$B$245:$B$246</c:f>
              <c:numCache>
                <c:formatCode>General</c:formatCode>
                <c:ptCount val="2"/>
                <c:pt idx="0">
                  <c:v>2815.047607</c:v>
                </c:pt>
                <c:pt idx="1">
                  <c:v>2276.895508</c:v>
                </c:pt>
              </c:numCache>
            </c:numRef>
          </c:xVal>
          <c:yVal>
            <c:numRef>
              <c:f>DC_电压!$G$245:$G$246</c:f>
              <c:numCache>
                <c:formatCode>General</c:formatCode>
                <c:ptCount val="2"/>
                <c:pt idx="0">
                  <c:v>12.9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632041"/>
        <c:axId val="317883806"/>
      </c:scatterChart>
      <c:valAx>
        <c:axId val="84963204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883806"/>
        <c:crosses val="autoZero"/>
        <c:crossBetween val="midCat"/>
      </c:valAx>
      <c:valAx>
        <c:axId val="3178838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963204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225118483412"/>
                  <c:y val="-0.1823461091753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DC_电压!$C$245:$C$246</c:f>
              <c:numCache>
                <c:formatCode>General</c:formatCode>
                <c:ptCount val="2"/>
                <c:pt idx="0">
                  <c:v>2844.508789</c:v>
                </c:pt>
                <c:pt idx="1">
                  <c:v>2270.256348</c:v>
                </c:pt>
              </c:numCache>
            </c:numRef>
          </c:xVal>
          <c:yVal>
            <c:numRef>
              <c:f>DC_电压!$G$245:$G$246</c:f>
              <c:numCache>
                <c:formatCode>General</c:formatCode>
                <c:ptCount val="2"/>
                <c:pt idx="0">
                  <c:v>12.9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517571"/>
        <c:axId val="567059762"/>
      </c:scatterChart>
      <c:valAx>
        <c:axId val="4835175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059762"/>
        <c:crosses val="autoZero"/>
        <c:crossBetween val="midCat"/>
      </c:valAx>
      <c:valAx>
        <c:axId val="5670597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5175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75361111111111"/>
          <c:y val="0.171691599539701"/>
          <c:w val="0.791305555555555"/>
          <c:h val="0.71332566168009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05846029395131"/>
                  <c:y val="-0.002919708029197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DC_电压!$A$268:$A$269</c:f>
              <c:numCache>
                <c:formatCode>General</c:formatCode>
                <c:ptCount val="2"/>
                <c:pt idx="0">
                  <c:v>2617.504395</c:v>
                </c:pt>
                <c:pt idx="1" c:formatCode="0.000000_ ">
                  <c:v>2125.232422</c:v>
                </c:pt>
              </c:numCache>
            </c:numRef>
          </c:xVal>
          <c:yVal>
            <c:numRef>
              <c:f>DC_电压!$I$268:$I$269</c:f>
              <c:numCache>
                <c:formatCode>General</c:formatCode>
                <c:ptCount val="2"/>
                <c:pt idx="0">
                  <c:v>1.22857142857143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34734"/>
        <c:axId val="813119512"/>
      </c:scatterChart>
      <c:valAx>
        <c:axId val="67413473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3119512"/>
        <c:crosses val="autoZero"/>
        <c:crossBetween val="midCat"/>
      </c:valAx>
      <c:valAx>
        <c:axId val="81311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3473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616560155599"/>
                  <c:y val="-0.003682393555811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DC_电压!$B$268:$B$269</c:f>
              <c:numCache>
                <c:formatCode>General</c:formatCode>
                <c:ptCount val="2"/>
                <c:pt idx="0">
                  <c:v>2890.419678</c:v>
                </c:pt>
                <c:pt idx="1">
                  <c:v>2292.821777</c:v>
                </c:pt>
              </c:numCache>
            </c:numRef>
          </c:xVal>
          <c:yVal>
            <c:numRef>
              <c:f>DC_电压!$G$268:$G$269</c:f>
              <c:numCache>
                <c:formatCode>General</c:formatCode>
                <c:ptCount val="2"/>
                <c:pt idx="0">
                  <c:v>12.85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7865601"/>
        <c:axId val="940581837"/>
      </c:scatterChart>
      <c:valAx>
        <c:axId val="8778656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581837"/>
        <c:crosses val="autoZero"/>
        <c:crossBetween val="midCat"/>
      </c:valAx>
      <c:valAx>
        <c:axId val="9405818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8656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52459016393443"/>
          <c:y val="0.175373993095512"/>
          <c:w val="0.873353709363712"/>
          <c:h val="0.71332566168009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DC_电压!$C$268:$C$269</c:f>
              <c:numCache>
                <c:formatCode>General</c:formatCode>
                <c:ptCount val="2"/>
                <c:pt idx="0">
                  <c:v>2867.032227</c:v>
                </c:pt>
                <c:pt idx="1">
                  <c:v>2270.93042</c:v>
                </c:pt>
              </c:numCache>
            </c:numRef>
          </c:xVal>
          <c:yVal>
            <c:numRef>
              <c:f>DC_电压!$G$268:$G$269</c:f>
              <c:numCache>
                <c:formatCode>General</c:formatCode>
                <c:ptCount val="2"/>
                <c:pt idx="0">
                  <c:v>12.85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24712"/>
        <c:axId val="141781385"/>
      </c:scatterChart>
      <c:valAx>
        <c:axId val="107024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81385"/>
        <c:crosses val="autoZero"/>
        <c:crossBetween val="midCat"/>
      </c:valAx>
      <c:valAx>
        <c:axId val="1417813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024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674566341413569"/>
                  <c:y val="-0.1240942028985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DC_电压!$A$280:$A$281</c:f>
              <c:numCache>
                <c:formatCode>General</c:formatCode>
                <c:ptCount val="2"/>
                <c:pt idx="0">
                  <c:v>2618.477539</c:v>
                </c:pt>
                <c:pt idx="1" c:formatCode="0.000000_ ">
                  <c:v>2130.971436</c:v>
                </c:pt>
              </c:numCache>
            </c:numRef>
          </c:xVal>
          <c:yVal>
            <c:numRef>
              <c:f>DC_电压!$I$280:$I$281</c:f>
              <c:numCache>
                <c:formatCode>General</c:formatCode>
                <c:ptCount val="2"/>
                <c:pt idx="0">
                  <c:v>1.22857142857143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88766"/>
        <c:axId val="223576994"/>
      </c:scatterChart>
      <c:valAx>
        <c:axId val="6502887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576994"/>
        <c:crosses val="autoZero"/>
        <c:crossBetween val="midCat"/>
      </c:valAx>
      <c:valAx>
        <c:axId val="2235769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02887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DC_电压!$B$280:$B$281</c:f>
              <c:numCache>
                <c:formatCode>General</c:formatCode>
                <c:ptCount val="2"/>
                <c:pt idx="0">
                  <c:v>2852.711426</c:v>
                </c:pt>
                <c:pt idx="1">
                  <c:v>2295.118652</c:v>
                </c:pt>
              </c:numCache>
            </c:numRef>
          </c:xVal>
          <c:yVal>
            <c:numRef>
              <c:f>DC_电压!$G$280:$G$281</c:f>
              <c:numCache>
                <c:formatCode>General</c:formatCode>
                <c:ptCount val="2"/>
                <c:pt idx="0">
                  <c:v>12.885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750487"/>
        <c:axId val="615864854"/>
      </c:scatterChart>
      <c:valAx>
        <c:axId val="883750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5864854"/>
        <c:crosses val="autoZero"/>
        <c:crossBetween val="midCat"/>
      </c:valAx>
      <c:valAx>
        <c:axId val="6158648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3750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DC_电压!$C$280:$C$281</c:f>
              <c:numCache>
                <c:formatCode>General</c:formatCode>
                <c:ptCount val="2"/>
                <c:pt idx="0">
                  <c:v>2810.340576</c:v>
                </c:pt>
                <c:pt idx="1">
                  <c:v>2271.758545</c:v>
                </c:pt>
              </c:numCache>
            </c:numRef>
          </c:xVal>
          <c:yVal>
            <c:numRef>
              <c:f>DC_电压!$G$280:$G$281</c:f>
              <c:numCache>
                <c:formatCode>General</c:formatCode>
                <c:ptCount val="2"/>
                <c:pt idx="0">
                  <c:v>12.885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867086"/>
        <c:axId val="159572630"/>
      </c:scatterChart>
      <c:valAx>
        <c:axId val="6768670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9572630"/>
        <c:crosses val="autoZero"/>
        <c:crossBetween val="midCat"/>
      </c:valAx>
      <c:valAx>
        <c:axId val="1595726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8670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DC_电压!$A$291:$A$292</c:f>
              <c:numCache>
                <c:formatCode>General</c:formatCode>
                <c:ptCount val="2"/>
                <c:pt idx="0">
                  <c:v>2575.345459</c:v>
                </c:pt>
                <c:pt idx="1" c:formatCode="0.000000_ ">
                  <c:v>2122.824463</c:v>
                </c:pt>
              </c:numCache>
            </c:numRef>
          </c:xVal>
          <c:yVal>
            <c:numRef>
              <c:f>DC_电压!$I$291:$I$292</c:f>
              <c:numCache>
                <c:formatCode>General</c:formatCode>
                <c:ptCount val="2"/>
                <c:pt idx="0">
                  <c:v>1.22857142857143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906614"/>
        <c:axId val="252366549"/>
      </c:scatterChart>
      <c:valAx>
        <c:axId val="3639066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2366549"/>
        <c:crosses val="autoZero"/>
        <c:crossBetween val="midCat"/>
      </c:valAx>
      <c:valAx>
        <c:axId val="2523665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39066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87920897915553"/>
                  <c:y val="-0.10672358591248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AC交流50Hz_电流!$D$125:$D$129</c:f>
              <c:numCache>
                <c:formatCode>0.0_ </c:formatCode>
                <c:ptCount val="5"/>
                <c:pt idx="0">
                  <c:v>653.7</c:v>
                </c:pt>
                <c:pt idx="4" c:formatCode="General">
                  <c:v>1099.9</c:v>
                </c:pt>
              </c:numCache>
            </c:numRef>
          </c:xVal>
          <c:yVal>
            <c:numRef>
              <c:f>AC交流50Hz_电流!$M$125:$M$129</c:f>
              <c:numCache>
                <c:formatCode>General</c:formatCode>
                <c:ptCount val="5"/>
                <c:pt idx="0">
                  <c:v>8.09</c:v>
                </c:pt>
                <c:pt idx="4">
                  <c:v>15.18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525737"/>
        <c:axId val="722315803"/>
      </c:scatterChart>
      <c:valAx>
        <c:axId val="7735257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2315803"/>
        <c:crosses val="autoZero"/>
        <c:crossBetween val="midCat"/>
      </c:valAx>
      <c:valAx>
        <c:axId val="7223158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35257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DC_电压!$B$291:$B$292</c:f>
              <c:numCache>
                <c:formatCode>General</c:formatCode>
                <c:ptCount val="2"/>
                <c:pt idx="0">
                  <c:v>2600.726318</c:v>
                </c:pt>
                <c:pt idx="1">
                  <c:v>2279.926758</c:v>
                </c:pt>
              </c:numCache>
            </c:numRef>
          </c:xVal>
          <c:yVal>
            <c:numRef>
              <c:f>DC_电压!$G$291:$G$292</c:f>
              <c:numCache>
                <c:formatCode>General</c:formatCode>
                <c:ptCount val="2"/>
                <c:pt idx="0">
                  <c:v>12.85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43595"/>
        <c:axId val="882805399"/>
      </c:scatterChart>
      <c:valAx>
        <c:axId val="2106435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2805399"/>
        <c:crosses val="autoZero"/>
        <c:crossBetween val="midCat"/>
      </c:valAx>
      <c:valAx>
        <c:axId val="882805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6435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DC_电压!$C$291:$C$292</c:f>
              <c:numCache>
                <c:formatCode>General</c:formatCode>
                <c:ptCount val="2"/>
                <c:pt idx="0">
                  <c:v>2573.606689</c:v>
                </c:pt>
                <c:pt idx="1">
                  <c:v>2260.655273</c:v>
                </c:pt>
              </c:numCache>
            </c:numRef>
          </c:xVal>
          <c:yVal>
            <c:numRef>
              <c:f>DC_电压!$G$291:$G$292</c:f>
              <c:numCache>
                <c:formatCode>General</c:formatCode>
                <c:ptCount val="2"/>
                <c:pt idx="0">
                  <c:v>12.85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261660"/>
        <c:axId val="590479631"/>
      </c:scatterChart>
      <c:valAx>
        <c:axId val="3082616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479631"/>
        <c:crosses val="autoZero"/>
        <c:crossBetween val="midCat"/>
      </c:valAx>
      <c:valAx>
        <c:axId val="59047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2616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DC_电压!$C$305:$C$312</c:f>
              <c:numCache>
                <c:formatCode>General</c:formatCode>
                <c:ptCount val="8"/>
                <c:pt idx="0">
                  <c:v>3614.022949</c:v>
                </c:pt>
                <c:pt idx="1">
                  <c:v>3492.612305</c:v>
                </c:pt>
                <c:pt idx="2" c:formatCode="0.000000_ ">
                  <c:v>3290.4104</c:v>
                </c:pt>
                <c:pt idx="3">
                  <c:v>3047.137207</c:v>
                </c:pt>
                <c:pt idx="4">
                  <c:v>2854.976318</c:v>
                </c:pt>
                <c:pt idx="5">
                  <c:v>2549.729248</c:v>
                </c:pt>
                <c:pt idx="6">
                  <c:v>2346.060303</c:v>
                </c:pt>
                <c:pt idx="7">
                  <c:v>2211.465332</c:v>
                </c:pt>
              </c:numCache>
            </c:numRef>
          </c:xVal>
          <c:yVal>
            <c:numRef>
              <c:f>DC_电压!$F$305:$F$312</c:f>
              <c:numCache>
                <c:formatCode>General</c:formatCode>
                <c:ptCount val="8"/>
                <c:pt idx="0">
                  <c:v>0.35</c:v>
                </c:pt>
                <c:pt idx="1">
                  <c:v>0.3</c:v>
                </c:pt>
                <c:pt idx="2">
                  <c:v>0.25</c:v>
                </c:pt>
                <c:pt idx="3">
                  <c:v>0.199</c:v>
                </c:pt>
                <c:pt idx="4">
                  <c:v>0.15</c:v>
                </c:pt>
                <c:pt idx="5">
                  <c:v>0.099</c:v>
                </c:pt>
                <c:pt idx="6">
                  <c:v>0.048</c:v>
                </c:pt>
                <c:pt idx="7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14877"/>
        <c:axId val="977678641"/>
      </c:scatterChart>
      <c:valAx>
        <c:axId val="4004148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678641"/>
        <c:crosses val="autoZero"/>
        <c:crossBetween val="midCat"/>
      </c:valAx>
      <c:valAx>
        <c:axId val="9776786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04148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27399895086554"/>
                  <c:y val="-0.05550527903469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DC_电压!$C$306:$C$311</c:f>
              <c:numCache>
                <c:formatCode>General</c:formatCode>
                <c:ptCount val="6"/>
                <c:pt idx="0">
                  <c:v>3492.612305</c:v>
                </c:pt>
                <c:pt idx="1" c:formatCode="0.000000_ ">
                  <c:v>3290.4104</c:v>
                </c:pt>
                <c:pt idx="2">
                  <c:v>3047.137207</c:v>
                </c:pt>
                <c:pt idx="3">
                  <c:v>2854.976318</c:v>
                </c:pt>
                <c:pt idx="4">
                  <c:v>2549.729248</c:v>
                </c:pt>
                <c:pt idx="5">
                  <c:v>2346.060303</c:v>
                </c:pt>
              </c:numCache>
            </c:numRef>
          </c:xVal>
          <c:yVal>
            <c:numRef>
              <c:f>DC_电压!$F$306:$F$311</c:f>
              <c:numCache>
                <c:formatCode>General</c:formatCode>
                <c:ptCount val="6"/>
                <c:pt idx="0">
                  <c:v>0.3</c:v>
                </c:pt>
                <c:pt idx="1">
                  <c:v>0.25</c:v>
                </c:pt>
                <c:pt idx="2">
                  <c:v>0.199</c:v>
                </c:pt>
                <c:pt idx="3">
                  <c:v>0.15</c:v>
                </c:pt>
                <c:pt idx="4">
                  <c:v>0.099</c:v>
                </c:pt>
                <c:pt idx="5">
                  <c:v>0.048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778923"/>
        <c:axId val="53797575"/>
      </c:scatterChart>
      <c:valAx>
        <c:axId val="4707789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797575"/>
        <c:crosses val="autoZero"/>
        <c:crossBetween val="midCat"/>
      </c:valAx>
      <c:valAx>
        <c:axId val="53797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7789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DC_电压!$C$306:$C$310</c:f>
              <c:numCache>
                <c:formatCode>General</c:formatCode>
                <c:ptCount val="5"/>
                <c:pt idx="0">
                  <c:v>3492.612305</c:v>
                </c:pt>
                <c:pt idx="1" c:formatCode="0.000000_ ">
                  <c:v>3290.4104</c:v>
                </c:pt>
                <c:pt idx="2">
                  <c:v>3047.137207</c:v>
                </c:pt>
                <c:pt idx="3">
                  <c:v>2854.976318</c:v>
                </c:pt>
                <c:pt idx="4">
                  <c:v>2549.729248</c:v>
                </c:pt>
              </c:numCache>
            </c:numRef>
          </c:xVal>
          <c:yVal>
            <c:numRef>
              <c:f>DC_电压!$F$306:$F$310</c:f>
              <c:numCache>
                <c:formatCode>General</c:formatCode>
                <c:ptCount val="5"/>
                <c:pt idx="0">
                  <c:v>0.3</c:v>
                </c:pt>
                <c:pt idx="1">
                  <c:v>0.25</c:v>
                </c:pt>
                <c:pt idx="2">
                  <c:v>0.199</c:v>
                </c:pt>
                <c:pt idx="3">
                  <c:v>0.15</c:v>
                </c:pt>
                <c:pt idx="4">
                  <c:v>0.099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240095"/>
        <c:axId val="497305282"/>
      </c:scatterChart>
      <c:valAx>
        <c:axId val="925240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305282"/>
        <c:crosses val="autoZero"/>
        <c:crossBetween val="midCat"/>
      </c:valAx>
      <c:valAx>
        <c:axId val="4973052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5240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00833333333333"/>
          <c:y val="0.178947368421053"/>
          <c:w val="0.898666666666667"/>
          <c:h val="0.707929824561404"/>
        </c:manualLayout>
      </c:layout>
      <c:scatterChart>
        <c:scatterStyle val="marker"/>
        <c:varyColors val="0"/>
        <c:ser>
          <c:idx val="0"/>
          <c:order val="0"/>
          <c:tx>
            <c:strRef>
              <c:f>AC_2000Hz_电压!$C$1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645833333333333"/>
                  <c:y val="-0.1578947368421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AC_2000Hz_电压!$B$2:$B$5</c:f>
              <c:numCache>
                <c:formatCode>General</c:formatCode>
                <c:ptCount val="4"/>
                <c:pt idx="0">
                  <c:v>2212.92</c:v>
                </c:pt>
                <c:pt idx="1">
                  <c:v>2156.82</c:v>
                </c:pt>
                <c:pt idx="2">
                  <c:v>2134.57</c:v>
                </c:pt>
                <c:pt idx="3">
                  <c:v>2087.79</c:v>
                </c:pt>
              </c:numCache>
            </c:numRef>
          </c:xVal>
          <c:yVal>
            <c:numRef>
              <c:f>AC_2000Hz_电压!$C$2:$C$5</c:f>
              <c:numCache>
                <c:formatCode>General</c:formatCode>
                <c:ptCount val="4"/>
                <c:pt idx="0">
                  <c:v>12.49</c:v>
                </c:pt>
                <c:pt idx="1">
                  <c:v>10.93</c:v>
                </c:pt>
                <c:pt idx="2" c:formatCode="0.00_ ">
                  <c:v>9.34</c:v>
                </c:pt>
                <c:pt idx="3">
                  <c:v>7.74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84220"/>
        <c:axId val="663830983"/>
      </c:scatterChart>
      <c:valAx>
        <c:axId val="6055842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3830983"/>
        <c:crosses val="autoZero"/>
        <c:crossBetween val="midCat"/>
      </c:valAx>
      <c:valAx>
        <c:axId val="663830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55842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927222222222222"/>
          <c:y val="0.178947368421053"/>
          <c:w val="0.867138888888889"/>
          <c:h val="0.707929824561404"/>
        </c:manualLayout>
      </c:layout>
      <c:scatterChart>
        <c:scatterStyle val="marker"/>
        <c:varyColors val="0"/>
        <c:ser>
          <c:idx val="0"/>
          <c:order val="0"/>
          <c:tx>
            <c:strRef>
              <c:f>AC_2000Hz_电压!$D$1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29222273354809"/>
                  <c:y val="-0.13242373793995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AC_2000Hz_电压!$B$2:$B$7</c:f>
              <c:numCache>
                <c:formatCode>General</c:formatCode>
                <c:ptCount val="6"/>
                <c:pt idx="0">
                  <c:v>2212.92</c:v>
                </c:pt>
                <c:pt idx="1">
                  <c:v>2156.82</c:v>
                </c:pt>
                <c:pt idx="2">
                  <c:v>2134.57</c:v>
                </c:pt>
                <c:pt idx="3">
                  <c:v>2087.79</c:v>
                </c:pt>
                <c:pt idx="4">
                  <c:v>2083.46</c:v>
                </c:pt>
                <c:pt idx="5">
                  <c:v>2072.13</c:v>
                </c:pt>
              </c:numCache>
            </c:numRef>
          </c:xVal>
          <c:yVal>
            <c:numRef>
              <c:f>AC_2000Hz_电压!$D$2:$D$5</c:f>
              <c:numCache>
                <c:formatCode>0.00_ </c:formatCode>
                <c:ptCount val="4"/>
                <c:pt idx="0">
                  <c:v>12.51</c:v>
                </c:pt>
                <c:pt idx="1" c:formatCode="General">
                  <c:v>10.95</c:v>
                </c:pt>
                <c:pt idx="2" c:formatCode="General">
                  <c:v>9.35</c:v>
                </c:pt>
                <c:pt idx="3">
                  <c:v>7.75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27348"/>
        <c:axId val="507745187"/>
      </c:scatterChart>
      <c:valAx>
        <c:axId val="9562273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7745187"/>
        <c:crosses val="autoZero"/>
        <c:crossBetween val="midCat"/>
      </c:valAx>
      <c:valAx>
        <c:axId val="507745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62273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AC_2000Hz_电压!$C$9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AC_2000Hz_电压!$A$10:$A$13</c:f>
              <c:numCache>
                <c:formatCode>0.00_ </c:formatCode>
                <c:ptCount val="4"/>
                <c:pt idx="0">
                  <c:v>2186.07</c:v>
                </c:pt>
                <c:pt idx="1" c:formatCode="General">
                  <c:v>2113.88</c:v>
                </c:pt>
                <c:pt idx="2" c:formatCode="General">
                  <c:v>2106.65</c:v>
                </c:pt>
                <c:pt idx="3" c:formatCode="General">
                  <c:v>2086.45</c:v>
                </c:pt>
              </c:numCache>
            </c:numRef>
          </c:xVal>
          <c:yVal>
            <c:numRef>
              <c:f>AC_2000Hz_电压!$C$10:$C$13</c:f>
              <c:numCache>
                <c:formatCode>General</c:formatCode>
                <c:ptCount val="4"/>
                <c:pt idx="0">
                  <c:v>12.61</c:v>
                </c:pt>
                <c:pt idx="1">
                  <c:v>11.01</c:v>
                </c:pt>
                <c:pt idx="2" c:formatCode="0.00_ ">
                  <c:v>9.41</c:v>
                </c:pt>
                <c:pt idx="3">
                  <c:v>7.8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44146"/>
        <c:axId val="190517152"/>
      </c:scatterChart>
      <c:valAx>
        <c:axId val="1485441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0517152"/>
        <c:crosses val="autoZero"/>
        <c:crossBetween val="midCat"/>
      </c:valAx>
      <c:valAx>
        <c:axId val="1905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54414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5"/>
                  <c:y val="-0.02807017543859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AC_2000Hz_电压!$D$35:$D$39</c:f>
              <c:numCache>
                <c:formatCode>0.0_ </c:formatCode>
                <c:ptCount val="5"/>
                <c:pt idx="0">
                  <c:v>186.3</c:v>
                </c:pt>
                <c:pt idx="1" c:formatCode="General">
                  <c:v>263.9</c:v>
                </c:pt>
                <c:pt idx="2" c:formatCode="General">
                  <c:v>357</c:v>
                </c:pt>
                <c:pt idx="3">
                  <c:v>434.1</c:v>
                </c:pt>
                <c:pt idx="4" c:formatCode="General">
                  <c:v>536.5</c:v>
                </c:pt>
              </c:numCache>
            </c:numRef>
          </c:xVal>
          <c:yVal>
            <c:numRef>
              <c:f>AC_2000Hz_电压!$H$35:$H$39</c:f>
              <c:numCache>
                <c:formatCode>General</c:formatCode>
                <c:ptCount val="5"/>
                <c:pt idx="0">
                  <c:v>4.07</c:v>
                </c:pt>
                <c:pt idx="1" c:formatCode="0.00_ ">
                  <c:v>6.06</c:v>
                </c:pt>
                <c:pt idx="2">
                  <c:v>8.06</c:v>
                </c:pt>
                <c:pt idx="3" c:formatCode="0.00_ ">
                  <c:v>10.06</c:v>
                </c:pt>
                <c:pt idx="4">
                  <c:v>12.06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56481"/>
        <c:axId val="181061546"/>
      </c:scatterChart>
      <c:valAx>
        <c:axId val="8992564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1061546"/>
        <c:crosses val="autoZero"/>
        <c:crossBetween val="midCat"/>
      </c:valAx>
      <c:valAx>
        <c:axId val="1810615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25648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588455256222546"/>
                  <c:y val="-0.094104308390022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AC_2000Hz_电压!$B$90:$B$94</c:f>
              <c:numCache>
                <c:formatCode>General</c:formatCode>
                <c:ptCount val="5"/>
                <c:pt idx="0">
                  <c:v>1480.9</c:v>
                </c:pt>
                <c:pt idx="4">
                  <c:v>571.5</c:v>
                </c:pt>
              </c:numCache>
            </c:numRef>
          </c:xVal>
          <c:yVal>
            <c:numRef>
              <c:f>AC_2000Hz_电压!$M$90:$M$94</c:f>
              <c:numCache>
                <c:formatCode>General</c:formatCode>
                <c:ptCount val="5"/>
                <c:pt idx="0">
                  <c:v>564.571428571429</c:v>
                </c:pt>
                <c:pt idx="4">
                  <c:v>197.142857142857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06972"/>
        <c:axId val="256964244"/>
      </c:scatterChart>
      <c:valAx>
        <c:axId val="5352069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6964244"/>
        <c:crosses val="autoZero"/>
        <c:crossBetween val="midCat"/>
      </c:valAx>
      <c:valAx>
        <c:axId val="2569642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52069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AC交流50Hz_电流!$F$125:$F$129</c:f>
              <c:numCache>
                <c:formatCode>0.00_ </c:formatCode>
                <c:ptCount val="5"/>
                <c:pt idx="0">
                  <c:v>754.6</c:v>
                </c:pt>
                <c:pt idx="4" c:formatCode="General">
                  <c:v>1237.8</c:v>
                </c:pt>
              </c:numCache>
            </c:numRef>
          </c:xVal>
          <c:yVal>
            <c:numRef>
              <c:f>AC交流50Hz_电流!$M$125:$M$129</c:f>
              <c:numCache>
                <c:formatCode>General</c:formatCode>
                <c:ptCount val="5"/>
                <c:pt idx="0">
                  <c:v>8.09</c:v>
                </c:pt>
                <c:pt idx="4">
                  <c:v>15.18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129548"/>
        <c:axId val="32392239"/>
      </c:scatterChart>
      <c:valAx>
        <c:axId val="6141295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392239"/>
        <c:crosses val="autoZero"/>
        <c:crossBetween val="midCat"/>
      </c:valAx>
      <c:valAx>
        <c:axId val="323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1295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AC_2000Hz_电压!$D$90:$D$94</c:f>
              <c:numCache>
                <c:formatCode>0.0_ </c:formatCode>
                <c:ptCount val="5"/>
                <c:pt idx="0">
                  <c:v>528.6</c:v>
                </c:pt>
                <c:pt idx="4" c:formatCode="General">
                  <c:v>195.9</c:v>
                </c:pt>
              </c:numCache>
            </c:numRef>
          </c:xVal>
          <c:yVal>
            <c:numRef>
              <c:f>AC_2000Hz_电压!$J$90:$J$94</c:f>
              <c:numCache>
                <c:formatCode>General</c:formatCode>
                <c:ptCount val="5"/>
                <c:pt idx="0">
                  <c:v>12.2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273943"/>
        <c:axId val="951074814"/>
      </c:scatterChart>
      <c:valAx>
        <c:axId val="869273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074814"/>
        <c:crosses val="autoZero"/>
        <c:crossBetween val="midCat"/>
      </c:valAx>
      <c:valAx>
        <c:axId val="9510748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9273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62656293414837"/>
                  <c:y val="-0.040467836257309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AC_2000Hz_电压!$F$90:$F$94</c:f>
              <c:numCache>
                <c:formatCode>0.00_ </c:formatCode>
                <c:ptCount val="5"/>
                <c:pt idx="0">
                  <c:v>740.8</c:v>
                </c:pt>
                <c:pt idx="4" c:formatCode="General">
                  <c:v>274.4</c:v>
                </c:pt>
              </c:numCache>
            </c:numRef>
          </c:xVal>
          <c:yVal>
            <c:numRef>
              <c:f>AC_2000Hz_电压!$J$90:$J$94</c:f>
              <c:numCache>
                <c:formatCode>General</c:formatCode>
                <c:ptCount val="5"/>
                <c:pt idx="0">
                  <c:v>12.2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25505"/>
        <c:axId val="899937283"/>
      </c:scatterChart>
      <c:valAx>
        <c:axId val="2662550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937283"/>
        <c:crosses val="autoZero"/>
        <c:crossBetween val="midCat"/>
      </c:valAx>
      <c:valAx>
        <c:axId val="8999372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62550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782596608284682"/>
                  <c:y val="-0.02970760233918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AC_2000Hz_电压!$B$113:$B$117</c:f>
              <c:numCache>
                <c:formatCode>General</c:formatCode>
                <c:ptCount val="5"/>
                <c:pt idx="0">
                  <c:v>1473.2</c:v>
                </c:pt>
                <c:pt idx="4">
                  <c:v>566.7</c:v>
                </c:pt>
              </c:numCache>
            </c:numRef>
          </c:xVal>
          <c:yVal>
            <c:numRef>
              <c:f>AC_2000Hz_电压!$M$113:$M$117</c:f>
              <c:numCache>
                <c:formatCode>General</c:formatCode>
                <c:ptCount val="5"/>
                <c:pt idx="0">
                  <c:v>564.571428571429</c:v>
                </c:pt>
                <c:pt idx="4">
                  <c:v>197.142857142857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925282"/>
        <c:axId val="713193129"/>
      </c:scatterChart>
      <c:valAx>
        <c:axId val="9009252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193129"/>
        <c:crosses val="autoZero"/>
        <c:crossBetween val="midCat"/>
      </c:valAx>
      <c:valAx>
        <c:axId val="7131931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09252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AC_2000Hz_电压!$D$113:$D$117</c:f>
              <c:numCache>
                <c:formatCode>0.0_ </c:formatCode>
                <c:ptCount val="5"/>
                <c:pt idx="0">
                  <c:v>879.8</c:v>
                </c:pt>
                <c:pt idx="4" c:formatCode="General">
                  <c:v>332.4</c:v>
                </c:pt>
              </c:numCache>
            </c:numRef>
          </c:xVal>
          <c:yVal>
            <c:numRef>
              <c:f>AC_2000Hz_电压!$J$113:$J$117</c:f>
              <c:numCache>
                <c:formatCode>General</c:formatCode>
                <c:ptCount val="5"/>
                <c:pt idx="0">
                  <c:v>12.19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28257"/>
        <c:axId val="585084211"/>
      </c:scatterChart>
      <c:valAx>
        <c:axId val="961282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5084211"/>
        <c:crosses val="autoZero"/>
        <c:crossBetween val="midCat"/>
      </c:valAx>
      <c:valAx>
        <c:axId val="5850842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1282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AC_2000Hz_电压!$F$113:$F$117</c:f>
              <c:numCache>
                <c:formatCode>0.00_ </c:formatCode>
                <c:ptCount val="5"/>
                <c:pt idx="0">
                  <c:v>1006.4</c:v>
                </c:pt>
                <c:pt idx="4" c:formatCode="General">
                  <c:v>386.1</c:v>
                </c:pt>
              </c:numCache>
            </c:numRef>
          </c:xVal>
          <c:yVal>
            <c:numRef>
              <c:f>AC_2000Hz_电压!$J$113:$J$117</c:f>
              <c:numCache>
                <c:formatCode>General</c:formatCode>
                <c:ptCount val="5"/>
                <c:pt idx="0">
                  <c:v>12.19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997997"/>
        <c:axId val="34391334"/>
      </c:scatterChart>
      <c:valAx>
        <c:axId val="9159979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91334"/>
        <c:crosses val="autoZero"/>
        <c:crossBetween val="midCat"/>
      </c:valAx>
      <c:valAx>
        <c:axId val="34391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9979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AC_2000Hz_电压!$B$138:$B$142</c:f>
              <c:numCache>
                <c:formatCode>General</c:formatCode>
                <c:ptCount val="5"/>
                <c:pt idx="0">
                  <c:v>1455.9</c:v>
                </c:pt>
                <c:pt idx="4">
                  <c:v>571.9</c:v>
                </c:pt>
              </c:numCache>
            </c:numRef>
          </c:xVal>
          <c:yVal>
            <c:numRef>
              <c:f>AC_2000Hz_电压!$M$138:$M$142</c:f>
              <c:numCache>
                <c:formatCode>General</c:formatCode>
                <c:ptCount val="5"/>
                <c:pt idx="0">
                  <c:v>564.571428571429</c:v>
                </c:pt>
                <c:pt idx="4">
                  <c:v>197.142857142857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149197"/>
        <c:axId val="714144410"/>
      </c:scatterChart>
      <c:valAx>
        <c:axId val="8541491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4144410"/>
        <c:crosses val="autoZero"/>
        <c:crossBetween val="midCat"/>
      </c:valAx>
      <c:valAx>
        <c:axId val="714144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1491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AC_2000Hz_电压!$D$138:$D$142</c:f>
              <c:numCache>
                <c:formatCode>0.0_ </c:formatCode>
                <c:ptCount val="5"/>
                <c:pt idx="0">
                  <c:v>1035.9</c:v>
                </c:pt>
                <c:pt idx="4" c:formatCode="General">
                  <c:v>420.4</c:v>
                </c:pt>
              </c:numCache>
            </c:numRef>
          </c:xVal>
          <c:yVal>
            <c:numRef>
              <c:f>AC_2000Hz_电压!$J$138:$J$142</c:f>
              <c:numCache>
                <c:formatCode>General</c:formatCode>
                <c:ptCount val="5"/>
                <c:pt idx="0">
                  <c:v>12.195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54350"/>
        <c:axId val="735296956"/>
      </c:scatterChart>
      <c:valAx>
        <c:axId val="2387543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5296956"/>
        <c:crosses val="autoZero"/>
        <c:crossBetween val="midCat"/>
      </c:valAx>
      <c:valAx>
        <c:axId val="7352969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87543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621580336064435"/>
          <c:y val="0.16651418115279"/>
          <c:w val="0.882919039022358"/>
          <c:h val="0.71509606587374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AC_2000Hz_电压!$F$138:$F$142</c:f>
              <c:numCache>
                <c:formatCode>0.00_ </c:formatCode>
                <c:ptCount val="5"/>
                <c:pt idx="0">
                  <c:v>1106.8</c:v>
                </c:pt>
                <c:pt idx="4" c:formatCode="General">
                  <c:v>453.9</c:v>
                </c:pt>
              </c:numCache>
            </c:numRef>
          </c:xVal>
          <c:yVal>
            <c:numRef>
              <c:f>AC_2000Hz_电压!$J$138:$J$142</c:f>
              <c:numCache>
                <c:formatCode>General</c:formatCode>
                <c:ptCount val="5"/>
                <c:pt idx="0">
                  <c:v>12.195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75895"/>
        <c:axId val="866904610"/>
      </c:scatterChart>
      <c:valAx>
        <c:axId val="676475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6904610"/>
        <c:crosses val="autoZero"/>
        <c:crossBetween val="midCat"/>
      </c:valAx>
      <c:valAx>
        <c:axId val="8669046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6475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AC_2000Hz_电压!$B$161:$B$165</c:f>
              <c:numCache>
                <c:formatCode>General</c:formatCode>
                <c:ptCount val="5"/>
                <c:pt idx="0">
                  <c:v>1450.7</c:v>
                </c:pt>
                <c:pt idx="4">
                  <c:v>565.7</c:v>
                </c:pt>
              </c:numCache>
            </c:numRef>
          </c:xVal>
          <c:yVal>
            <c:numRef>
              <c:f>AC_2000Hz_电压!$M$161:$M$165</c:f>
              <c:numCache>
                <c:formatCode>General</c:formatCode>
                <c:ptCount val="5"/>
                <c:pt idx="0">
                  <c:v>564.571428571429</c:v>
                </c:pt>
                <c:pt idx="4">
                  <c:v>197.142857142857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36217"/>
        <c:axId val="66236428"/>
      </c:scatterChart>
      <c:valAx>
        <c:axId val="5204362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36428"/>
        <c:crosses val="autoZero"/>
        <c:crossBetween val="midCat"/>
      </c:valAx>
      <c:valAx>
        <c:axId val="662364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362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AC_2000Hz_电压!$D$161:$D$165</c:f>
              <c:numCache>
                <c:formatCode>0.0_ </c:formatCode>
                <c:ptCount val="5"/>
                <c:pt idx="0">
                  <c:v>1116.4</c:v>
                </c:pt>
                <c:pt idx="4" c:formatCode="General">
                  <c:v>458.8</c:v>
                </c:pt>
              </c:numCache>
            </c:numRef>
          </c:xVal>
          <c:yVal>
            <c:numRef>
              <c:f>AC_2000Hz_电压!$J$161:$J$165</c:f>
              <c:numCache>
                <c:formatCode>General</c:formatCode>
                <c:ptCount val="5"/>
                <c:pt idx="0">
                  <c:v>12.21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742363"/>
        <c:axId val="782341389"/>
      </c:scatterChart>
      <c:valAx>
        <c:axId val="4547423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341389"/>
        <c:crosses val="autoZero"/>
        <c:crossBetween val="midCat"/>
      </c:valAx>
      <c:valAx>
        <c:axId val="7823413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7423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AC交流50Hz_电流!$B$153:$B$157</c:f>
              <c:numCache>
                <c:formatCode>General</c:formatCode>
                <c:ptCount val="5"/>
                <c:pt idx="0">
                  <c:v>349.9</c:v>
                </c:pt>
                <c:pt idx="4" c:formatCode="0.0_ ">
                  <c:v>652.6</c:v>
                </c:pt>
              </c:numCache>
            </c:numRef>
          </c:xVal>
          <c:yVal>
            <c:numRef>
              <c:f>AC交流50Hz_电流!$J$153:$J$157</c:f>
              <c:numCache>
                <c:formatCode>General</c:formatCode>
                <c:ptCount val="5"/>
                <c:pt idx="0">
                  <c:v>4.2</c:v>
                </c:pt>
                <c:pt idx="4">
                  <c:v>7.82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894088"/>
        <c:axId val="765691137"/>
      </c:scatterChart>
      <c:valAx>
        <c:axId val="97589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691137"/>
        <c:crosses val="autoZero"/>
        <c:crossBetween val="midCat"/>
      </c:valAx>
      <c:valAx>
        <c:axId val="7656911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894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AC_2000Hz_电压!$F$161:$F$165</c:f>
              <c:numCache>
                <c:formatCode>0.00_ </c:formatCode>
                <c:ptCount val="5"/>
                <c:pt idx="0">
                  <c:v>1120.4</c:v>
                </c:pt>
                <c:pt idx="4" c:formatCode="General">
                  <c:v>455</c:v>
                </c:pt>
              </c:numCache>
            </c:numRef>
          </c:xVal>
          <c:yVal>
            <c:numRef>
              <c:f>AC_2000Hz_电压!$J$161:$J$165</c:f>
              <c:numCache>
                <c:formatCode>General</c:formatCode>
                <c:ptCount val="5"/>
                <c:pt idx="0">
                  <c:v>12.21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10653"/>
        <c:axId val="374573189"/>
      </c:scatterChart>
      <c:valAx>
        <c:axId val="1382106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4573189"/>
        <c:crosses val="autoZero"/>
        <c:crossBetween val="midCat"/>
      </c:valAx>
      <c:valAx>
        <c:axId val="3745731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2106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AC_2000Hz_电压!$B$186:$B$190</c:f>
              <c:numCache>
                <c:formatCode>General</c:formatCode>
                <c:ptCount val="5"/>
                <c:pt idx="0">
                  <c:v>1453.2</c:v>
                </c:pt>
                <c:pt idx="4">
                  <c:v>566.2</c:v>
                </c:pt>
              </c:numCache>
            </c:numRef>
          </c:xVal>
          <c:yVal>
            <c:numRef>
              <c:f>AC_2000Hz_电压!$M$186:$M$190</c:f>
              <c:numCache>
                <c:formatCode>General</c:formatCode>
                <c:ptCount val="5"/>
                <c:pt idx="0">
                  <c:v>564.571428571429</c:v>
                </c:pt>
                <c:pt idx="4">
                  <c:v>197.142857142857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86857"/>
        <c:axId val="844690901"/>
      </c:scatterChart>
      <c:valAx>
        <c:axId val="1302868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690901"/>
        <c:crosses val="autoZero"/>
        <c:crossBetween val="midCat"/>
      </c:valAx>
      <c:valAx>
        <c:axId val="8446909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02868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AC_2000Hz_电压!$D$186:$D$190</c:f>
              <c:numCache>
                <c:formatCode>0.0_ </c:formatCode>
                <c:ptCount val="5"/>
                <c:pt idx="0">
                  <c:v>1106.1</c:v>
                </c:pt>
                <c:pt idx="4" c:formatCode="General">
                  <c:v>453.3</c:v>
                </c:pt>
              </c:numCache>
            </c:numRef>
          </c:xVal>
          <c:yVal>
            <c:numRef>
              <c:f>AC_2000Hz_电压!$J$186:$J$190</c:f>
              <c:numCache>
                <c:formatCode>General</c:formatCode>
                <c:ptCount val="5"/>
                <c:pt idx="0">
                  <c:v>12.2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373488"/>
        <c:axId val="774602333"/>
      </c:scatterChart>
      <c:valAx>
        <c:axId val="75837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4602333"/>
        <c:crosses val="autoZero"/>
        <c:crossBetween val="midCat"/>
      </c:valAx>
      <c:valAx>
        <c:axId val="7746023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7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AC_2000Hz_电压!$F$186:$F$190</c:f>
              <c:numCache>
                <c:formatCode>0.00_ </c:formatCode>
                <c:ptCount val="5"/>
                <c:pt idx="0">
                  <c:v>1071.1</c:v>
                </c:pt>
                <c:pt idx="4" c:formatCode="General">
                  <c:v>431.7</c:v>
                </c:pt>
              </c:numCache>
            </c:numRef>
          </c:xVal>
          <c:yVal>
            <c:numRef>
              <c:f>AC_2000Hz_电压!$J$186:$J$190</c:f>
              <c:numCache>
                <c:formatCode>General</c:formatCode>
                <c:ptCount val="5"/>
                <c:pt idx="0">
                  <c:v>12.2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5061"/>
        <c:axId val="137444382"/>
      </c:scatterChart>
      <c:valAx>
        <c:axId val="312050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444382"/>
        <c:crosses val="autoZero"/>
        <c:crossBetween val="midCat"/>
      </c:valAx>
      <c:valAx>
        <c:axId val="137444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050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AC_2000Hz_电压!$B$207:$B$211</c:f>
              <c:numCache>
                <c:formatCode>General</c:formatCode>
                <c:ptCount val="5"/>
                <c:pt idx="0">
                  <c:v>1444.3</c:v>
                </c:pt>
                <c:pt idx="4">
                  <c:v>557.8</c:v>
                </c:pt>
              </c:numCache>
            </c:numRef>
          </c:xVal>
          <c:yVal>
            <c:numRef>
              <c:f>AC_2000Hz_电压!$M$207:$M$211</c:f>
              <c:numCache>
                <c:formatCode>General</c:formatCode>
                <c:ptCount val="5"/>
                <c:pt idx="0">
                  <c:v>564.571428571429</c:v>
                </c:pt>
                <c:pt idx="4">
                  <c:v>197.142857142857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08831"/>
        <c:axId val="993201384"/>
      </c:scatterChart>
      <c:valAx>
        <c:axId val="19930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201384"/>
        <c:crosses val="autoZero"/>
        <c:crossBetween val="midCat"/>
      </c:valAx>
      <c:valAx>
        <c:axId val="9932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930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AC_2000Hz_电压!$D$207:$D$211</c:f>
              <c:numCache>
                <c:formatCode>0.0_ </c:formatCode>
                <c:ptCount val="5"/>
                <c:pt idx="0">
                  <c:v>991.3</c:v>
                </c:pt>
                <c:pt idx="4">
                  <c:v>387</c:v>
                </c:pt>
              </c:numCache>
            </c:numRef>
          </c:xVal>
          <c:yVal>
            <c:numRef>
              <c:f>AC_2000Hz_电压!$J$207:$J$211</c:f>
              <c:numCache>
                <c:formatCode>General</c:formatCode>
                <c:ptCount val="5"/>
                <c:pt idx="0">
                  <c:v>12.18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654013"/>
        <c:axId val="877796825"/>
      </c:scatterChart>
      <c:valAx>
        <c:axId val="53965401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7796825"/>
        <c:crosses val="autoZero"/>
        <c:crossBetween val="midCat"/>
      </c:valAx>
      <c:valAx>
        <c:axId val="8777968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65401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AC_2000Hz_电压!$F$207:$F$211</c:f>
              <c:numCache>
                <c:formatCode>0.00_ </c:formatCode>
                <c:ptCount val="5"/>
                <c:pt idx="0">
                  <c:v>895</c:v>
                </c:pt>
                <c:pt idx="4" c:formatCode="General">
                  <c:v>339.8</c:v>
                </c:pt>
              </c:numCache>
            </c:numRef>
          </c:xVal>
          <c:yVal>
            <c:numRef>
              <c:f>AC_2000Hz_电压!$J$207:$J$211</c:f>
              <c:numCache>
                <c:formatCode>General</c:formatCode>
                <c:ptCount val="5"/>
                <c:pt idx="0">
                  <c:v>12.18</c:v>
                </c:pt>
                <c:pt idx="4">
                  <c:v>4.365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420539"/>
        <c:axId val="246856839"/>
      </c:scatterChart>
      <c:valAx>
        <c:axId val="8094205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6856839"/>
        <c:crosses val="autoZero"/>
        <c:crossBetween val="midCat"/>
      </c:valAx>
      <c:valAx>
        <c:axId val="246856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094205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7"/>
                  <c:y val="-0.084202085004009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AC_2000Hz_电压!$B$233:$B$237</c:f>
              <c:numCache>
                <c:formatCode>General</c:formatCode>
                <c:ptCount val="5"/>
                <c:pt idx="0">
                  <c:v>1432.6</c:v>
                </c:pt>
                <c:pt idx="4" c:formatCode="0.0_ ">
                  <c:v>549</c:v>
                </c:pt>
              </c:numCache>
            </c:numRef>
          </c:xVal>
          <c:yVal>
            <c:numRef>
              <c:f>AC_2000Hz_电压!$M$233:$M$237</c:f>
              <c:numCache>
                <c:formatCode>General</c:formatCode>
                <c:ptCount val="5"/>
                <c:pt idx="0">
                  <c:v>564.571428571429</c:v>
                </c:pt>
                <c:pt idx="4">
                  <c:v>197.142857142857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573497"/>
        <c:axId val="456162827"/>
      </c:scatterChart>
      <c:valAx>
        <c:axId val="9605734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6162827"/>
        <c:crosses val="autoZero"/>
        <c:crossBetween val="midCat"/>
      </c:valAx>
      <c:valAx>
        <c:axId val="4561628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05734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AC_2000Hz_电压!$D$233:$D$237</c:f>
              <c:numCache>
                <c:formatCode>0.0_ </c:formatCode>
                <c:ptCount val="5"/>
                <c:pt idx="0">
                  <c:v>755.6</c:v>
                </c:pt>
                <c:pt idx="4">
                  <c:v>279.2</c:v>
                </c:pt>
              </c:numCache>
            </c:numRef>
          </c:xVal>
          <c:yVal>
            <c:numRef>
              <c:f>AC_2000Hz_电压!$J$233:$J$237</c:f>
              <c:numCache>
                <c:formatCode>General</c:formatCode>
                <c:ptCount val="5"/>
                <c:pt idx="0">
                  <c:v>12.185</c:v>
                </c:pt>
                <c:pt idx="4">
                  <c:v>4.36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99399"/>
        <c:axId val="196656509"/>
      </c:scatterChart>
      <c:valAx>
        <c:axId val="259599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656509"/>
        <c:crosses val="autoZero"/>
        <c:crossBetween val="midCat"/>
      </c:valAx>
      <c:valAx>
        <c:axId val="1966565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9599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AC_2000Hz_电压!$F$233:$F$237</c:f>
              <c:numCache>
                <c:formatCode>0.00_ </c:formatCode>
                <c:ptCount val="5"/>
                <c:pt idx="0">
                  <c:v>593.2</c:v>
                </c:pt>
                <c:pt idx="4" c:formatCode="General">
                  <c:v>212</c:v>
                </c:pt>
              </c:numCache>
            </c:numRef>
          </c:xVal>
          <c:yVal>
            <c:numRef>
              <c:f>AC_2000Hz_电压!$J$233:$J$237</c:f>
              <c:numCache>
                <c:formatCode>General</c:formatCode>
                <c:ptCount val="5"/>
                <c:pt idx="0">
                  <c:v>12.185</c:v>
                </c:pt>
                <c:pt idx="4">
                  <c:v>4.36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472206"/>
        <c:axId val="410705153"/>
      </c:scatterChart>
      <c:valAx>
        <c:axId val="9634722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0705153"/>
        <c:crosses val="autoZero"/>
        <c:crossBetween val="midCat"/>
      </c:valAx>
      <c:valAx>
        <c:axId val="410705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34722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AC交流50Hz_电流!$D$153:$D$157</c:f>
              <c:numCache>
                <c:formatCode>0.0_ </c:formatCode>
                <c:ptCount val="5"/>
                <c:pt idx="0">
                  <c:v>794.6</c:v>
                </c:pt>
                <c:pt idx="4" c:formatCode="General">
                  <c:v>1266.1</c:v>
                </c:pt>
              </c:numCache>
            </c:numRef>
          </c:xVal>
          <c:yVal>
            <c:numRef>
              <c:f>AC交流50Hz_电流!$M$153:$M$157</c:f>
              <c:numCache>
                <c:formatCode>General</c:formatCode>
                <c:ptCount val="5"/>
                <c:pt idx="0">
                  <c:v>8.12</c:v>
                </c:pt>
                <c:pt idx="4">
                  <c:v>15.135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002317"/>
        <c:axId val="991590772"/>
      </c:scatterChart>
      <c:valAx>
        <c:axId val="91200231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1590772"/>
        <c:crosses val="autoZero"/>
        <c:crossBetween val="midCat"/>
      </c:valAx>
      <c:valAx>
        <c:axId val="9915907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00231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AC交流50Hz_电流!$F$153:$F$157</c:f>
              <c:numCache>
                <c:formatCode>0.00_ </c:formatCode>
                <c:ptCount val="5"/>
                <c:pt idx="0">
                  <c:v>859.8</c:v>
                </c:pt>
                <c:pt idx="4" c:formatCode="General">
                  <c:v>1354.8</c:v>
                </c:pt>
              </c:numCache>
            </c:numRef>
          </c:xVal>
          <c:yVal>
            <c:numRef>
              <c:f>AC交流50Hz_电流!$M$153:$M$157</c:f>
              <c:numCache>
                <c:formatCode>General</c:formatCode>
                <c:ptCount val="5"/>
                <c:pt idx="0">
                  <c:v>8.12</c:v>
                </c:pt>
                <c:pt idx="4">
                  <c:v>15.135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67830"/>
        <c:axId val="521986093"/>
      </c:scatterChart>
      <c:valAx>
        <c:axId val="1487678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1986093"/>
        <c:crosses val="autoZero"/>
        <c:crossBetween val="midCat"/>
      </c:valAx>
      <c:valAx>
        <c:axId val="5219860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87678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AC交流50Hz_电流!$B$178:$B$182</c:f>
              <c:numCache>
                <c:formatCode>General</c:formatCode>
                <c:ptCount val="5"/>
                <c:pt idx="0">
                  <c:v>350.9</c:v>
                </c:pt>
                <c:pt idx="4" c:formatCode="0.0_ ">
                  <c:v>654.4</c:v>
                </c:pt>
              </c:numCache>
            </c:numRef>
          </c:xVal>
          <c:yVal>
            <c:numRef>
              <c:f>AC交流50Hz_电流!$J$178:$J$182</c:f>
              <c:numCache>
                <c:formatCode>General</c:formatCode>
                <c:ptCount val="5"/>
                <c:pt idx="0">
                  <c:v>4.22</c:v>
                </c:pt>
                <c:pt idx="4">
                  <c:v>7.84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503053"/>
        <c:axId val="930354511"/>
      </c:scatterChart>
      <c:valAx>
        <c:axId val="6615030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354511"/>
        <c:crosses val="autoZero"/>
        <c:crossBetween val="midCat"/>
      </c:valAx>
      <c:valAx>
        <c:axId val="9303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15030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Sheet3!$I$24:$I$28</c:f>
              <c:numCache>
                <c:formatCode>General</c:formatCode>
                <c:ptCount val="5"/>
                <c:pt idx="0">
                  <c:v>0.0475106944570857</c:v>
                </c:pt>
                <c:pt idx="1">
                  <c:v>0.06044776119403</c:v>
                </c:pt>
                <c:pt idx="2">
                  <c:v>0.0701643489254106</c:v>
                </c:pt>
                <c:pt idx="3">
                  <c:v>0.074412855377009</c:v>
                </c:pt>
                <c:pt idx="4">
                  <c:v>0.172010937111608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97342"/>
        <c:axId val="496167810"/>
      </c:lineChart>
      <c:catAx>
        <c:axId val="35969734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6167810"/>
        <c:crosses val="autoZero"/>
        <c:auto val="1"/>
        <c:lblAlgn val="ctr"/>
        <c:lblOffset val="100"/>
        <c:noMultiLvlLbl val="0"/>
      </c:catAx>
      <c:valAx>
        <c:axId val="4961678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6973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AC交流50Hz_电流!$D$178:$D$182</c:f>
              <c:numCache>
                <c:formatCode>0.0_ </c:formatCode>
                <c:ptCount val="5"/>
                <c:pt idx="0">
                  <c:v>861.6</c:v>
                </c:pt>
                <c:pt idx="4" c:formatCode="General">
                  <c:v>1337.4</c:v>
                </c:pt>
              </c:numCache>
            </c:numRef>
          </c:xVal>
          <c:yVal>
            <c:numRef>
              <c:f>AC交流50Hz_电流!$M$178:$M$182</c:f>
              <c:numCache>
                <c:formatCode>General</c:formatCode>
                <c:ptCount val="5"/>
                <c:pt idx="0">
                  <c:v>8.115</c:v>
                </c:pt>
                <c:pt idx="4">
                  <c:v>15.14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433021"/>
        <c:axId val="870681737"/>
      </c:scatterChart>
      <c:valAx>
        <c:axId val="9664330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681737"/>
        <c:crosses val="autoZero"/>
        <c:crossBetween val="midCat"/>
      </c:valAx>
      <c:valAx>
        <c:axId val="8706817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43302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AC交流50Hz_电流!$F$178:$F$182</c:f>
              <c:numCache>
                <c:formatCode>0.00_ </c:formatCode>
                <c:ptCount val="5"/>
                <c:pt idx="0">
                  <c:v>868.6</c:v>
                </c:pt>
                <c:pt idx="4" c:formatCode="General">
                  <c:v>1354</c:v>
                </c:pt>
              </c:numCache>
            </c:numRef>
          </c:xVal>
          <c:yVal>
            <c:numRef>
              <c:f>AC交流50Hz_电流!$M$178:$M$182</c:f>
              <c:numCache>
                <c:formatCode>General</c:formatCode>
                <c:ptCount val="5"/>
                <c:pt idx="0">
                  <c:v>8.115</c:v>
                </c:pt>
                <c:pt idx="4">
                  <c:v>15.14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346964"/>
        <c:axId val="10469696"/>
      </c:scatterChart>
      <c:valAx>
        <c:axId val="1063469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69696"/>
        <c:crosses val="autoZero"/>
        <c:crossBetween val="midCat"/>
      </c:valAx>
      <c:valAx>
        <c:axId val="1046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63469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AC交流50Hz_电流!$B$205:$B$209</c:f>
              <c:numCache>
                <c:formatCode>General</c:formatCode>
                <c:ptCount val="5"/>
                <c:pt idx="0">
                  <c:v>347.4</c:v>
                </c:pt>
                <c:pt idx="4" c:formatCode="0.0_ ">
                  <c:v>652.2</c:v>
                </c:pt>
              </c:numCache>
            </c:numRef>
          </c:xVal>
          <c:yVal>
            <c:numRef>
              <c:f>AC交流50Hz_电流!$J$205:$J$209</c:f>
              <c:numCache>
                <c:formatCode>General</c:formatCode>
                <c:ptCount val="5"/>
                <c:pt idx="0">
                  <c:v>4.18</c:v>
                </c:pt>
                <c:pt idx="4">
                  <c:v>7.82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752219"/>
        <c:axId val="379681427"/>
      </c:scatterChart>
      <c:valAx>
        <c:axId val="9597522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681427"/>
        <c:crosses val="autoZero"/>
        <c:crossBetween val="midCat"/>
      </c:valAx>
      <c:valAx>
        <c:axId val="3796814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7522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AC交流50Hz_电流!$D$205:$D$209</c:f>
              <c:numCache>
                <c:formatCode>0.0_ </c:formatCode>
                <c:ptCount val="5"/>
                <c:pt idx="0">
                  <c:v>843.2</c:v>
                </c:pt>
                <c:pt idx="4" c:formatCode="General">
                  <c:v>1323.7</c:v>
                </c:pt>
              </c:numCache>
            </c:numRef>
          </c:xVal>
          <c:yVal>
            <c:numRef>
              <c:f>AC交流50Hz_电流!$M$205:$M$209</c:f>
              <c:numCache>
                <c:formatCode>General</c:formatCode>
                <c:ptCount val="5"/>
                <c:pt idx="0">
                  <c:v>8.06</c:v>
                </c:pt>
                <c:pt idx="4">
                  <c:v>15.135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10299"/>
        <c:axId val="103395551"/>
      </c:scatterChart>
      <c:valAx>
        <c:axId val="9899102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395551"/>
        <c:crosses val="autoZero"/>
        <c:crossBetween val="midCat"/>
      </c:valAx>
      <c:valAx>
        <c:axId val="10339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102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AC交流50Hz_电流!$F$205:$F$209</c:f>
              <c:numCache>
                <c:formatCode>0.00_ </c:formatCode>
                <c:ptCount val="5"/>
                <c:pt idx="0">
                  <c:v>816.7</c:v>
                </c:pt>
                <c:pt idx="4" c:formatCode="General">
                  <c:v>1303.8</c:v>
                </c:pt>
              </c:numCache>
            </c:numRef>
          </c:xVal>
          <c:yVal>
            <c:numRef>
              <c:f>AC交流50Hz_电流!$M$205:$M$209</c:f>
              <c:numCache>
                <c:formatCode>General</c:formatCode>
                <c:ptCount val="5"/>
                <c:pt idx="0">
                  <c:v>8.06</c:v>
                </c:pt>
                <c:pt idx="4">
                  <c:v>15.135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46015"/>
        <c:axId val="638847039"/>
      </c:scatterChart>
      <c:valAx>
        <c:axId val="9964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8847039"/>
        <c:crosses val="autoZero"/>
        <c:crossBetween val="midCat"/>
      </c:valAx>
      <c:valAx>
        <c:axId val="63884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4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AC交流50Hz_电流!$B$235:$B$239</c:f>
              <c:numCache>
                <c:formatCode>General</c:formatCode>
                <c:ptCount val="5"/>
                <c:pt idx="0">
                  <c:v>345.4</c:v>
                </c:pt>
                <c:pt idx="4" c:formatCode="0.0_ ">
                  <c:v>637.7</c:v>
                </c:pt>
              </c:numCache>
            </c:numRef>
          </c:xVal>
          <c:yVal>
            <c:numRef>
              <c:f>AC交流50Hz_电流!$J$235:$J$239</c:f>
              <c:numCache>
                <c:formatCode>General</c:formatCode>
                <c:ptCount val="5"/>
                <c:pt idx="0">
                  <c:v>4.16</c:v>
                </c:pt>
                <c:pt idx="4">
                  <c:v>7.72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46311"/>
        <c:axId val="941444555"/>
      </c:scatterChart>
      <c:valAx>
        <c:axId val="351946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444555"/>
        <c:crosses val="autoZero"/>
        <c:crossBetween val="midCat"/>
      </c:valAx>
      <c:valAx>
        <c:axId val="9414445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1946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AC交流50Hz_电流!$D$235:$D$239</c:f>
              <c:numCache>
                <c:formatCode>0.0_ </c:formatCode>
                <c:ptCount val="5"/>
                <c:pt idx="0">
                  <c:v>737.1</c:v>
                </c:pt>
                <c:pt idx="4" c:formatCode="General">
                  <c:v>1191.8</c:v>
                </c:pt>
              </c:numCache>
            </c:numRef>
          </c:xVal>
          <c:yVal>
            <c:numRef>
              <c:f>AC交流50Hz_电流!$M$235:$M$239</c:f>
              <c:numCache>
                <c:formatCode>General</c:formatCode>
                <c:ptCount val="5"/>
                <c:pt idx="0">
                  <c:v>8.14</c:v>
                </c:pt>
                <c:pt idx="4">
                  <c:v>15.12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033"/>
        <c:axId val="442864824"/>
      </c:scatterChart>
      <c:valAx>
        <c:axId val="308390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2864824"/>
        <c:crosses val="autoZero"/>
        <c:crossBetween val="midCat"/>
      </c:valAx>
      <c:valAx>
        <c:axId val="44286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390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AC交流50Hz_电流!$F$235:$F$239</c:f>
              <c:numCache>
                <c:formatCode>0.00_ </c:formatCode>
                <c:ptCount val="5"/>
                <c:pt idx="0">
                  <c:v>654.4</c:v>
                </c:pt>
                <c:pt idx="4" c:formatCode="General">
                  <c:v>1101.3</c:v>
                </c:pt>
              </c:numCache>
            </c:numRef>
          </c:xVal>
          <c:yVal>
            <c:numRef>
              <c:f>AC交流50Hz_电流!$M$235:$M$239</c:f>
              <c:numCache>
                <c:formatCode>General</c:formatCode>
                <c:ptCount val="5"/>
                <c:pt idx="0">
                  <c:v>8.14</c:v>
                </c:pt>
                <c:pt idx="4">
                  <c:v>15.12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900743"/>
        <c:axId val="409245976"/>
      </c:scatterChart>
      <c:valAx>
        <c:axId val="617900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245976"/>
        <c:crosses val="autoZero"/>
        <c:crossBetween val="midCat"/>
      </c:valAx>
      <c:valAx>
        <c:axId val="40924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7900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AC交流50Hz_电流!$B$263:$B$267</c:f>
              <c:numCache>
                <c:formatCode>General</c:formatCode>
                <c:ptCount val="5"/>
                <c:pt idx="0">
                  <c:v>341.7</c:v>
                </c:pt>
                <c:pt idx="4" c:formatCode="0.0_ ">
                  <c:v>631.5</c:v>
                </c:pt>
              </c:numCache>
            </c:numRef>
          </c:xVal>
          <c:yVal>
            <c:numRef>
              <c:f>AC交流50Hz_电流!$J$263:$J$267</c:f>
              <c:numCache>
                <c:formatCode>General</c:formatCode>
                <c:ptCount val="5"/>
                <c:pt idx="0">
                  <c:v>4.18</c:v>
                </c:pt>
                <c:pt idx="4">
                  <c:v>7.72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527697"/>
        <c:axId val="988061812"/>
      </c:scatterChart>
      <c:valAx>
        <c:axId val="44552769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8061812"/>
        <c:crosses val="autoZero"/>
        <c:crossBetween val="midCat"/>
      </c:valAx>
      <c:valAx>
        <c:axId val="988061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52769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AC交流50Hz_电流!$D$263:$D$267</c:f>
              <c:numCache>
                <c:formatCode>0.0_ </c:formatCode>
                <c:ptCount val="5"/>
                <c:pt idx="0">
                  <c:v>528.8</c:v>
                </c:pt>
                <c:pt idx="4" c:formatCode="General">
                  <c:v>915.2</c:v>
                </c:pt>
              </c:numCache>
            </c:numRef>
          </c:xVal>
          <c:yVal>
            <c:numRef>
              <c:f>AC交流50Hz_电流!$M$263:$M$267</c:f>
              <c:numCache>
                <c:formatCode>General</c:formatCode>
                <c:ptCount val="5"/>
                <c:pt idx="0">
                  <c:v>8.135</c:v>
                </c:pt>
                <c:pt idx="4">
                  <c:v>15.11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9330"/>
        <c:axId val="750299334"/>
      </c:scatterChart>
      <c:valAx>
        <c:axId val="454193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299334"/>
        <c:crosses val="autoZero"/>
        <c:crossBetween val="midCat"/>
      </c:valAx>
      <c:valAx>
        <c:axId val="7502993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4193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434166666666667"/>
          <c:y val="0.22037037037037"/>
          <c:w val="0.899638888888889"/>
          <c:h val="0.772685185185185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DC电流!$D$2:$D$29</c:f>
              <c:numCache>
                <c:formatCode>General</c:formatCode>
                <c:ptCount val="28"/>
                <c:pt idx="0">
                  <c:v>2.43478260869565</c:v>
                </c:pt>
                <c:pt idx="1">
                  <c:v>2.94817073170732</c:v>
                </c:pt>
                <c:pt idx="2">
                  <c:v>3.39195979899497</c:v>
                </c:pt>
                <c:pt idx="3">
                  <c:v>3.80418535127055</c:v>
                </c:pt>
                <c:pt idx="4">
                  <c:v>4.21527777777778</c:v>
                </c:pt>
                <c:pt idx="5">
                  <c:v>4.61857707509881</c:v>
                </c:pt>
                <c:pt idx="6">
                  <c:v>5.01106194690265</c:v>
                </c:pt>
                <c:pt idx="7">
                  <c:v>5.42014742014742</c:v>
                </c:pt>
                <c:pt idx="8">
                  <c:v>6.20821114369501</c:v>
                </c:pt>
                <c:pt idx="9">
                  <c:v>7.01023890784983</c:v>
                </c:pt>
                <c:pt idx="10">
                  <c:v>8.20247933884298</c:v>
                </c:pt>
                <c:pt idx="11">
                  <c:v>9.40291262135922</c:v>
                </c:pt>
                <c:pt idx="12">
                  <c:v>10.6201117318436</c:v>
                </c:pt>
                <c:pt idx="13">
                  <c:v>11.7861635220126</c:v>
                </c:pt>
                <c:pt idx="14">
                  <c:v>13.8270676691729</c:v>
                </c:pt>
                <c:pt idx="15">
                  <c:v>15.4152542372881</c:v>
                </c:pt>
                <c:pt idx="17">
                  <c:v>-12.7118644067797</c:v>
                </c:pt>
                <c:pt idx="18">
                  <c:v>-11.1203007518797</c:v>
                </c:pt>
                <c:pt idx="19">
                  <c:v>-8.30232558139535</c:v>
                </c:pt>
                <c:pt idx="20">
                  <c:v>-5.90393013100437</c:v>
                </c:pt>
                <c:pt idx="21">
                  <c:v>-4.71167883211679</c:v>
                </c:pt>
                <c:pt idx="22">
                  <c:v>-3.1266846361186</c:v>
                </c:pt>
                <c:pt idx="23">
                  <c:v>-1.93491124260355</c:v>
                </c:pt>
                <c:pt idx="24">
                  <c:v>-1.152466367713</c:v>
                </c:pt>
                <c:pt idx="25">
                  <c:v>-0.772898368883312</c:v>
                </c:pt>
                <c:pt idx="26">
                  <c:v>-0.418274111675127</c:v>
                </c:pt>
                <c:pt idx="27">
                  <c:v>-0.133436772692009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41414851"/>
        <c:axId val="746169340"/>
      </c:lineChart>
      <c:catAx>
        <c:axId val="3414148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6169340"/>
        <c:crosses val="autoZero"/>
        <c:auto val="1"/>
        <c:lblAlgn val="ctr"/>
        <c:lblOffset val="100"/>
        <c:noMultiLvlLbl val="0"/>
      </c:catAx>
      <c:valAx>
        <c:axId val="7461693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4148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AC交流50Hz_电流!$F$263:$F$267</c:f>
              <c:numCache>
                <c:formatCode>0.00_ </c:formatCode>
                <c:ptCount val="5"/>
                <c:pt idx="0">
                  <c:v>385.3</c:v>
                </c:pt>
                <c:pt idx="4" c:formatCode="General">
                  <c:v>694.1</c:v>
                </c:pt>
              </c:numCache>
            </c:numRef>
          </c:xVal>
          <c:yVal>
            <c:numRef>
              <c:f>AC交流50Hz_电流!$M$263:$M$267</c:f>
              <c:numCache>
                <c:formatCode>General</c:formatCode>
                <c:ptCount val="5"/>
                <c:pt idx="0">
                  <c:v>8.135</c:v>
                </c:pt>
                <c:pt idx="4">
                  <c:v>15.11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54360"/>
        <c:axId val="388211034"/>
      </c:scatterChart>
      <c:valAx>
        <c:axId val="35065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211034"/>
        <c:crosses val="autoZero"/>
        <c:crossBetween val="midCat"/>
      </c:valAx>
      <c:valAx>
        <c:axId val="3882110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65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AC交流2000Hz_电流!$D$1</c:f>
              <c:strCache>
                <c:ptCount val="1"/>
                <c:pt idx="0">
                  <c:v>电流(mA)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AC交流2000Hz_电流!$A$2:$A$9</c:f>
              <c:numCache>
                <c:formatCode>General</c:formatCode>
                <c:ptCount val="8"/>
                <c:pt idx="0">
                  <c:v>2530.46</c:v>
                </c:pt>
                <c:pt idx="1">
                  <c:v>2451.99</c:v>
                </c:pt>
                <c:pt idx="2">
                  <c:v>2391.83</c:v>
                </c:pt>
                <c:pt idx="3" c:formatCode="0.00_ ">
                  <c:v>2328.4</c:v>
                </c:pt>
                <c:pt idx="4">
                  <c:v>2312.41</c:v>
                </c:pt>
                <c:pt idx="5">
                  <c:v>2289.38</c:v>
                </c:pt>
                <c:pt idx="6">
                  <c:v>2208.25</c:v>
                </c:pt>
                <c:pt idx="7">
                  <c:v>2164.61</c:v>
                </c:pt>
              </c:numCache>
            </c:numRef>
          </c:xVal>
          <c:yVal>
            <c:numRef>
              <c:f>AC交流2000Hz_电流!$D$2:$D$9</c:f>
              <c:numCache>
                <c:formatCode>General</c:formatCode>
                <c:ptCount val="8"/>
                <c:pt idx="0">
                  <c:v>94.68</c:v>
                </c:pt>
                <c:pt idx="1">
                  <c:v>86.24</c:v>
                </c:pt>
                <c:pt idx="2">
                  <c:v>76.8</c:v>
                </c:pt>
                <c:pt idx="3">
                  <c:v>69.16</c:v>
                </c:pt>
                <c:pt idx="4">
                  <c:v>60.96</c:v>
                </c:pt>
                <c:pt idx="5">
                  <c:v>51.8</c:v>
                </c:pt>
                <c:pt idx="6">
                  <c:v>44.6</c:v>
                </c:pt>
                <c:pt idx="7">
                  <c:v>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8951"/>
        <c:axId val="897783441"/>
      </c:scatterChart>
      <c:valAx>
        <c:axId val="26098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83441"/>
        <c:crosses val="autoZero"/>
        <c:crossBetween val="midCat"/>
      </c:valAx>
      <c:valAx>
        <c:axId val="8977834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098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AC交流2000Hz_电流!$D$1</c:f>
              <c:strCache>
                <c:ptCount val="1"/>
                <c:pt idx="0">
                  <c:v>电流(mA)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AC交流2000Hz_电流!$B$2:$B$9</c:f>
              <c:numCache>
                <c:formatCode>General</c:formatCode>
                <c:ptCount val="8"/>
                <c:pt idx="0">
                  <c:v>2512.81</c:v>
                </c:pt>
                <c:pt idx="1">
                  <c:v>2398.16</c:v>
                </c:pt>
                <c:pt idx="2">
                  <c:v>2374.98</c:v>
                </c:pt>
                <c:pt idx="3">
                  <c:v>2332.94</c:v>
                </c:pt>
                <c:pt idx="4">
                  <c:v>2301.54</c:v>
                </c:pt>
                <c:pt idx="5">
                  <c:v>2248.16</c:v>
                </c:pt>
                <c:pt idx="6">
                  <c:v>2191.83</c:v>
                </c:pt>
                <c:pt idx="7">
                  <c:v>2157.57</c:v>
                </c:pt>
              </c:numCache>
            </c:numRef>
          </c:xVal>
          <c:yVal>
            <c:numRef>
              <c:f>AC交流2000Hz_电流!$D$2:$D$9</c:f>
              <c:numCache>
                <c:formatCode>General</c:formatCode>
                <c:ptCount val="8"/>
                <c:pt idx="0">
                  <c:v>94.68</c:v>
                </c:pt>
                <c:pt idx="1">
                  <c:v>86.24</c:v>
                </c:pt>
                <c:pt idx="2">
                  <c:v>76.8</c:v>
                </c:pt>
                <c:pt idx="3">
                  <c:v>69.16</c:v>
                </c:pt>
                <c:pt idx="4">
                  <c:v>60.96</c:v>
                </c:pt>
                <c:pt idx="5">
                  <c:v>51.8</c:v>
                </c:pt>
                <c:pt idx="6">
                  <c:v>44.6</c:v>
                </c:pt>
                <c:pt idx="7">
                  <c:v>39.4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9342046"/>
        <c:axId val="223351572"/>
      </c:scatterChart>
      <c:valAx>
        <c:axId val="95934204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3351572"/>
        <c:crosses val="autoZero"/>
        <c:crossBetween val="midCat"/>
      </c:valAx>
      <c:valAx>
        <c:axId val="2233515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934204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7465258476932"/>
                  <c:y val="0.020948434622467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AC交流2000Hz_电流!$A$35:$A$36</c:f>
              <c:numCache>
                <c:formatCode>General</c:formatCode>
                <c:ptCount val="2"/>
                <c:pt idx="0">
                  <c:v>2160.986084</c:v>
                </c:pt>
                <c:pt idx="1">
                  <c:v>2038.340332</c:v>
                </c:pt>
              </c:numCache>
            </c:numRef>
          </c:xVal>
          <c:yVal>
            <c:numRef>
              <c:f>AC交流2000Hz_电流!$D$35:$D$36</c:f>
              <c:numCache>
                <c:formatCode>General</c:formatCode>
                <c:ptCount val="2"/>
                <c:pt idx="0">
                  <c:v>272.7</c:v>
                </c:pt>
                <c:pt idx="1">
                  <c:v>140.2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77301"/>
        <c:axId val="995295172"/>
      </c:scatterChart>
      <c:valAx>
        <c:axId val="675773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5295172"/>
        <c:crosses val="autoZero"/>
        <c:crossBetween val="midCat"/>
      </c:valAx>
      <c:valAx>
        <c:axId val="995295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5773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2"/>
          <c:order val="0"/>
          <c:tx>
            <c:strRef>
              <c:f>AC_50Hz_电压!$C$1</c:f>
              <c:strCache>
                <c:ptCount val="1"/>
                <c:pt idx="0">
                  <c:v>电压0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71610962023258"/>
                  <c:y val="0.024443748041366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AC_50Hz_电压!$A$2:$A$9</c:f>
              <c:numCache>
                <c:formatCode>General</c:formatCode>
                <c:ptCount val="8"/>
                <c:pt idx="0">
                  <c:v>2624.63</c:v>
                </c:pt>
                <c:pt idx="1">
                  <c:v>2566.36</c:v>
                </c:pt>
                <c:pt idx="2">
                  <c:v>2505.07</c:v>
                </c:pt>
                <c:pt idx="3">
                  <c:v>2431.12</c:v>
                </c:pt>
                <c:pt idx="4">
                  <c:v>2341.37</c:v>
                </c:pt>
                <c:pt idx="5">
                  <c:v>2247.09</c:v>
                </c:pt>
                <c:pt idx="6">
                  <c:v>2161.83</c:v>
                </c:pt>
                <c:pt idx="7" c:formatCode="0.00_ ">
                  <c:v>2106.1</c:v>
                </c:pt>
              </c:numCache>
            </c:numRef>
          </c:xVal>
          <c:yVal>
            <c:numRef>
              <c:f>AC_50Hz_电压!$C$2:$C$9</c:f>
              <c:numCache>
                <c:formatCode>General</c:formatCode>
                <c:ptCount val="8"/>
                <c:pt idx="0">
                  <c:v>39.95</c:v>
                </c:pt>
                <c:pt idx="1">
                  <c:v>35.1</c:v>
                </c:pt>
                <c:pt idx="2">
                  <c:v>29.92</c:v>
                </c:pt>
                <c:pt idx="3">
                  <c:v>25.05</c:v>
                </c:pt>
                <c:pt idx="4">
                  <c:v>20.02</c:v>
                </c:pt>
                <c:pt idx="5" c:formatCode="0.00_ ">
                  <c:v>15.1</c:v>
                </c:pt>
                <c:pt idx="6" c:formatCode="0.00_ ">
                  <c:v>10</c:v>
                </c:pt>
                <c:pt idx="7" c:formatCode="0.00_ ">
                  <c:v>5.1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AC_50Hz_电压!$D$1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352118402862"/>
                  <c:y val="0.08664995299279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AC_50Hz_电压!$B$2:$B$9</c:f>
              <c:numCache>
                <c:formatCode>General</c:formatCode>
                <c:ptCount val="8"/>
                <c:pt idx="0">
                  <c:v>2643.07</c:v>
                </c:pt>
                <c:pt idx="1">
                  <c:v>2593.94</c:v>
                </c:pt>
                <c:pt idx="2">
                  <c:v>2528.69</c:v>
                </c:pt>
                <c:pt idx="3">
                  <c:v>2450.96</c:v>
                </c:pt>
                <c:pt idx="4">
                  <c:v>2353.98</c:v>
                </c:pt>
                <c:pt idx="5">
                  <c:v>2250.57</c:v>
                </c:pt>
                <c:pt idx="6">
                  <c:v>2160.12</c:v>
                </c:pt>
                <c:pt idx="7">
                  <c:v>2101.14</c:v>
                </c:pt>
              </c:numCache>
            </c:numRef>
          </c:xVal>
          <c:yVal>
            <c:numRef>
              <c:f>AC_50Hz_电压!$D$2:$D$9</c:f>
              <c:numCache>
                <c:formatCode>General</c:formatCode>
                <c:ptCount val="8"/>
                <c:pt idx="0">
                  <c:v>39.9</c:v>
                </c:pt>
                <c:pt idx="1">
                  <c:v>35.15</c:v>
                </c:pt>
                <c:pt idx="2">
                  <c:v>30.05</c:v>
                </c:pt>
                <c:pt idx="3" c:formatCode="0.00_ ">
                  <c:v>25.1</c:v>
                </c:pt>
                <c:pt idx="4">
                  <c:v>20.09</c:v>
                </c:pt>
                <c:pt idx="5">
                  <c:v>15.16</c:v>
                </c:pt>
                <c:pt idx="6">
                  <c:v>10.05</c:v>
                </c:pt>
                <c:pt idx="7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27786"/>
        <c:axId val="473987726"/>
      </c:scatterChart>
      <c:valAx>
        <c:axId val="7129277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987726"/>
        <c:crosses val="autoZero"/>
        <c:crossBetween val="midCat"/>
      </c:valAx>
      <c:valAx>
        <c:axId val="4739877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292778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AC_50Hz_电压!$C$21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AC_50Hz_电压!$A$22:$A$29</c:f>
              <c:numCache>
                <c:formatCode>0.00_ </c:formatCode>
                <c:ptCount val="8"/>
                <c:pt idx="0">
                  <c:v>2600.45</c:v>
                </c:pt>
                <c:pt idx="1" c:formatCode="General">
                  <c:v>2550.73</c:v>
                </c:pt>
                <c:pt idx="2">
                  <c:v>2491.9</c:v>
                </c:pt>
                <c:pt idx="3" c:formatCode="General">
                  <c:v>2418.33</c:v>
                </c:pt>
                <c:pt idx="4" c:formatCode="General">
                  <c:v>2330.54</c:v>
                </c:pt>
                <c:pt idx="5" c:formatCode="General">
                  <c:v>2241.07</c:v>
                </c:pt>
                <c:pt idx="6" c:formatCode="General">
                  <c:v>2159.18</c:v>
                </c:pt>
                <c:pt idx="7">
                  <c:v>2104.47</c:v>
                </c:pt>
              </c:numCache>
            </c:numRef>
          </c:xVal>
          <c:yVal>
            <c:numRef>
              <c:f>AC_50Hz_电压!$C$22:$C$29</c:f>
              <c:numCache>
                <c:formatCode>0.00_ </c:formatCode>
                <c:ptCount val="8"/>
                <c:pt idx="0">
                  <c:v>39.97</c:v>
                </c:pt>
                <c:pt idx="1" c:formatCode="General">
                  <c:v>35.03</c:v>
                </c:pt>
                <c:pt idx="2">
                  <c:v>29.9</c:v>
                </c:pt>
                <c:pt idx="3" c:formatCode="General">
                  <c:v>24.88</c:v>
                </c:pt>
                <c:pt idx="4" c:formatCode="General">
                  <c:v>19.83</c:v>
                </c:pt>
                <c:pt idx="5">
                  <c:v>14.94</c:v>
                </c:pt>
                <c:pt idx="6">
                  <c:v>10.04</c:v>
                </c:pt>
                <c:pt idx="7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413364"/>
        <c:axId val="347422004"/>
      </c:scatterChart>
      <c:valAx>
        <c:axId val="8904133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7422004"/>
        <c:crosses val="autoZero"/>
        <c:crossBetween val="midCat"/>
      </c:valAx>
      <c:valAx>
        <c:axId val="3474220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04133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AC_50Hz_电压!$D$21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AC_50Hz_电压!$B$22:$B$29</c:f>
              <c:numCache>
                <c:formatCode>General</c:formatCode>
                <c:ptCount val="8"/>
                <c:pt idx="0">
                  <c:v>2622.24</c:v>
                </c:pt>
                <c:pt idx="1" c:formatCode="0.00_ ">
                  <c:v>2574.6</c:v>
                </c:pt>
                <c:pt idx="2">
                  <c:v>2510.19</c:v>
                </c:pt>
                <c:pt idx="3">
                  <c:v>2434.14</c:v>
                </c:pt>
                <c:pt idx="4">
                  <c:v>2338.86</c:v>
                </c:pt>
                <c:pt idx="5">
                  <c:v>2240.48</c:v>
                </c:pt>
                <c:pt idx="6">
                  <c:v>2153.07</c:v>
                </c:pt>
                <c:pt idx="7">
                  <c:v>2096.08</c:v>
                </c:pt>
              </c:numCache>
            </c:numRef>
          </c:xVal>
          <c:yVal>
            <c:numRef>
              <c:f>AC_50Hz_电压!$D$22:$D$29</c:f>
              <c:numCache>
                <c:formatCode>0.00_ </c:formatCode>
                <c:ptCount val="8"/>
                <c:pt idx="0">
                  <c:v>40.05</c:v>
                </c:pt>
                <c:pt idx="1" c:formatCode="General">
                  <c:v>35.18</c:v>
                </c:pt>
                <c:pt idx="2" c:formatCode="General">
                  <c:v>30.02</c:v>
                </c:pt>
                <c:pt idx="3">
                  <c:v>25.01</c:v>
                </c:pt>
                <c:pt idx="4" c:formatCode="General">
                  <c:v>19.89</c:v>
                </c:pt>
                <c:pt idx="5">
                  <c:v>15.02</c:v>
                </c:pt>
                <c:pt idx="6" c:formatCode="General">
                  <c:v>10.08</c:v>
                </c:pt>
                <c:pt idx="7" c:formatCode="General">
                  <c:v>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093937"/>
        <c:axId val="533620251"/>
      </c:scatterChart>
      <c:valAx>
        <c:axId val="9740939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620251"/>
        <c:crosses val="autoZero"/>
        <c:crossBetween val="midCat"/>
      </c:valAx>
      <c:valAx>
        <c:axId val="533620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0939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AC_50Hz_电压!$C$31</c:f>
              <c:strCache>
                <c:ptCount val="1"/>
                <c:pt idx="0">
                  <c:v>电压3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AC_50Hz_电压!$A$32:$A$39</c:f>
              <c:numCache>
                <c:formatCode>0.00_ </c:formatCode>
                <c:ptCount val="8"/>
                <c:pt idx="0">
                  <c:v>2608.32</c:v>
                </c:pt>
                <c:pt idx="1" c:formatCode="General">
                  <c:v>2561.48</c:v>
                </c:pt>
                <c:pt idx="2">
                  <c:v>2498.28</c:v>
                </c:pt>
                <c:pt idx="3" c:formatCode="General">
                  <c:v>2430.39</c:v>
                </c:pt>
                <c:pt idx="4" c:formatCode="General">
                  <c:v>2338.92</c:v>
                </c:pt>
                <c:pt idx="5" c:formatCode="General">
                  <c:v>2243.71</c:v>
                </c:pt>
                <c:pt idx="6" c:formatCode="General">
                  <c:v>2162.77</c:v>
                </c:pt>
                <c:pt idx="7">
                  <c:v>2107.42</c:v>
                </c:pt>
              </c:numCache>
            </c:numRef>
          </c:xVal>
          <c:yVal>
            <c:numRef>
              <c:f>AC_50Hz_电压!$C$32:$C$39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35.08</c:v>
                </c:pt>
                <c:pt idx="2">
                  <c:v>29.95</c:v>
                </c:pt>
                <c:pt idx="3" c:formatCode="General">
                  <c:v>24.93</c:v>
                </c:pt>
                <c:pt idx="4" c:formatCode="General">
                  <c:v>19.84</c:v>
                </c:pt>
                <c:pt idx="5">
                  <c:v>14.92</c:v>
                </c:pt>
                <c:pt idx="6">
                  <c:v>10.01</c:v>
                </c:pt>
                <c:pt idx="7">
                  <c:v>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27816"/>
        <c:axId val="34805180"/>
      </c:scatterChart>
      <c:valAx>
        <c:axId val="63922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805180"/>
        <c:crosses val="autoZero"/>
        <c:crossBetween val="midCat"/>
      </c:valAx>
      <c:valAx>
        <c:axId val="34805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922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AC_50Hz_电压!$D$31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AC_50Hz_电压!$B$32:$B$39</c:f>
              <c:numCache>
                <c:formatCode>General</c:formatCode>
                <c:ptCount val="8"/>
                <c:pt idx="0">
                  <c:v>2630.45</c:v>
                </c:pt>
                <c:pt idx="1" c:formatCode="0.00_ ">
                  <c:v>2576.06</c:v>
                </c:pt>
                <c:pt idx="2">
                  <c:v>2507.03</c:v>
                </c:pt>
                <c:pt idx="3">
                  <c:v>2433.27</c:v>
                </c:pt>
                <c:pt idx="4">
                  <c:v>2335.67</c:v>
                </c:pt>
                <c:pt idx="5">
                  <c:v>2238.15</c:v>
                </c:pt>
                <c:pt idx="6">
                  <c:v>2155.91</c:v>
                </c:pt>
                <c:pt idx="7">
                  <c:v>2101.66</c:v>
                </c:pt>
              </c:numCache>
            </c:numRef>
          </c:xVal>
          <c:yVal>
            <c:numRef>
              <c:f>AC_50Hz_电压!$D$32:$D$39</c:f>
              <c:numCache>
                <c:formatCode>0.00_ </c:formatCode>
                <c:ptCount val="8"/>
                <c:pt idx="0">
                  <c:v>40.05</c:v>
                </c:pt>
                <c:pt idx="1" c:formatCode="General">
                  <c:v>35.2</c:v>
                </c:pt>
                <c:pt idx="2" c:formatCode="General">
                  <c:v>30.04</c:v>
                </c:pt>
                <c:pt idx="3">
                  <c:v>25.01</c:v>
                </c:pt>
                <c:pt idx="4" c:formatCode="General">
                  <c:v>19.93</c:v>
                </c:pt>
                <c:pt idx="5">
                  <c:v>14.99</c:v>
                </c:pt>
                <c:pt idx="6" c:formatCode="General">
                  <c:v>10.04</c:v>
                </c:pt>
                <c:pt idx="7" c:formatCode="General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46649"/>
        <c:axId val="787356320"/>
      </c:scatterChart>
      <c:valAx>
        <c:axId val="826466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356320"/>
        <c:crosses val="autoZero"/>
        <c:crossBetween val="midCat"/>
      </c:valAx>
      <c:valAx>
        <c:axId val="7873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466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AC_50Hz_电压!$C$41</c:f>
              <c:strCache>
                <c:ptCount val="1"/>
                <c:pt idx="0">
                  <c:v>电压4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AC_50Hz_电压!$A$42:$A$49</c:f>
              <c:numCache>
                <c:formatCode>0.00_ </c:formatCode>
                <c:ptCount val="8"/>
                <c:pt idx="0">
                  <c:v>2604.5</c:v>
                </c:pt>
                <c:pt idx="1" c:formatCode="General">
                  <c:v>2555.01</c:v>
                </c:pt>
                <c:pt idx="2">
                  <c:v>2501.35</c:v>
                </c:pt>
                <c:pt idx="3" c:formatCode="General">
                  <c:v>2426.08</c:v>
                </c:pt>
                <c:pt idx="4" c:formatCode="General">
                  <c:v>2339.28</c:v>
                </c:pt>
                <c:pt idx="5" c:formatCode="General">
                  <c:v>2244.52</c:v>
                </c:pt>
                <c:pt idx="6" c:formatCode="General">
                  <c:v>2162.45</c:v>
                </c:pt>
                <c:pt idx="7">
                  <c:v>2105.47</c:v>
                </c:pt>
              </c:numCache>
            </c:numRef>
          </c:xVal>
          <c:yVal>
            <c:numRef>
              <c:f>AC_50Hz_电压!$C$42:$C$49</c:f>
              <c:numCache>
                <c:formatCode>0.00_ </c:formatCode>
                <c:ptCount val="8"/>
                <c:pt idx="0">
                  <c:v>39.98</c:v>
                </c:pt>
                <c:pt idx="1" c:formatCode="General">
                  <c:v>34.9</c:v>
                </c:pt>
                <c:pt idx="2">
                  <c:v>29.95</c:v>
                </c:pt>
                <c:pt idx="3" c:formatCode="General">
                  <c:v>24.91</c:v>
                </c:pt>
                <c:pt idx="4" c:formatCode="General">
                  <c:v>19.88</c:v>
                </c:pt>
                <c:pt idx="5">
                  <c:v>14.97</c:v>
                </c:pt>
                <c:pt idx="6">
                  <c:v>10.05</c:v>
                </c:pt>
                <c:pt idx="7">
                  <c:v>5.12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76471"/>
        <c:axId val="455165928"/>
      </c:scatterChart>
      <c:valAx>
        <c:axId val="651376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165928"/>
        <c:crosses val="autoZero"/>
        <c:crossBetween val="midCat"/>
      </c:valAx>
      <c:valAx>
        <c:axId val="45516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1376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DC电流!$C$1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DC电流!$A$2:$A$29</c:f>
              <c:numCache>
                <c:formatCode>General</c:formatCode>
                <c:ptCount val="28"/>
                <c:pt idx="0">
                  <c:v>3930.94</c:v>
                </c:pt>
                <c:pt idx="1">
                  <c:v>3614.84</c:v>
                </c:pt>
                <c:pt idx="2">
                  <c:v>3364.91</c:v>
                </c:pt>
                <c:pt idx="3">
                  <c:v>3161.32</c:v>
                </c:pt>
                <c:pt idx="4">
                  <c:v>3028.03</c:v>
                </c:pt>
                <c:pt idx="5">
                  <c:v>2906.03</c:v>
                </c:pt>
                <c:pt idx="6">
                  <c:v>2818.95</c:v>
                </c:pt>
                <c:pt idx="7">
                  <c:v>2733.78</c:v>
                </c:pt>
                <c:pt idx="8">
                  <c:v>2633.37</c:v>
                </c:pt>
                <c:pt idx="9">
                  <c:v>2557.11</c:v>
                </c:pt>
                <c:pt idx="10">
                  <c:v>2475.46</c:v>
                </c:pt>
                <c:pt idx="11">
                  <c:v>2415.68</c:v>
                </c:pt>
                <c:pt idx="12">
                  <c:v>2368.29</c:v>
                </c:pt>
                <c:pt idx="13">
                  <c:v>2348.22</c:v>
                </c:pt>
                <c:pt idx="14">
                  <c:v>2295.76</c:v>
                </c:pt>
                <c:pt idx="15">
                  <c:v>2234.78</c:v>
                </c:pt>
                <c:pt idx="16">
                  <c:v>2069.92</c:v>
                </c:pt>
                <c:pt idx="17">
                  <c:v>1868.29</c:v>
                </c:pt>
                <c:pt idx="18">
                  <c:v>1856.09</c:v>
                </c:pt>
                <c:pt idx="19">
                  <c:v>1769.46</c:v>
                </c:pt>
                <c:pt idx="20">
                  <c:v>1684.34</c:v>
                </c:pt>
                <c:pt idx="21">
                  <c:v>1623.65</c:v>
                </c:pt>
                <c:pt idx="22">
                  <c:v>1438.57</c:v>
                </c:pt>
                <c:pt idx="23">
                  <c:v>1230.49</c:v>
                </c:pt>
                <c:pt idx="24">
                  <c:v>970.34</c:v>
                </c:pt>
                <c:pt idx="25">
                  <c:v>773.01</c:v>
                </c:pt>
                <c:pt idx="26">
                  <c:v>440.03</c:v>
                </c:pt>
                <c:pt idx="27">
                  <c:v>204.59</c:v>
                </c:pt>
              </c:numCache>
            </c:numRef>
          </c:xVal>
          <c:yVal>
            <c:numRef>
              <c:f>DC电流!$C$2:$C$29</c:f>
              <c:numCache>
                <c:formatCode>General</c:formatCode>
                <c:ptCount val="28"/>
                <c:pt idx="0">
                  <c:v>1.288</c:v>
                </c:pt>
                <c:pt idx="1">
                  <c:v>0.984</c:v>
                </c:pt>
                <c:pt idx="2">
                  <c:v>0.796</c:v>
                </c:pt>
                <c:pt idx="3">
                  <c:v>0.669</c:v>
                </c:pt>
                <c:pt idx="4">
                  <c:v>0.576</c:v>
                </c:pt>
                <c:pt idx="5">
                  <c:v>0.506</c:v>
                </c:pt>
                <c:pt idx="6">
                  <c:v>0.452</c:v>
                </c:pt>
                <c:pt idx="7">
                  <c:v>0.407</c:v>
                </c:pt>
                <c:pt idx="8">
                  <c:v>0.341</c:v>
                </c:pt>
                <c:pt idx="9">
                  <c:v>0.293</c:v>
                </c:pt>
                <c:pt idx="10">
                  <c:v>0.242</c:v>
                </c:pt>
                <c:pt idx="11">
                  <c:v>0.206</c:v>
                </c:pt>
                <c:pt idx="12">
                  <c:v>0.179</c:v>
                </c:pt>
                <c:pt idx="13">
                  <c:v>0.159</c:v>
                </c:pt>
                <c:pt idx="14">
                  <c:v>0.133</c:v>
                </c:pt>
                <c:pt idx="15">
                  <c:v>0.118</c:v>
                </c:pt>
                <c:pt idx="16">
                  <c:v>0</c:v>
                </c:pt>
                <c:pt idx="17">
                  <c:v>-0.118</c:v>
                </c:pt>
                <c:pt idx="18">
                  <c:v>-0.133</c:v>
                </c:pt>
                <c:pt idx="19">
                  <c:v>-0.172</c:v>
                </c:pt>
                <c:pt idx="20">
                  <c:v>-0.229</c:v>
                </c:pt>
                <c:pt idx="21">
                  <c:v>-0.274</c:v>
                </c:pt>
                <c:pt idx="22">
                  <c:v>-0.371</c:v>
                </c:pt>
                <c:pt idx="23">
                  <c:v>-0.507</c:v>
                </c:pt>
                <c:pt idx="24">
                  <c:v>-0.669</c:v>
                </c:pt>
                <c:pt idx="25">
                  <c:v>-0.797</c:v>
                </c:pt>
                <c:pt idx="26">
                  <c:v>-0.985</c:v>
                </c:pt>
                <c:pt idx="27">
                  <c:v>-1.289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42126"/>
        <c:axId val="375851345"/>
      </c:scatterChart>
      <c:valAx>
        <c:axId val="874421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851345"/>
        <c:crosses val="autoZero"/>
        <c:crossBetween val="midCat"/>
      </c:valAx>
      <c:valAx>
        <c:axId val="3758513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4421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AC_50Hz_电压!$D$41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AC_50Hz_电压!$B$42:$B$49</c:f>
              <c:numCache>
                <c:formatCode>General</c:formatCode>
                <c:ptCount val="8"/>
                <c:pt idx="0">
                  <c:v>2618.25</c:v>
                </c:pt>
                <c:pt idx="1" c:formatCode="0.00_ ">
                  <c:v>2567.47</c:v>
                </c:pt>
                <c:pt idx="2">
                  <c:v>2513.94</c:v>
                </c:pt>
                <c:pt idx="3">
                  <c:v>2435.77</c:v>
                </c:pt>
                <c:pt idx="4">
                  <c:v>2342.94</c:v>
                </c:pt>
                <c:pt idx="5">
                  <c:v>2244.69</c:v>
                </c:pt>
                <c:pt idx="6">
                  <c:v>2155.72</c:v>
                </c:pt>
                <c:pt idx="7">
                  <c:v>2097.23</c:v>
                </c:pt>
              </c:numCache>
            </c:numRef>
          </c:xVal>
          <c:yVal>
            <c:numRef>
              <c:f>AC_50Hz_电压!$D$42:$D$49</c:f>
              <c:numCache>
                <c:formatCode>0.00_ </c:formatCode>
                <c:ptCount val="8"/>
                <c:pt idx="0">
                  <c:v>40.1</c:v>
                </c:pt>
                <c:pt idx="1" c:formatCode="General">
                  <c:v>34.99</c:v>
                </c:pt>
                <c:pt idx="2" c:formatCode="General">
                  <c:v>30.08</c:v>
                </c:pt>
                <c:pt idx="3">
                  <c:v>25</c:v>
                </c:pt>
                <c:pt idx="4" c:formatCode="General">
                  <c:v>19.96</c:v>
                </c:pt>
                <c:pt idx="5">
                  <c:v>15.03</c:v>
                </c:pt>
                <c:pt idx="6">
                  <c:v>10.1</c:v>
                </c:pt>
                <c:pt idx="7" c:formatCode="General">
                  <c:v>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096921"/>
        <c:axId val="338321904"/>
      </c:scatterChart>
      <c:valAx>
        <c:axId val="61409692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321904"/>
        <c:crosses val="autoZero"/>
        <c:crossBetween val="midCat"/>
      </c:valAx>
      <c:valAx>
        <c:axId val="33832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409692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AC_50Hz_电压!$C$51</c:f>
              <c:strCache>
                <c:ptCount val="1"/>
                <c:pt idx="0">
                  <c:v>电压5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AC_50Hz_电压!$A$52:$A$59</c:f>
              <c:numCache>
                <c:formatCode>0.00_ </c:formatCode>
                <c:ptCount val="8"/>
                <c:pt idx="0">
                  <c:v>2597.73</c:v>
                </c:pt>
                <c:pt idx="1" c:formatCode="General">
                  <c:v>2549.27</c:v>
                </c:pt>
                <c:pt idx="2">
                  <c:v>2487.45</c:v>
                </c:pt>
                <c:pt idx="3" c:formatCode="General">
                  <c:v>2415.96</c:v>
                </c:pt>
                <c:pt idx="4" c:formatCode="General">
                  <c:v>2335.09</c:v>
                </c:pt>
                <c:pt idx="5" c:formatCode="General">
                  <c:v>2243.45</c:v>
                </c:pt>
                <c:pt idx="6" c:formatCode="General">
                  <c:v>2159.17</c:v>
                </c:pt>
                <c:pt idx="7">
                  <c:v>2105.43</c:v>
                </c:pt>
              </c:numCache>
            </c:numRef>
          </c:xVal>
          <c:yVal>
            <c:numRef>
              <c:f>AC_50Hz_电压!$C$52:$C$59</c:f>
              <c:numCache>
                <c:formatCode>0.00_ </c:formatCode>
                <c:ptCount val="8"/>
                <c:pt idx="0">
                  <c:v>39.91</c:v>
                </c:pt>
                <c:pt idx="1" c:formatCode="General">
                  <c:v>34.91</c:v>
                </c:pt>
                <c:pt idx="2">
                  <c:v>29.87</c:v>
                </c:pt>
                <c:pt idx="3" c:formatCode="General">
                  <c:v>24.88</c:v>
                </c:pt>
                <c:pt idx="4" c:formatCode="General">
                  <c:v>20.08</c:v>
                </c:pt>
                <c:pt idx="5">
                  <c:v>15.11</c:v>
                </c:pt>
                <c:pt idx="6">
                  <c:v>10.23</c:v>
                </c:pt>
                <c:pt idx="7">
                  <c:v>5.13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479676"/>
        <c:axId val="767034613"/>
      </c:scatterChart>
      <c:valAx>
        <c:axId val="3754796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34613"/>
        <c:crosses val="autoZero"/>
        <c:crossBetween val="midCat"/>
      </c:valAx>
      <c:valAx>
        <c:axId val="7670346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54796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AC_50Hz_电压!$D$51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AC_50Hz_电压!$B$52:$B$59</c:f>
              <c:numCache>
                <c:formatCode>General</c:formatCode>
                <c:ptCount val="8"/>
                <c:pt idx="0">
                  <c:v>2617.21</c:v>
                </c:pt>
                <c:pt idx="1" c:formatCode="0.00_ ">
                  <c:v>2562.71</c:v>
                </c:pt>
                <c:pt idx="2">
                  <c:v>2498.96</c:v>
                </c:pt>
                <c:pt idx="3">
                  <c:v>2422.46</c:v>
                </c:pt>
                <c:pt idx="4">
                  <c:v>2334.71</c:v>
                </c:pt>
                <c:pt idx="5">
                  <c:v>2239.77</c:v>
                </c:pt>
                <c:pt idx="6">
                  <c:v>2152.11</c:v>
                </c:pt>
                <c:pt idx="7">
                  <c:v>2096.86</c:v>
                </c:pt>
              </c:numCache>
            </c:numRef>
          </c:xVal>
          <c:yVal>
            <c:numRef>
              <c:f>AC_50Hz_电压!$D$52:$D$59</c:f>
              <c:numCache>
                <c:formatCode>0.00_ </c:formatCode>
                <c:ptCount val="8"/>
                <c:pt idx="0">
                  <c:v>39.95</c:v>
                </c:pt>
                <c:pt idx="1" c:formatCode="General">
                  <c:v>34.07</c:v>
                </c:pt>
                <c:pt idx="2" c:formatCode="General">
                  <c:v>30.02</c:v>
                </c:pt>
                <c:pt idx="3">
                  <c:v>24.96</c:v>
                </c:pt>
                <c:pt idx="4" c:formatCode="General">
                  <c:v>20.15</c:v>
                </c:pt>
                <c:pt idx="5">
                  <c:v>15.18</c:v>
                </c:pt>
                <c:pt idx="6">
                  <c:v>10.27</c:v>
                </c:pt>
                <c:pt idx="7" c:formatCode="General">
                  <c:v>5.15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46379"/>
        <c:axId val="548356410"/>
      </c:scatterChart>
      <c:valAx>
        <c:axId val="1011463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8356410"/>
        <c:crosses val="autoZero"/>
        <c:crossBetween val="midCat"/>
      </c:valAx>
      <c:valAx>
        <c:axId val="548356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1463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AC_50Hz_电压!$C$61</c:f>
              <c:strCache>
                <c:ptCount val="1"/>
                <c:pt idx="0">
                  <c:v>电压6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AC_50Hz_电压!$A$62:$A$69</c:f>
              <c:numCache>
                <c:formatCode>0.00_ </c:formatCode>
                <c:ptCount val="8"/>
                <c:pt idx="0">
                  <c:v>2590</c:v>
                </c:pt>
                <c:pt idx="1" c:formatCode="General">
                  <c:v>2543.82</c:v>
                </c:pt>
                <c:pt idx="2">
                  <c:v>2482.7</c:v>
                </c:pt>
                <c:pt idx="3" c:formatCode="General">
                  <c:v>2415.15</c:v>
                </c:pt>
                <c:pt idx="4" c:formatCode="General">
                  <c:v>2327.68</c:v>
                </c:pt>
                <c:pt idx="5" c:formatCode="General">
                  <c:v>2239.36</c:v>
                </c:pt>
                <c:pt idx="6">
                  <c:v>2158.4</c:v>
                </c:pt>
                <c:pt idx="7">
                  <c:v>2102.37</c:v>
                </c:pt>
              </c:numCache>
            </c:numRef>
          </c:xVal>
          <c:yVal>
            <c:numRef>
              <c:f>AC_50Hz_电压!$C$62:$C$69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35.06</c:v>
                </c:pt>
                <c:pt idx="2">
                  <c:v>29.92</c:v>
                </c:pt>
                <c:pt idx="3" c:formatCode="General">
                  <c:v>25.08</c:v>
                </c:pt>
                <c:pt idx="4" c:formatCode="General">
                  <c:v>20.07</c:v>
                </c:pt>
                <c:pt idx="5">
                  <c:v>15.06</c:v>
                </c:pt>
                <c:pt idx="6">
                  <c:v>10.23</c:v>
                </c:pt>
                <c:pt idx="7">
                  <c:v>5.09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91140"/>
        <c:axId val="912345302"/>
      </c:scatterChart>
      <c:valAx>
        <c:axId val="6462911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2345302"/>
        <c:crosses val="autoZero"/>
        <c:crossBetween val="midCat"/>
      </c:valAx>
      <c:valAx>
        <c:axId val="9123453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2911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AC_50Hz_电压!$D$61</c:f>
              <c:strCache>
                <c:ptCount val="1"/>
                <c:pt idx="0">
                  <c:v>电压7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AC_50Hz_电压!$B$62:$B$69</c:f>
              <c:numCache>
                <c:formatCode>General</c:formatCode>
                <c:ptCount val="8"/>
                <c:pt idx="0">
                  <c:v>2602.21</c:v>
                </c:pt>
                <c:pt idx="1" c:formatCode="0.00_ ">
                  <c:v>2556.79</c:v>
                </c:pt>
                <c:pt idx="2">
                  <c:v>2495.55</c:v>
                </c:pt>
                <c:pt idx="3">
                  <c:v>2422.64</c:v>
                </c:pt>
                <c:pt idx="4">
                  <c:v>2329.11</c:v>
                </c:pt>
                <c:pt idx="5">
                  <c:v>2233.35</c:v>
                </c:pt>
                <c:pt idx="6">
                  <c:v>2148.27</c:v>
                </c:pt>
                <c:pt idx="7">
                  <c:v>2090.33</c:v>
                </c:pt>
              </c:numCache>
            </c:numRef>
          </c:xVal>
          <c:yVal>
            <c:numRef>
              <c:f>AC_50Hz_电压!$D$62:$D$69</c:f>
              <c:numCache>
                <c:formatCode>0.00_ </c:formatCode>
                <c:ptCount val="8"/>
                <c:pt idx="0">
                  <c:v>40</c:v>
                </c:pt>
                <c:pt idx="1" c:formatCode="General">
                  <c:v>35.16</c:v>
                </c:pt>
                <c:pt idx="2" c:formatCode="General">
                  <c:v>30.03</c:v>
                </c:pt>
                <c:pt idx="3">
                  <c:v>25.19</c:v>
                </c:pt>
                <c:pt idx="4" c:formatCode="General">
                  <c:v>20.14</c:v>
                </c:pt>
                <c:pt idx="5">
                  <c:v>15.11</c:v>
                </c:pt>
                <c:pt idx="6">
                  <c:v>10.26</c:v>
                </c:pt>
                <c:pt idx="7" c:formatCode="General">
                  <c:v>5.11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21557"/>
        <c:axId val="492437068"/>
      </c:scatterChart>
      <c:valAx>
        <c:axId val="184721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2437068"/>
        <c:crosses val="autoZero"/>
        <c:crossBetween val="midCat"/>
      </c:valAx>
      <c:valAx>
        <c:axId val="4924370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721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AC_50Hz_电压!$C$11</c:f>
              <c:strCache>
                <c:ptCount val="1"/>
                <c:pt idx="0">
                  <c:v>电压1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AC_50Hz_电压!$A$12:$A$19</c:f>
              <c:numCache>
                <c:formatCode>0.00_ </c:formatCode>
                <c:ptCount val="8"/>
                <c:pt idx="0">
                  <c:v>2605.2</c:v>
                </c:pt>
                <c:pt idx="1" c:formatCode="General">
                  <c:v>2558.44</c:v>
                </c:pt>
                <c:pt idx="2" c:formatCode="General">
                  <c:v>2495.43</c:v>
                </c:pt>
                <c:pt idx="3" c:formatCode="General">
                  <c:v>2422.15</c:v>
                </c:pt>
                <c:pt idx="4" c:formatCode="General">
                  <c:v>2336.88</c:v>
                </c:pt>
                <c:pt idx="5" c:formatCode="General">
                  <c:v>2242.17</c:v>
                </c:pt>
                <c:pt idx="6" c:formatCode="General">
                  <c:v>2162.38</c:v>
                </c:pt>
                <c:pt idx="7">
                  <c:v>2106.8</c:v>
                </c:pt>
              </c:numCache>
            </c:numRef>
          </c:xVal>
          <c:yVal>
            <c:numRef>
              <c:f>AC_50Hz_电压!$C$12:$C$19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35.1</c:v>
                </c:pt>
                <c:pt idx="2" c:formatCode="General">
                  <c:v>29.9</c:v>
                </c:pt>
                <c:pt idx="3" c:formatCode="General">
                  <c:v>24.85</c:v>
                </c:pt>
                <c:pt idx="4" c:formatCode="General">
                  <c:v>19.9</c:v>
                </c:pt>
                <c:pt idx="5">
                  <c:v>14.95</c:v>
                </c:pt>
                <c:pt idx="6">
                  <c:v>10.06</c:v>
                </c:pt>
                <c:pt idx="7">
                  <c:v>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3577026"/>
        <c:axId val="475501816"/>
      </c:scatterChart>
      <c:valAx>
        <c:axId val="9735770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01816"/>
        <c:crosses val="autoZero"/>
        <c:crossBetween val="midCat"/>
      </c:valAx>
      <c:valAx>
        <c:axId val="47550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35770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AC_50Hz_电压!$D$11</c:f>
              <c:strCache>
                <c:ptCount val="1"/>
                <c:pt idx="0">
                  <c:v>电压2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AC_50Hz_电压!$B$12:$B$19</c:f>
              <c:numCache>
                <c:formatCode>General</c:formatCode>
                <c:ptCount val="8"/>
                <c:pt idx="0">
                  <c:v>2630.13</c:v>
                </c:pt>
                <c:pt idx="1">
                  <c:v>2582.48</c:v>
                </c:pt>
                <c:pt idx="2">
                  <c:v>2516.95</c:v>
                </c:pt>
                <c:pt idx="3">
                  <c:v>2439.98</c:v>
                </c:pt>
                <c:pt idx="4">
                  <c:v>2348.59</c:v>
                </c:pt>
                <c:pt idx="5">
                  <c:v>2244.74</c:v>
                </c:pt>
                <c:pt idx="6">
                  <c:v>2161.51</c:v>
                </c:pt>
                <c:pt idx="7">
                  <c:v>2101.93</c:v>
                </c:pt>
              </c:numCache>
            </c:numRef>
          </c:xVal>
          <c:yVal>
            <c:numRef>
              <c:f>AC_50Hz_电压!$D$12:$D$19</c:f>
              <c:numCache>
                <c:formatCode>0.00_ </c:formatCode>
                <c:ptCount val="8"/>
                <c:pt idx="0">
                  <c:v>39.9</c:v>
                </c:pt>
                <c:pt idx="1" c:formatCode="General">
                  <c:v>35.18</c:v>
                </c:pt>
                <c:pt idx="2" c:formatCode="General">
                  <c:v>30.02</c:v>
                </c:pt>
                <c:pt idx="3">
                  <c:v>24.95</c:v>
                </c:pt>
                <c:pt idx="4" c:formatCode="General">
                  <c:v>19.98</c:v>
                </c:pt>
                <c:pt idx="5">
                  <c:v>15</c:v>
                </c:pt>
                <c:pt idx="6" c:formatCode="General">
                  <c:v>10.09</c:v>
                </c:pt>
                <c:pt idx="7" c:formatCode="General">
                  <c:v>5.16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31711"/>
        <c:axId val="104673114"/>
      </c:scatterChart>
      <c:valAx>
        <c:axId val="657631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4673114"/>
        <c:crosses val="autoZero"/>
        <c:crossBetween val="midCat"/>
      </c:valAx>
      <c:valAx>
        <c:axId val="1046731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7631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I1:5-45V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4834021458477"/>
                  <c:y val="0.03802302215305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AC_50Hz_电压!$B$123:$B$131</c:f>
              <c:numCache>
                <c:formatCode>General</c:formatCode>
                <c:ptCount val="9"/>
                <c:pt idx="0">
                  <c:v>141.4</c:v>
                </c:pt>
                <c:pt idx="1">
                  <c:v>424.3</c:v>
                </c:pt>
                <c:pt idx="2" c:formatCode="0.0_ ">
                  <c:v>658</c:v>
                </c:pt>
                <c:pt idx="3">
                  <c:v>874.2</c:v>
                </c:pt>
                <c:pt idx="4">
                  <c:v>1077.5</c:v>
                </c:pt>
                <c:pt idx="5">
                  <c:v>1282.7</c:v>
                </c:pt>
                <c:pt idx="6">
                  <c:v>1463.1</c:v>
                </c:pt>
                <c:pt idx="7" c:formatCode="0.0_ ">
                  <c:v>1629</c:v>
                </c:pt>
                <c:pt idx="8">
                  <c:v>1754.3</c:v>
                </c:pt>
              </c:numCache>
            </c:numRef>
          </c:xVal>
          <c:yVal>
            <c:numRef>
              <c:f>AC_50Hz_电压!$J$123:$J$131</c:f>
              <c:numCache>
                <c:formatCode>General</c:formatCode>
                <c:ptCount val="9"/>
                <c:pt idx="0">
                  <c:v>2.58</c:v>
                </c:pt>
                <c:pt idx="1">
                  <c:v>4.98</c:v>
                </c:pt>
                <c:pt idx="2">
                  <c:v>7.7</c:v>
                </c:pt>
                <c:pt idx="3">
                  <c:v>10.32</c:v>
                </c:pt>
                <c:pt idx="4">
                  <c:v>12.84</c:v>
                </c:pt>
                <c:pt idx="5">
                  <c:v>15.44</c:v>
                </c:pt>
                <c:pt idx="6">
                  <c:v>18.16</c:v>
                </c:pt>
                <c:pt idx="7">
                  <c:v>20.78</c:v>
                </c:pt>
                <c:pt idx="8">
                  <c:v>23.22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5306"/>
        <c:axId val="732872025"/>
      </c:scatterChart>
      <c:valAx>
        <c:axId val="612953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872025"/>
        <c:crosses val="autoZero"/>
        <c:crossBetween val="midCat"/>
      </c:valAx>
      <c:valAx>
        <c:axId val="7328720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29530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950486295313882"/>
                  <c:y val="-0.063886424134871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AC_50Hz_电压!$D$123:$D$131</c:f>
              <c:numCache>
                <c:formatCode>0.0_ </c:formatCode>
                <c:ptCount val="9"/>
                <c:pt idx="0">
                  <c:v>194</c:v>
                </c:pt>
                <c:pt idx="1" c:formatCode="General">
                  <c:v>366.8</c:v>
                </c:pt>
                <c:pt idx="2" c:formatCode="General">
                  <c:v>561.7</c:v>
                </c:pt>
                <c:pt idx="3">
                  <c:v>730</c:v>
                </c:pt>
                <c:pt idx="4" c:formatCode="General">
                  <c:v>880.2</c:v>
                </c:pt>
                <c:pt idx="5" c:formatCode="General">
                  <c:v>1021.6</c:v>
                </c:pt>
                <c:pt idx="6" c:formatCode="General">
                  <c:v>1141.2</c:v>
                </c:pt>
                <c:pt idx="7" c:formatCode="General">
                  <c:v>1245.9</c:v>
                </c:pt>
                <c:pt idx="8" c:formatCode="General">
                  <c:v>1321.1</c:v>
                </c:pt>
              </c:numCache>
            </c:numRef>
          </c:xVal>
          <c:yVal>
            <c:numRef>
              <c:f>AC_50Hz_电压!$H$123:$H$131</c:f>
              <c:numCache>
                <c:formatCode>General</c:formatCode>
                <c:ptCount val="9"/>
                <c:pt idx="0">
                  <c:v>5.19</c:v>
                </c:pt>
                <c:pt idx="1" c:formatCode="0.00_ ">
                  <c:v>9.97</c:v>
                </c:pt>
                <c:pt idx="2">
                  <c:v>15.4</c:v>
                </c:pt>
                <c:pt idx="3" c:formatCode="0.00_ ">
                  <c:v>20.76</c:v>
                </c:pt>
                <c:pt idx="4">
                  <c:v>25.41</c:v>
                </c:pt>
                <c:pt idx="5">
                  <c:v>30.38</c:v>
                </c:pt>
                <c:pt idx="6" c:formatCode="0.00_ ">
                  <c:v>35.48</c:v>
                </c:pt>
                <c:pt idx="7">
                  <c:v>40.55</c:v>
                </c:pt>
                <c:pt idx="8">
                  <c:v>45.43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164775"/>
        <c:axId val="695395146"/>
      </c:scatterChart>
      <c:valAx>
        <c:axId val="756164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395146"/>
        <c:crosses val="autoZero"/>
        <c:crossBetween val="midCat"/>
      </c:valAx>
      <c:valAx>
        <c:axId val="695395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164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71860164005179"/>
                  <c:y val="-0.15080346106304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AC_50Hz_电压!$F$123:$F$131</c:f>
              <c:numCache>
                <c:formatCode>0.00_ </c:formatCode>
                <c:ptCount val="9"/>
                <c:pt idx="0">
                  <c:v>249.3</c:v>
                </c:pt>
                <c:pt idx="1" c:formatCode="0.0_ ">
                  <c:v>473</c:v>
                </c:pt>
                <c:pt idx="2" c:formatCode="General">
                  <c:v>717.7</c:v>
                </c:pt>
                <c:pt idx="3">
                  <c:v>923.2</c:v>
                </c:pt>
                <c:pt idx="4" c:formatCode="General">
                  <c:v>1096.6</c:v>
                </c:pt>
                <c:pt idx="5">
                  <c:v>1247.9</c:v>
                </c:pt>
                <c:pt idx="6" c:formatCode="General">
                  <c:v>1368.8</c:v>
                </c:pt>
                <c:pt idx="7" c:formatCode="General">
                  <c:v>1470.5</c:v>
                </c:pt>
                <c:pt idx="8" c:formatCode="General">
                  <c:v>1537.4</c:v>
                </c:pt>
              </c:numCache>
            </c:numRef>
          </c:xVal>
          <c:yVal>
            <c:numRef>
              <c:f>AC_50Hz_电压!$I$123:$I$131</c:f>
              <c:numCache>
                <c:formatCode>General</c:formatCode>
                <c:ptCount val="9"/>
                <c:pt idx="0">
                  <c:v>5.13</c:v>
                </c:pt>
                <c:pt idx="1">
                  <c:v>9.83</c:v>
                </c:pt>
                <c:pt idx="2">
                  <c:v>15.15</c:v>
                </c:pt>
                <c:pt idx="3">
                  <c:v>20.3</c:v>
                </c:pt>
                <c:pt idx="4">
                  <c:v>25.14</c:v>
                </c:pt>
                <c:pt idx="5">
                  <c:v>30.15</c:v>
                </c:pt>
                <c:pt idx="6">
                  <c:v>35.19</c:v>
                </c:pt>
                <c:pt idx="7">
                  <c:v>40.25</c:v>
                </c:pt>
                <c:pt idx="8">
                  <c:v>45.14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696452"/>
        <c:axId val="412761782"/>
      </c:scatterChart>
      <c:valAx>
        <c:axId val="9106964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2761782"/>
        <c:crosses val="autoZero"/>
        <c:crossBetween val="midCat"/>
      </c:valAx>
      <c:valAx>
        <c:axId val="412761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06964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DC电流!$C$69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DC电流!$A$70:$A$73</c:f>
              <c:numCache>
                <c:formatCode>General</c:formatCode>
                <c:ptCount val="4"/>
                <c:pt idx="0">
                  <c:v>2522.625732</c:v>
                </c:pt>
                <c:pt idx="1">
                  <c:v>2638.337158</c:v>
                </c:pt>
                <c:pt idx="2">
                  <c:v>3224.014404</c:v>
                </c:pt>
                <c:pt idx="3">
                  <c:v>4034.263916</c:v>
                </c:pt>
              </c:numCache>
            </c:numRef>
          </c:xVal>
          <c:yVal>
            <c:numRef>
              <c:f>DC电流!$C$70:$C$73</c:f>
              <c:numCache>
                <c:formatCode>General</c:formatCode>
                <c:ptCount val="4"/>
                <c:pt idx="0">
                  <c:v>0.184</c:v>
                </c:pt>
                <c:pt idx="1">
                  <c:v>0.276</c:v>
                </c:pt>
                <c:pt idx="2">
                  <c:v>0.547</c:v>
                </c:pt>
                <c:pt idx="3">
                  <c:v>1.101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002739"/>
        <c:axId val="69310910"/>
      </c:scatterChart>
      <c:valAx>
        <c:axId val="5870027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310910"/>
        <c:crosses val="autoZero"/>
        <c:crossBetween val="midCat"/>
      </c:valAx>
      <c:valAx>
        <c:axId val="69310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0027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AC_50Hz_电压!$D$123:$D$131</c:f>
              <c:numCache>
                <c:formatCode>0.0_ </c:formatCode>
                <c:ptCount val="9"/>
                <c:pt idx="0">
                  <c:v>194</c:v>
                </c:pt>
                <c:pt idx="1" c:formatCode="General">
                  <c:v>366.8</c:v>
                </c:pt>
                <c:pt idx="2" c:formatCode="General">
                  <c:v>561.7</c:v>
                </c:pt>
                <c:pt idx="3">
                  <c:v>730</c:v>
                </c:pt>
                <c:pt idx="4" c:formatCode="General">
                  <c:v>880.2</c:v>
                </c:pt>
                <c:pt idx="5" c:formatCode="General">
                  <c:v>1021.6</c:v>
                </c:pt>
                <c:pt idx="6" c:formatCode="General">
                  <c:v>1141.2</c:v>
                </c:pt>
                <c:pt idx="7" c:formatCode="General">
                  <c:v>1245.9</c:v>
                </c:pt>
                <c:pt idx="8" c:formatCode="General">
                  <c:v>1321.1</c:v>
                </c:pt>
              </c:numCache>
            </c:numRef>
          </c:xVal>
          <c:yVal>
            <c:numRef>
              <c:f>AC_50Hz_电压!$M$123:$M$131</c:f>
              <c:numCache>
                <c:formatCode>General</c:formatCode>
                <c:ptCount val="9"/>
                <c:pt idx="0">
                  <c:v>5.16</c:v>
                </c:pt>
                <c:pt idx="1">
                  <c:v>9.9</c:v>
                </c:pt>
                <c:pt idx="2">
                  <c:v>15.275</c:v>
                </c:pt>
                <c:pt idx="3">
                  <c:v>20.53</c:v>
                </c:pt>
                <c:pt idx="4">
                  <c:v>25.275</c:v>
                </c:pt>
                <c:pt idx="5">
                  <c:v>30.265</c:v>
                </c:pt>
                <c:pt idx="6">
                  <c:v>35.335</c:v>
                </c:pt>
                <c:pt idx="7">
                  <c:v>40.4</c:v>
                </c:pt>
                <c:pt idx="8">
                  <c:v>45.285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69707"/>
        <c:axId val="503740966"/>
      </c:scatterChart>
      <c:valAx>
        <c:axId val="9205697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740966"/>
        <c:crosses val="autoZero"/>
        <c:crossBetween val="midCat"/>
      </c:valAx>
      <c:valAx>
        <c:axId val="5037409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5697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I1:10-35V</a:t>
            </a:r>
            <a:endParaRPr lang="en-US" altLang="zh-CN"/>
          </a:p>
        </c:rich>
      </c:tx>
      <c:layout>
        <c:manualLayout>
          <c:xMode val="edge"/>
          <c:yMode val="edge"/>
          <c:x val="0.406349868000556"/>
          <c:y val="0.029465930018416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598761335988"/>
                  <c:y val="0.002772963604852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AC_50Hz_电压!$B$124:$B$129</c:f>
              <c:numCache>
                <c:formatCode>General</c:formatCode>
                <c:ptCount val="6"/>
                <c:pt idx="0">
                  <c:v>424.3</c:v>
                </c:pt>
                <c:pt idx="1" c:formatCode="0.0_ ">
                  <c:v>658</c:v>
                </c:pt>
                <c:pt idx="2">
                  <c:v>874.2</c:v>
                </c:pt>
                <c:pt idx="3">
                  <c:v>1077.5</c:v>
                </c:pt>
                <c:pt idx="4">
                  <c:v>1282.7</c:v>
                </c:pt>
                <c:pt idx="5">
                  <c:v>1463.1</c:v>
                </c:pt>
              </c:numCache>
            </c:numRef>
          </c:xVal>
          <c:yVal>
            <c:numRef>
              <c:f>AC_50Hz_电压!$J$124:$J$129</c:f>
              <c:numCache>
                <c:formatCode>General</c:formatCode>
                <c:ptCount val="6"/>
                <c:pt idx="0">
                  <c:v>4.98</c:v>
                </c:pt>
                <c:pt idx="1">
                  <c:v>7.7</c:v>
                </c:pt>
                <c:pt idx="2">
                  <c:v>10.32</c:v>
                </c:pt>
                <c:pt idx="3">
                  <c:v>12.84</c:v>
                </c:pt>
                <c:pt idx="4">
                  <c:v>15.44</c:v>
                </c:pt>
                <c:pt idx="5">
                  <c:v>18.16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043240"/>
        <c:axId val="550783785"/>
      </c:scatterChart>
      <c:valAx>
        <c:axId val="43704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0783785"/>
        <c:crosses val="autoZero"/>
        <c:crossBetween val="midCat"/>
      </c:valAx>
      <c:valAx>
        <c:axId val="5507837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704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26411483253589"/>
                  <c:y val="-0.00932140193885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AC_50Hz_电压!$D$124:$D$129</c:f>
              <c:numCache>
                <c:formatCode>General</c:formatCode>
                <c:ptCount val="6"/>
                <c:pt idx="0">
                  <c:v>366.8</c:v>
                </c:pt>
                <c:pt idx="1">
                  <c:v>561.7</c:v>
                </c:pt>
                <c:pt idx="2" c:formatCode="0.0_ ">
                  <c:v>730</c:v>
                </c:pt>
                <c:pt idx="3">
                  <c:v>880.2</c:v>
                </c:pt>
                <c:pt idx="4">
                  <c:v>1021.6</c:v>
                </c:pt>
                <c:pt idx="5">
                  <c:v>1141.2</c:v>
                </c:pt>
              </c:numCache>
            </c:numRef>
          </c:xVal>
          <c:yVal>
            <c:numRef>
              <c:f>AC_50Hz_电压!$H$124:$H$129</c:f>
              <c:numCache>
                <c:formatCode>0.00_ </c:formatCode>
                <c:ptCount val="6"/>
                <c:pt idx="0">
                  <c:v>9.97</c:v>
                </c:pt>
                <c:pt idx="1" c:formatCode="General">
                  <c:v>15.4</c:v>
                </c:pt>
                <c:pt idx="2">
                  <c:v>20.76</c:v>
                </c:pt>
                <c:pt idx="3" c:formatCode="General">
                  <c:v>25.41</c:v>
                </c:pt>
                <c:pt idx="4" c:formatCode="General">
                  <c:v>30.38</c:v>
                </c:pt>
                <c:pt idx="5">
                  <c:v>35.48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8856"/>
        <c:axId val="937753352"/>
      </c:scatterChart>
      <c:valAx>
        <c:axId val="171668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753352"/>
        <c:crosses val="autoZero"/>
        <c:crossBetween val="midCat"/>
      </c:valAx>
      <c:valAx>
        <c:axId val="9377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1668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936080740118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AC_50Hz_电压!$F$124:$F$129</c:f>
              <c:numCache>
                <c:formatCode>0.0_ </c:formatCode>
                <c:ptCount val="6"/>
                <c:pt idx="0">
                  <c:v>473</c:v>
                </c:pt>
                <c:pt idx="1" c:formatCode="General">
                  <c:v>717.7</c:v>
                </c:pt>
                <c:pt idx="2" c:formatCode="0.00_ ">
                  <c:v>923.2</c:v>
                </c:pt>
                <c:pt idx="3" c:formatCode="General">
                  <c:v>1096.6</c:v>
                </c:pt>
                <c:pt idx="4" c:formatCode="0.00_ ">
                  <c:v>1247.9</c:v>
                </c:pt>
                <c:pt idx="5" c:formatCode="General">
                  <c:v>1368.8</c:v>
                </c:pt>
              </c:numCache>
            </c:numRef>
          </c:xVal>
          <c:yVal>
            <c:numRef>
              <c:f>AC_50Hz_电压!$I$124:$I$129</c:f>
              <c:numCache>
                <c:formatCode>General</c:formatCode>
                <c:ptCount val="6"/>
                <c:pt idx="0">
                  <c:v>9.83</c:v>
                </c:pt>
                <c:pt idx="1">
                  <c:v>15.15</c:v>
                </c:pt>
                <c:pt idx="2">
                  <c:v>20.3</c:v>
                </c:pt>
                <c:pt idx="3">
                  <c:v>25.14</c:v>
                </c:pt>
                <c:pt idx="4">
                  <c:v>30.15</c:v>
                </c:pt>
                <c:pt idx="5">
                  <c:v>35.19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83770"/>
        <c:axId val="251139221"/>
      </c:scatterChart>
      <c:valAx>
        <c:axId val="1792837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1139221"/>
        <c:crosses val="autoZero"/>
        <c:crossBetween val="midCat"/>
      </c:valAx>
      <c:valAx>
        <c:axId val="251139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2837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V1:15-30V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810795770729"/>
                  <c:y val="-0.0018416206261510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AC_50Hz_电压!$D$125:$D$128</c:f>
              <c:numCache>
                <c:formatCode>General</c:formatCode>
                <c:ptCount val="4"/>
                <c:pt idx="0">
                  <c:v>561.7</c:v>
                </c:pt>
                <c:pt idx="1" c:formatCode="0.0_ ">
                  <c:v>730</c:v>
                </c:pt>
                <c:pt idx="2">
                  <c:v>880.2</c:v>
                </c:pt>
                <c:pt idx="3">
                  <c:v>1021.6</c:v>
                </c:pt>
              </c:numCache>
            </c:numRef>
          </c:xVal>
          <c:yVal>
            <c:numRef>
              <c:f>AC_50Hz_电压!$H$125:$H$128</c:f>
              <c:numCache>
                <c:formatCode>General</c:formatCode>
                <c:ptCount val="4"/>
                <c:pt idx="0">
                  <c:v>15.4</c:v>
                </c:pt>
                <c:pt idx="1" c:formatCode="0.00_ ">
                  <c:v>20.76</c:v>
                </c:pt>
                <c:pt idx="2">
                  <c:v>25.41</c:v>
                </c:pt>
                <c:pt idx="3">
                  <c:v>30.38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57419"/>
        <c:axId val="129372776"/>
      </c:scatterChart>
      <c:valAx>
        <c:axId val="2017574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372776"/>
        <c:crosses val="autoZero"/>
        <c:crossBetween val="midCat"/>
      </c:valAx>
      <c:valAx>
        <c:axId val="12937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7574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V2:15-30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599944436727"/>
                  <c:y val="-0.005755064456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AC_50Hz_电压!$F$125:$F$128</c:f>
              <c:numCache>
                <c:formatCode>General</c:formatCode>
                <c:ptCount val="4"/>
                <c:pt idx="0">
                  <c:v>717.7</c:v>
                </c:pt>
                <c:pt idx="1" c:formatCode="0.00_ ">
                  <c:v>923.2</c:v>
                </c:pt>
                <c:pt idx="2">
                  <c:v>1096.6</c:v>
                </c:pt>
                <c:pt idx="3" c:formatCode="0.00_ ">
                  <c:v>1247.9</c:v>
                </c:pt>
              </c:numCache>
            </c:numRef>
          </c:xVal>
          <c:yVal>
            <c:numRef>
              <c:f>AC_50Hz_电压!$I$125:$I$128</c:f>
              <c:numCache>
                <c:formatCode>General</c:formatCode>
                <c:ptCount val="4"/>
                <c:pt idx="0">
                  <c:v>15.15</c:v>
                </c:pt>
                <c:pt idx="1">
                  <c:v>20.3</c:v>
                </c:pt>
                <c:pt idx="2">
                  <c:v>25.14</c:v>
                </c:pt>
                <c:pt idx="3">
                  <c:v>30.15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051872"/>
        <c:axId val="635343677"/>
      </c:scatterChart>
      <c:valAx>
        <c:axId val="4830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5343677"/>
        <c:crosses val="autoZero"/>
        <c:crossBetween val="midCat"/>
      </c:valAx>
      <c:valAx>
        <c:axId val="6353436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05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I1:15-30V</a:t>
            </a:r>
            <a:endParaRPr lang="en-US" altLang="zh-CN"/>
          </a:p>
        </c:rich>
      </c:tx>
      <c:layout>
        <c:manualLayout>
          <c:xMode val="edge"/>
          <c:yMode val="edge"/>
          <c:x val="0.412058905251459"/>
          <c:y val="0.052486187845303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96610169491525"/>
                  <c:y val="0.020257826887661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AC_50Hz_电压!$B$125:$B$128</c:f>
              <c:numCache>
                <c:formatCode>0.0_ </c:formatCode>
                <c:ptCount val="4"/>
                <c:pt idx="0">
                  <c:v>658</c:v>
                </c:pt>
                <c:pt idx="1" c:formatCode="General">
                  <c:v>874.2</c:v>
                </c:pt>
                <c:pt idx="2" c:formatCode="General">
                  <c:v>1077.5</c:v>
                </c:pt>
                <c:pt idx="3" c:formatCode="General">
                  <c:v>1282.7</c:v>
                </c:pt>
              </c:numCache>
            </c:numRef>
          </c:xVal>
          <c:yVal>
            <c:numRef>
              <c:f>AC_50Hz_电压!$J$125:$J$128</c:f>
              <c:numCache>
                <c:formatCode>General</c:formatCode>
                <c:ptCount val="4"/>
                <c:pt idx="0">
                  <c:v>7.7</c:v>
                </c:pt>
                <c:pt idx="1">
                  <c:v>10.32</c:v>
                </c:pt>
                <c:pt idx="2">
                  <c:v>12.84</c:v>
                </c:pt>
                <c:pt idx="3">
                  <c:v>15.44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929057"/>
        <c:axId val="775214566"/>
      </c:scatterChart>
      <c:valAx>
        <c:axId val="9899290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5214566"/>
        <c:crosses val="autoZero"/>
        <c:crossBetween val="midCat"/>
      </c:valAx>
      <c:valAx>
        <c:axId val="7752145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9290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V1:20-40V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1590940669724"/>
                  <c:y val="-0.01151808339092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AC_50Hz_电压!$D$126:$D$130</c:f>
              <c:numCache>
                <c:formatCode>0.0_ </c:formatCode>
                <c:ptCount val="5"/>
                <c:pt idx="0">
                  <c:v>730</c:v>
                </c:pt>
                <c:pt idx="1" c:formatCode="General">
                  <c:v>880.2</c:v>
                </c:pt>
                <c:pt idx="2" c:formatCode="General">
                  <c:v>1021.6</c:v>
                </c:pt>
                <c:pt idx="3" c:formatCode="General">
                  <c:v>1141.2</c:v>
                </c:pt>
                <c:pt idx="4" c:formatCode="General">
                  <c:v>1245.9</c:v>
                </c:pt>
              </c:numCache>
            </c:numRef>
          </c:xVal>
          <c:yVal>
            <c:numRef>
              <c:f>AC_50Hz_电压!$H$126:$H$130</c:f>
              <c:numCache>
                <c:formatCode>0.00_ </c:formatCode>
                <c:ptCount val="5"/>
                <c:pt idx="0">
                  <c:v>20.76</c:v>
                </c:pt>
                <c:pt idx="1" c:formatCode="General">
                  <c:v>25.41</c:v>
                </c:pt>
                <c:pt idx="2" c:formatCode="General">
                  <c:v>30.38</c:v>
                </c:pt>
                <c:pt idx="3">
                  <c:v>35.48</c:v>
                </c:pt>
                <c:pt idx="4" c:formatCode="General">
                  <c:v>40.55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598270"/>
        <c:axId val="131647763"/>
      </c:scatterChart>
      <c:valAx>
        <c:axId val="857598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1647763"/>
        <c:crosses val="autoZero"/>
        <c:crossBetween val="midCat"/>
      </c:valAx>
      <c:valAx>
        <c:axId val="1316477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59827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V2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2698942682248"/>
                  <c:y val="-0.013360976733471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AC_50Hz_电压!$F$126:$F$130</c:f>
              <c:numCache>
                <c:formatCode>0.00_ </c:formatCode>
                <c:ptCount val="5"/>
                <c:pt idx="0">
                  <c:v>923.2</c:v>
                </c:pt>
                <c:pt idx="1" c:formatCode="General">
                  <c:v>1096.6</c:v>
                </c:pt>
                <c:pt idx="2">
                  <c:v>1247.9</c:v>
                </c:pt>
                <c:pt idx="3" c:formatCode="General">
                  <c:v>1368.8</c:v>
                </c:pt>
                <c:pt idx="4" c:formatCode="General">
                  <c:v>1470.5</c:v>
                </c:pt>
              </c:numCache>
            </c:numRef>
          </c:xVal>
          <c:yVal>
            <c:numRef>
              <c:f>AC_50Hz_电压!$I$126:$I$130</c:f>
              <c:numCache>
                <c:formatCode>General</c:formatCode>
                <c:ptCount val="5"/>
                <c:pt idx="0">
                  <c:v>20.3</c:v>
                </c:pt>
                <c:pt idx="1">
                  <c:v>25.14</c:v>
                </c:pt>
                <c:pt idx="2">
                  <c:v>30.15</c:v>
                </c:pt>
                <c:pt idx="3">
                  <c:v>35.19</c:v>
                </c:pt>
                <c:pt idx="4">
                  <c:v>40.25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250345"/>
        <c:axId val="40912751"/>
      </c:scatterChart>
      <c:valAx>
        <c:axId val="6952503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12751"/>
        <c:crosses val="autoZero"/>
        <c:crossBetween val="midCat"/>
      </c:valAx>
      <c:valAx>
        <c:axId val="409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52503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I1:20-40V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873853848291192"/>
                  <c:y val="-0.01913765275536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AC_50Hz_电压!$B$126:$B$130</c:f>
              <c:numCache>
                <c:formatCode>General</c:formatCode>
                <c:ptCount val="5"/>
                <c:pt idx="0">
                  <c:v>874.2</c:v>
                </c:pt>
                <c:pt idx="1">
                  <c:v>1077.5</c:v>
                </c:pt>
                <c:pt idx="2">
                  <c:v>1282.7</c:v>
                </c:pt>
                <c:pt idx="3">
                  <c:v>1463.1</c:v>
                </c:pt>
                <c:pt idx="4" c:formatCode="0.0_ ">
                  <c:v>1629</c:v>
                </c:pt>
              </c:numCache>
            </c:numRef>
          </c:xVal>
          <c:yVal>
            <c:numRef>
              <c:f>AC_50Hz_电压!$J$126:$J$130</c:f>
              <c:numCache>
                <c:formatCode>General</c:formatCode>
                <c:ptCount val="5"/>
                <c:pt idx="0">
                  <c:v>10.32</c:v>
                </c:pt>
                <c:pt idx="1">
                  <c:v>12.84</c:v>
                </c:pt>
                <c:pt idx="2">
                  <c:v>15.44</c:v>
                </c:pt>
                <c:pt idx="3">
                  <c:v>18.16</c:v>
                </c:pt>
                <c:pt idx="4">
                  <c:v>20.78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747248"/>
        <c:axId val="192241452"/>
      </c:scatterChart>
      <c:valAx>
        <c:axId val="21874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241452"/>
        <c:crosses val="autoZero"/>
        <c:crossBetween val="midCat"/>
      </c:valAx>
      <c:valAx>
        <c:axId val="1922414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874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AC交流50Hz_电流!$G$1</c:f>
              <c:strCache>
                <c:ptCount val="1"/>
                <c:pt idx="0">
                  <c:v>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AC交流50Hz_电流!$F$2:$F$11</c:f>
              <c:numCache>
                <c:formatCode>General</c:formatCode>
                <c:ptCount val="10"/>
                <c:pt idx="0">
                  <c:v>0.0487945719647755</c:v>
                </c:pt>
                <c:pt idx="1">
                  <c:v>0.0880718255664803</c:v>
                </c:pt>
                <c:pt idx="2">
                  <c:v>0.039945704867171</c:v>
                </c:pt>
                <c:pt idx="3">
                  <c:v>0.0882154882154887</c:v>
                </c:pt>
                <c:pt idx="4">
                  <c:v>0.0498915401301513</c:v>
                </c:pt>
                <c:pt idx="5">
                  <c:v>0.0637681159420296</c:v>
                </c:pt>
                <c:pt idx="6">
                  <c:v>0.111277072442118</c:v>
                </c:pt>
                <c:pt idx="7">
                  <c:v>0.0607751027598357</c:v>
                </c:pt>
                <c:pt idx="8">
                  <c:v>0.104289940828402</c:v>
                </c:pt>
                <c:pt idx="9">
                  <c:v>0.652173913043534</c:v>
                </c:pt>
              </c:numCache>
            </c:numRef>
          </c:cat>
          <c:val>
            <c:numRef>
              <c:f>AC交流50Hz_电流!$G$2:$G$11</c:f>
              <c:numCache>
                <c:formatCode>General</c:formatCode>
                <c:ptCount val="10"/>
                <c:pt idx="0">
                  <c:v>-91.8308286415476</c:v>
                </c:pt>
                <c:pt idx="1">
                  <c:v>-182.565604959382</c:v>
                </c:pt>
                <c:pt idx="2">
                  <c:v>-72.5146422338573</c:v>
                </c:pt>
                <c:pt idx="3">
                  <c:v>-180.404848484849</c:v>
                </c:pt>
                <c:pt idx="4">
                  <c:v>-95.314186550975</c:v>
                </c:pt>
                <c:pt idx="5">
                  <c:v>-125.740521739132</c:v>
                </c:pt>
                <c:pt idx="6">
                  <c:v>-228.435407020158</c:v>
                </c:pt>
                <c:pt idx="7">
                  <c:v>-119.947075748679</c:v>
                </c:pt>
                <c:pt idx="8">
                  <c:v>-211.943535502959</c:v>
                </c:pt>
                <c:pt idx="9">
                  <c:v>-1362.83956521751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526844"/>
        <c:axId val="69658206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AC交流50Hz_电流!$F$1</c15:sqref>
                        </c15:formulaRef>
                      </c:ext>
                    </c:extLst>
                    <c:strCache>
                      <c:ptCount val="1"/>
                      <c:pt idx="0">
                        <c:v>P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AC交流50Hz_电流!$F$2:$F$11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0.0487945719647755</c:v>
                      </c:pt>
                      <c:pt idx="1">
                        <c:v>0.0880718255664803</c:v>
                      </c:pt>
                      <c:pt idx="2">
                        <c:v>0.039945704867171</c:v>
                      </c:pt>
                      <c:pt idx="3">
                        <c:v>0.0882154882154887</c:v>
                      </c:pt>
                      <c:pt idx="4">
                        <c:v>0.0498915401301513</c:v>
                      </c:pt>
                      <c:pt idx="5">
                        <c:v>0.0637681159420296</c:v>
                      </c:pt>
                      <c:pt idx="6">
                        <c:v>0.111277072442118</c:v>
                      </c:pt>
                      <c:pt idx="7">
                        <c:v>0.0607751027598357</c:v>
                      </c:pt>
                      <c:pt idx="8">
                        <c:v>0.104289940828402</c:v>
                      </c:pt>
                      <c:pt idx="9">
                        <c:v>0.652173913043534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AC交流50Hz_电流!$F$2:$F$11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0.0487945719647755</c:v>
                      </c:pt>
                      <c:pt idx="1">
                        <c:v>0.0880718255664803</c:v>
                      </c:pt>
                      <c:pt idx="2">
                        <c:v>0.039945704867171</c:v>
                      </c:pt>
                      <c:pt idx="3">
                        <c:v>0.0882154882154887</c:v>
                      </c:pt>
                      <c:pt idx="4">
                        <c:v>0.0498915401301513</c:v>
                      </c:pt>
                      <c:pt idx="5">
                        <c:v>0.0637681159420296</c:v>
                      </c:pt>
                      <c:pt idx="6">
                        <c:v>0.111277072442118</c:v>
                      </c:pt>
                      <c:pt idx="7">
                        <c:v>0.0607751027598357</c:v>
                      </c:pt>
                      <c:pt idx="8">
                        <c:v>0.104289940828402</c:v>
                      </c:pt>
                      <c:pt idx="9">
                        <c:v>0.652173913043534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655268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6582062"/>
        <c:crosses val="autoZero"/>
        <c:auto val="1"/>
        <c:lblAlgn val="ctr"/>
        <c:lblOffset val="100"/>
        <c:noMultiLvlLbl val="0"/>
      </c:catAx>
      <c:valAx>
        <c:axId val="69658206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55268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I0:20-40V</a:t>
            </a:r>
            <a:endParaRPr lang="en-US" altLang="zh-CN"/>
          </a:p>
        </c:rich>
      </c:tx>
      <c:layout>
        <c:manualLayout>
          <c:xMode val="edge"/>
          <c:yMode val="edge"/>
          <c:x val="0.388223552894212"/>
          <c:y val="0.044928044928044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6829976410815"/>
          <c:y val="0.264654264654265"/>
          <c:w val="0.8676102340773"/>
          <c:h val="0.56279396279396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7038649972782"/>
                  <c:y val="-0.0065475324675324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AC_50Hz_电压!$B$105:$B$109</c:f>
              <c:numCache>
                <c:formatCode>General</c:formatCode>
                <c:ptCount val="5"/>
                <c:pt idx="0">
                  <c:v>881.5</c:v>
                </c:pt>
                <c:pt idx="4" c:formatCode="0.0_ ">
                  <c:v>1659.2</c:v>
                </c:pt>
              </c:numCache>
            </c:numRef>
          </c:xVal>
          <c:yVal>
            <c:numRef>
              <c:f>AC_50Hz_电压!$J$105:$J$109</c:f>
              <c:numCache>
                <c:formatCode>General</c:formatCode>
                <c:ptCount val="5"/>
                <c:pt idx="0">
                  <c:v>10.34</c:v>
                </c:pt>
                <c:pt idx="4">
                  <c:v>20.88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36211"/>
        <c:axId val="669493682"/>
      </c:scatterChart>
      <c:valAx>
        <c:axId val="3726362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493682"/>
        <c:crosses val="autoZero"/>
        <c:crossBetween val="midCat"/>
      </c:valAx>
      <c:valAx>
        <c:axId val="6694936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6362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V0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27439471753485"/>
                  <c:y val="-0.01042654028436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AC_50Hz_电压!$D$105:$D$109</c:f>
              <c:numCache>
                <c:formatCode>0.0_ </c:formatCode>
                <c:ptCount val="5"/>
                <c:pt idx="0">
                  <c:v>354.7</c:v>
                </c:pt>
                <c:pt idx="4" c:formatCode="General">
                  <c:v>685.3</c:v>
                </c:pt>
              </c:numCache>
            </c:numRef>
          </c:xVal>
          <c:yVal>
            <c:numRef>
              <c:f>AC_50Hz_电压!$H$105:$H$109</c:f>
              <c:numCache>
                <c:formatCode>0.00_ </c:formatCode>
                <c:ptCount val="5"/>
                <c:pt idx="0">
                  <c:v>20.24</c:v>
                </c:pt>
                <c:pt idx="4" c:formatCode="General">
                  <c:v>40.21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19122"/>
        <c:axId val="377742293"/>
      </c:scatterChart>
      <c:valAx>
        <c:axId val="7136191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7742293"/>
        <c:crosses val="autoZero"/>
        <c:crossBetween val="midCat"/>
      </c:valAx>
      <c:valAx>
        <c:axId val="377742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361912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V1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AC_50Hz_电压!$F$105:$F$109</c:f>
              <c:numCache>
                <c:formatCode>0.00_ </c:formatCode>
                <c:ptCount val="5"/>
                <c:pt idx="0">
                  <c:v>726.3</c:v>
                </c:pt>
                <c:pt idx="4" c:formatCode="General">
                  <c:v>1273.4</c:v>
                </c:pt>
              </c:numCache>
            </c:numRef>
          </c:xVal>
          <c:yVal>
            <c:numRef>
              <c:f>AC_50Hz_电压!$I$105:$I$109</c:f>
              <c:numCache>
                <c:formatCode>General</c:formatCode>
                <c:ptCount val="5"/>
                <c:pt idx="0">
                  <c:v>20.51</c:v>
                </c:pt>
                <c:pt idx="4">
                  <c:v>40.72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54528"/>
        <c:axId val="750853841"/>
      </c:scatterChart>
      <c:valAx>
        <c:axId val="2118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853841"/>
        <c:crosses val="autoZero"/>
        <c:crossBetween val="midCat"/>
      </c:valAx>
      <c:valAx>
        <c:axId val="7508538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5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6862581631235"/>
                  <c:y val="-0.02485615650172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AC_50Hz_电压!$B$184:$B$188</c:f>
              <c:numCache>
                <c:formatCode>General</c:formatCode>
                <c:ptCount val="5"/>
                <c:pt idx="0">
                  <c:v>862.6</c:v>
                </c:pt>
                <c:pt idx="4" c:formatCode="0.0_ ">
                  <c:v>1635.8</c:v>
                </c:pt>
              </c:numCache>
            </c:numRef>
          </c:xVal>
          <c:yVal>
            <c:numRef>
              <c:f>AC_50Hz_电压!$J$184:$J$188</c:f>
              <c:numCache>
                <c:formatCode>General</c:formatCode>
                <c:ptCount val="5"/>
                <c:pt idx="0">
                  <c:v>10.3</c:v>
                </c:pt>
                <c:pt idx="4">
                  <c:v>20.92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132738"/>
        <c:axId val="966218131"/>
      </c:scatterChart>
      <c:valAx>
        <c:axId val="6211327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6218131"/>
        <c:crosses val="autoZero"/>
        <c:crossBetween val="midCat"/>
      </c:valAx>
      <c:valAx>
        <c:axId val="9662181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113273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AC_50Hz_电压!$D$184:$D$188</c:f>
              <c:numCache>
                <c:formatCode>0.0_ </c:formatCode>
                <c:ptCount val="5"/>
                <c:pt idx="0">
                  <c:v>909.7</c:v>
                </c:pt>
                <c:pt idx="4" c:formatCode="General">
                  <c:v>1466.2</c:v>
                </c:pt>
              </c:numCache>
            </c:numRef>
          </c:xVal>
          <c:yVal>
            <c:numRef>
              <c:f>AC_50Hz_电压!$H$184:$H$188</c:f>
              <c:numCache>
                <c:formatCode>0.00_ </c:formatCode>
                <c:ptCount val="5"/>
                <c:pt idx="0">
                  <c:v>20.21</c:v>
                </c:pt>
                <c:pt idx="4" c:formatCode="General">
                  <c:v>40.61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210953"/>
        <c:axId val="455106059"/>
      </c:scatterChart>
      <c:valAx>
        <c:axId val="67221095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5106059"/>
        <c:crosses val="autoZero"/>
        <c:crossBetween val="midCat"/>
      </c:valAx>
      <c:valAx>
        <c:axId val="4551060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221095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AC_50Hz_电压!$F$184:$F$188</c:f>
              <c:numCache>
                <c:formatCode>0.00_ </c:formatCode>
                <c:ptCount val="5"/>
                <c:pt idx="0">
                  <c:v>992.5</c:v>
                </c:pt>
                <c:pt idx="4" c:formatCode="General">
                  <c:v>1566.6</c:v>
                </c:pt>
              </c:numCache>
            </c:numRef>
          </c:xVal>
          <c:yVal>
            <c:numRef>
              <c:f>AC_50Hz_电压!$I$184:$I$188</c:f>
              <c:numCache>
                <c:formatCode>General</c:formatCode>
                <c:ptCount val="5"/>
                <c:pt idx="0">
                  <c:v>20.1</c:v>
                </c:pt>
                <c:pt idx="4">
                  <c:v>40.48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195730"/>
        <c:axId val="180944657"/>
      </c:scatterChart>
      <c:valAx>
        <c:axId val="8171957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0944657"/>
        <c:crosses val="autoZero"/>
        <c:crossBetween val="midCat"/>
      </c:valAx>
      <c:valAx>
        <c:axId val="18094465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1957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AC_50Hz_电压!$B$203:$B$207</c:f>
              <c:numCache>
                <c:formatCode>General</c:formatCode>
                <c:ptCount val="5"/>
                <c:pt idx="0">
                  <c:v>878.9</c:v>
                </c:pt>
                <c:pt idx="4" c:formatCode="0.0_ ">
                  <c:v>1648.9</c:v>
                </c:pt>
              </c:numCache>
            </c:numRef>
          </c:xVal>
          <c:yVal>
            <c:numRef>
              <c:f>AC_50Hz_电压!$J$203:$J$207</c:f>
              <c:numCache>
                <c:formatCode>General</c:formatCode>
                <c:ptCount val="5"/>
                <c:pt idx="0">
                  <c:v>10.4</c:v>
                </c:pt>
                <c:pt idx="4">
                  <c:v>21.04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832573"/>
        <c:axId val="747043070"/>
      </c:scatterChart>
      <c:valAx>
        <c:axId val="5048325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043070"/>
        <c:crosses val="autoZero"/>
        <c:crossBetween val="midCat"/>
      </c:valAx>
      <c:valAx>
        <c:axId val="7470430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483257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AC_50Hz_电压!$D$203:$D$207</c:f>
              <c:numCache>
                <c:formatCode>0.0_ </c:formatCode>
                <c:ptCount val="5"/>
                <c:pt idx="0">
                  <c:v>985</c:v>
                </c:pt>
                <c:pt idx="4" c:formatCode="General">
                  <c:v>1528.3</c:v>
                </c:pt>
              </c:numCache>
            </c:numRef>
          </c:xVal>
          <c:yVal>
            <c:numRef>
              <c:f>AC_50Hz_电压!$H$203:$H$207</c:f>
              <c:numCache>
                <c:formatCode>0.00_ </c:formatCode>
                <c:ptCount val="5"/>
                <c:pt idx="0">
                  <c:v>20.28</c:v>
                </c:pt>
                <c:pt idx="4" c:formatCode="General">
                  <c:v>40.64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424931"/>
        <c:axId val="528229040"/>
      </c:scatterChart>
      <c:valAx>
        <c:axId val="4494249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229040"/>
        <c:crosses val="autoZero"/>
        <c:crossBetween val="midCat"/>
      </c:valAx>
      <c:valAx>
        <c:axId val="52822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94249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778044261235047"/>
                  <c:y val="-0.064762876083630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AC_50Hz_电压!$F$203:$F$207</c:f>
              <c:numCache>
                <c:formatCode>0.00_ </c:formatCode>
                <c:ptCount val="5"/>
                <c:pt idx="0">
                  <c:v>931</c:v>
                </c:pt>
                <c:pt idx="4" c:formatCode="General">
                  <c:v>1481.8</c:v>
                </c:pt>
              </c:numCache>
            </c:numRef>
          </c:xVal>
          <c:yVal>
            <c:numRef>
              <c:f>AC_50Hz_电压!$I$203:$I$207</c:f>
              <c:numCache>
                <c:formatCode>General</c:formatCode>
                <c:ptCount val="5"/>
                <c:pt idx="0">
                  <c:v>20.23</c:v>
                </c:pt>
                <c:pt idx="4">
                  <c:v>40.52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208666"/>
        <c:axId val="641765941"/>
      </c:scatterChart>
      <c:valAx>
        <c:axId val="6182086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765941"/>
        <c:crosses val="autoZero"/>
        <c:crossBetween val="midCat"/>
      </c:valAx>
      <c:valAx>
        <c:axId val="6417659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82086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63693205502293"/>
          <c:y val="0.184810126582278"/>
          <c:w val="0.898624426844518"/>
          <c:h val="0.713325661680092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248950209958008"/>
                  <c:y val="-0.11774370208105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AC_50Hz_电压!$B$220:$B$224</c:f>
              <c:numCache>
                <c:formatCode>General</c:formatCode>
                <c:ptCount val="5"/>
                <c:pt idx="0">
                  <c:v>881.7</c:v>
                </c:pt>
                <c:pt idx="4" c:formatCode="0.0_ ">
                  <c:v>1633.7</c:v>
                </c:pt>
              </c:numCache>
            </c:numRef>
          </c:xVal>
          <c:yVal>
            <c:numRef>
              <c:f>AC_50Hz_电压!$J$220:$J$224</c:f>
              <c:numCache>
                <c:formatCode>General</c:formatCode>
                <c:ptCount val="5"/>
                <c:pt idx="0">
                  <c:v>10.5</c:v>
                </c:pt>
                <c:pt idx="4">
                  <c:v>21.08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40050"/>
        <c:axId val="565812913"/>
      </c:scatterChart>
      <c:valAx>
        <c:axId val="64904005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5812913"/>
        <c:crosses val="autoZero"/>
        <c:crossBetween val="midCat"/>
      </c:valAx>
      <c:valAx>
        <c:axId val="5658129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904005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84100989423405"/>
          <c:y val="0.144674387696981"/>
          <c:w val="0.911907198908222"/>
          <c:h val="0.763508638693754"/>
        </c:manualLayout>
      </c:layout>
      <c:scatterChart>
        <c:scatterStyle val="marker"/>
        <c:varyColors val="0"/>
        <c:ser>
          <c:idx val="0"/>
          <c:order val="0"/>
          <c:tx>
            <c:strRef>
              <c:f>AC交流50Hz_电流!$B$1</c:f>
              <c:strCache>
                <c:ptCount val="1"/>
                <c:pt idx="0">
                  <c:v>电压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AC交流50Hz_电流!$A$2:$A$12</c:f>
              <c:numCache>
                <c:formatCode>General</c:formatCode>
                <c:ptCount val="11"/>
                <c:pt idx="0">
                  <c:v>2379.38</c:v>
                </c:pt>
                <c:pt idx="1">
                  <c:v>2310.11</c:v>
                </c:pt>
                <c:pt idx="2">
                  <c:v>2286.72</c:v>
                </c:pt>
                <c:pt idx="3">
                  <c:v>2235.15</c:v>
                </c:pt>
                <c:pt idx="4" c:formatCode="0.00_ ">
                  <c:v>2220.3</c:v>
                </c:pt>
                <c:pt idx="5">
                  <c:v>2192.64</c:v>
                </c:pt>
                <c:pt idx="6">
                  <c:v>2161.59</c:v>
                </c:pt>
                <c:pt idx="7" c:formatCode="0.00_ ">
                  <c:v>2148.2</c:v>
                </c:pt>
                <c:pt idx="8">
                  <c:v>2114.14</c:v>
                </c:pt>
                <c:pt idx="9">
                  <c:v>2100.62</c:v>
                </c:pt>
                <c:pt idx="10">
                  <c:v>2097.86</c:v>
                </c:pt>
              </c:numCache>
            </c:numRef>
          </c:xVal>
          <c:yVal>
            <c:numRef>
              <c:f>AC交流50Hz_电流!$B$2:$B$12</c:f>
              <c:numCache>
                <c:formatCode>General</c:formatCode>
                <c:ptCount val="11"/>
                <c:pt idx="0">
                  <c:v>0.952</c:v>
                </c:pt>
                <c:pt idx="1">
                  <c:v>0.839</c:v>
                </c:pt>
                <c:pt idx="2">
                  <c:v>0.764</c:v>
                </c:pt>
                <c:pt idx="3">
                  <c:v>0.687</c:v>
                </c:pt>
                <c:pt idx="4">
                  <c:v>0.635</c:v>
                </c:pt>
                <c:pt idx="5" c:formatCode="0.000_ ">
                  <c:v>0.58</c:v>
                </c:pt>
                <c:pt idx="6" c:formatCode="0.000_ ">
                  <c:v>0.5</c:v>
                </c:pt>
                <c:pt idx="7">
                  <c:v>0.441</c:v>
                </c:pt>
                <c:pt idx="8">
                  <c:v>0.354</c:v>
                </c:pt>
                <c:pt idx="9">
                  <c:v>0.296</c:v>
                </c:pt>
                <c:pt idx="10">
                  <c:v>0.221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5361"/>
        <c:axId val="741330555"/>
      </c:scatterChart>
      <c:valAx>
        <c:axId val="2780536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1330555"/>
        <c:crosses val="autoZero"/>
        <c:crossBetween val="midCat"/>
      </c:valAx>
      <c:valAx>
        <c:axId val="7413305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80536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085389520377"/>
                  <c:y val="-0.1461318051575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AC_50Hz_电压!$D$220:$D$224</c:f>
              <c:numCache>
                <c:formatCode>0.0_ </c:formatCode>
                <c:ptCount val="5"/>
                <c:pt idx="0">
                  <c:v>923.3</c:v>
                </c:pt>
                <c:pt idx="4" c:formatCode="General">
                  <c:v>1453.9</c:v>
                </c:pt>
              </c:numCache>
            </c:numRef>
          </c:xVal>
          <c:yVal>
            <c:numRef>
              <c:f>AC_50Hz_电压!$H$220:$H$224</c:f>
              <c:numCache>
                <c:formatCode>0.00_ </c:formatCode>
                <c:ptCount val="5"/>
                <c:pt idx="0">
                  <c:v>20.39</c:v>
                </c:pt>
                <c:pt idx="4" c:formatCode="General">
                  <c:v>40.12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283415"/>
        <c:axId val="750996781"/>
      </c:scatterChart>
      <c:valAx>
        <c:axId val="526283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0996781"/>
        <c:crosses val="autoZero"/>
        <c:crossBetween val="midCat"/>
      </c:valAx>
      <c:valAx>
        <c:axId val="7509967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6283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175968751329505"/>
                  <c:y val="-0.092050209205020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AC_50Hz_电压!$F$220:$F$224</c:f>
              <c:numCache>
                <c:formatCode>0.00_ </c:formatCode>
                <c:ptCount val="5"/>
                <c:pt idx="0">
                  <c:v>747</c:v>
                </c:pt>
                <c:pt idx="4" c:formatCode="General">
                  <c:v>1279.9</c:v>
                </c:pt>
              </c:numCache>
            </c:numRef>
          </c:xVal>
          <c:yVal>
            <c:numRef>
              <c:f>AC_50Hz_电压!$I$220:$I$224</c:f>
              <c:numCache>
                <c:formatCode>General</c:formatCode>
                <c:ptCount val="5"/>
                <c:pt idx="0">
                  <c:v>20.72</c:v>
                </c:pt>
                <c:pt idx="4">
                  <c:v>40.64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28181"/>
        <c:axId val="77838906"/>
      </c:scatterChart>
      <c:valAx>
        <c:axId val="43122818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8906"/>
        <c:crosses val="autoZero"/>
        <c:crossBetween val="midCat"/>
      </c:valAx>
      <c:valAx>
        <c:axId val="778389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122818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148890914615618"/>
                  <c:y val="-0.0906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AC_50Hz_电压!$B$237:$B$241</c:f>
              <c:numCache>
                <c:formatCode>General</c:formatCode>
                <c:ptCount val="5"/>
                <c:pt idx="0">
                  <c:v>847.6</c:v>
                </c:pt>
                <c:pt idx="4" c:formatCode="0.0_ ">
                  <c:v>1633.7</c:v>
                </c:pt>
              </c:numCache>
            </c:numRef>
          </c:xVal>
          <c:yVal>
            <c:numRef>
              <c:f>AC_50Hz_电压!$J$237:$J$241</c:f>
              <c:numCache>
                <c:formatCode>General</c:formatCode>
                <c:ptCount val="5"/>
                <c:pt idx="0">
                  <c:v>10.18</c:v>
                </c:pt>
                <c:pt idx="4">
                  <c:v>20.7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06440"/>
        <c:axId val="253338435"/>
      </c:scatterChart>
      <c:valAx>
        <c:axId val="14280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338435"/>
        <c:crosses val="autoZero"/>
        <c:crossBetween val="midCat"/>
      </c:valAx>
      <c:valAx>
        <c:axId val="2533384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806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54045298558682"/>
                  <c:y val="-0.12385321100917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AC_50Hz_电压!$D$237:$D$241</c:f>
              <c:numCache>
                <c:formatCode>0.0_ </c:formatCode>
                <c:ptCount val="5"/>
                <c:pt idx="0">
                  <c:v>690.5</c:v>
                </c:pt>
                <c:pt idx="4">
                  <c:v>1220</c:v>
                </c:pt>
              </c:numCache>
            </c:numRef>
          </c:xVal>
          <c:yVal>
            <c:numRef>
              <c:f>AC_50Hz_电压!$H$237:$H$241</c:f>
              <c:numCache>
                <c:formatCode>0.00_ </c:formatCode>
                <c:ptCount val="5"/>
                <c:pt idx="0">
                  <c:v>20.06</c:v>
                </c:pt>
                <c:pt idx="4" c:formatCode="General">
                  <c:v>40.56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34435"/>
        <c:axId val="177729716"/>
      </c:scatterChart>
      <c:valAx>
        <c:axId val="2429344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729716"/>
        <c:crosses val="autoZero"/>
        <c:crossBetween val="midCat"/>
      </c:valAx>
      <c:valAx>
        <c:axId val="1777297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9344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16362407031778"/>
                  <c:y val="-0.091698317959848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AC_50Hz_电压!$F$237:$F$241</c:f>
              <c:numCache>
                <c:formatCode>0.00_ </c:formatCode>
                <c:ptCount val="5"/>
                <c:pt idx="0">
                  <c:v>348.4</c:v>
                </c:pt>
                <c:pt idx="4" c:formatCode="General">
                  <c:v>688.9</c:v>
                </c:pt>
              </c:numCache>
            </c:numRef>
          </c:xVal>
          <c:yVal>
            <c:numRef>
              <c:f>AC_50Hz_电压!$I$237:$I$241</c:f>
              <c:numCache>
                <c:formatCode>General</c:formatCode>
                <c:ptCount val="5"/>
                <c:pt idx="0">
                  <c:v>20.44</c:v>
                </c:pt>
                <c:pt idx="4">
                  <c:v>41.4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528"/>
        <c:axId val="691376293"/>
      </c:scatterChart>
      <c:valAx>
        <c:axId val="1149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1376293"/>
        <c:crosses val="autoZero"/>
        <c:crossBetween val="midCat"/>
      </c:valAx>
      <c:valAx>
        <c:axId val="691376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9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4974016332591"/>
                  <c:y val="-0.1156779661016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AC_50Hz_电压!$B$254:$B$258</c:f>
              <c:numCache>
                <c:formatCode>General</c:formatCode>
                <c:ptCount val="5"/>
                <c:pt idx="0">
                  <c:v>813.2</c:v>
                </c:pt>
                <c:pt idx="4" c:formatCode="0.0_ ">
                  <c:v>1583.7</c:v>
                </c:pt>
              </c:numCache>
            </c:numRef>
          </c:xVal>
          <c:yVal>
            <c:numRef>
              <c:f>AC_50Hz_电压!$J$254:$J$258</c:f>
              <c:numCache>
                <c:formatCode>General</c:formatCode>
                <c:ptCount val="5"/>
                <c:pt idx="0">
                  <c:v>9.84</c:v>
                </c:pt>
                <c:pt idx="4">
                  <c:v>21.3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879877"/>
        <c:axId val="86214988"/>
      </c:scatterChart>
      <c:valAx>
        <c:axId val="66087987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14988"/>
        <c:crosses val="autoZero"/>
        <c:crossBetween val="midCat"/>
      </c:valAx>
      <c:valAx>
        <c:axId val="862149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087987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0158778991159652"/>
                  <c:y val="-0.1049350649350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AC_50Hz_电压!$D$254:$D$258</c:f>
              <c:numCache>
                <c:formatCode>0.0_ </c:formatCode>
                <c:ptCount val="5"/>
                <c:pt idx="0">
                  <c:v>624.2</c:v>
                </c:pt>
                <c:pt idx="4">
                  <c:v>1151.4</c:v>
                </c:pt>
              </c:numCache>
            </c:numRef>
          </c:xVal>
          <c:yVal>
            <c:numRef>
              <c:f>AC_50Hz_电压!$H$254:$H$258</c:f>
              <c:numCache>
                <c:formatCode>0.00_ </c:formatCode>
                <c:ptCount val="5"/>
                <c:pt idx="0">
                  <c:v>19.77</c:v>
                </c:pt>
                <c:pt idx="4" c:formatCode="General">
                  <c:v>40.81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82166"/>
        <c:axId val="520721985"/>
      </c:scatterChart>
      <c:valAx>
        <c:axId val="5932821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721985"/>
        <c:crosses val="autoZero"/>
        <c:crossBetween val="midCat"/>
      </c:valAx>
      <c:valAx>
        <c:axId val="5207219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328216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2502979737783"/>
                  <c:y val="-0.14055700609225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AC_50Hz_电压!$F$254:$F$258</c:f>
              <c:numCache>
                <c:formatCode>0.00_ </c:formatCode>
                <c:ptCount val="5"/>
                <c:pt idx="0">
                  <c:v>265.1</c:v>
                </c:pt>
                <c:pt idx="4" c:formatCode="General">
                  <c:v>541.9</c:v>
                </c:pt>
              </c:numCache>
            </c:numRef>
          </c:xVal>
          <c:yVal>
            <c:numRef>
              <c:f>AC_50Hz_电压!$I$254:$I$258</c:f>
              <c:numCache>
                <c:formatCode>General</c:formatCode>
                <c:ptCount val="5"/>
                <c:pt idx="0">
                  <c:v>19.56</c:v>
                </c:pt>
                <c:pt idx="4">
                  <c:v>40.46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8811601"/>
        <c:axId val="286603479"/>
      </c:scatterChart>
      <c:valAx>
        <c:axId val="3288116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603479"/>
        <c:crosses val="autoZero"/>
        <c:crossBetween val="midCat"/>
      </c:valAx>
      <c:valAx>
        <c:axId val="286603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881160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叠加信号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AC_50Hz_电压!$P$123:$P$131</c:f>
              <c:numCache>
                <c:formatCode>General</c:formatCode>
                <c:ptCount val="9"/>
                <c:pt idx="0">
                  <c:v>2257.20935006038</c:v>
                </c:pt>
                <c:pt idx="1">
                  <c:v>2289.00352992301</c:v>
                </c:pt>
                <c:pt idx="2">
                  <c:v>2343.21779824241</c:v>
                </c:pt>
                <c:pt idx="3">
                  <c:v>2399.96923521949</c:v>
                </c:pt>
                <c:pt idx="4">
                  <c:v>2459.23016409607</c:v>
                </c:pt>
                <c:pt idx="5">
                  <c:v>2514.50659374757</c:v>
                </c:pt>
                <c:pt idx="6">
                  <c:v>2567.5865574504</c:v>
                </c:pt>
                <c:pt idx="7">
                  <c:v>2611.88135450292</c:v>
                </c:pt>
                <c:pt idx="8">
                  <c:v>2646.05210077202</c:v>
                </c:pt>
              </c:numCache>
            </c:numRef>
          </c:xVal>
          <c:yVal>
            <c:numRef>
              <c:f>AC_50Hz_电压!$H$123:$H$130</c:f>
              <c:numCache>
                <c:formatCode>General</c:formatCode>
                <c:ptCount val="8"/>
                <c:pt idx="0">
                  <c:v>5.19</c:v>
                </c:pt>
                <c:pt idx="1" c:formatCode="0.00_ ">
                  <c:v>9.97</c:v>
                </c:pt>
                <c:pt idx="2">
                  <c:v>15.4</c:v>
                </c:pt>
                <c:pt idx="3" c:formatCode="0.00_ ">
                  <c:v>20.76</c:v>
                </c:pt>
                <c:pt idx="4">
                  <c:v>25.41</c:v>
                </c:pt>
                <c:pt idx="5">
                  <c:v>30.38</c:v>
                </c:pt>
                <c:pt idx="6" c:formatCode="0.00_ ">
                  <c:v>35.48</c:v>
                </c:pt>
                <c:pt idx="7">
                  <c:v>40.55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701065"/>
        <c:axId val="93485403"/>
      </c:scatterChart>
      <c:valAx>
        <c:axId val="76970106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485403"/>
        <c:crosses val="autoZero"/>
        <c:crossBetween val="midCat"/>
      </c:valAx>
      <c:valAx>
        <c:axId val="934854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970106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185617557787"/>
                  <c:y val="-0.1132812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AC_50Hz_电压!$B$292:$B$296</c:f>
              <c:numCache>
                <c:formatCode>General</c:formatCode>
                <c:ptCount val="5"/>
                <c:pt idx="0">
                  <c:v>831.7</c:v>
                </c:pt>
                <c:pt idx="4" c:formatCode="0.0_ ">
                  <c:v>1659.2</c:v>
                </c:pt>
              </c:numCache>
            </c:numRef>
          </c:xVal>
          <c:yVal>
            <c:numRef>
              <c:f>AC_50Hz_电压!$J$292:$J$296</c:f>
              <c:numCache>
                <c:formatCode>General</c:formatCode>
                <c:ptCount val="5"/>
                <c:pt idx="0">
                  <c:v>10.2</c:v>
                </c:pt>
                <c:pt idx="4">
                  <c:v>20.7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682110"/>
        <c:axId val="302385671"/>
      </c:scatterChart>
      <c:valAx>
        <c:axId val="61368211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385671"/>
        <c:crosses val="autoZero"/>
        <c:crossBetween val="midCat"/>
      </c:valAx>
      <c:valAx>
        <c:axId val="302385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1368211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1"/>
          <c:order val="0"/>
          <c:tx>
            <c:strRef>
              <c:f>AC交流50Hz_电流!$C$1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AC交流50Hz_电流!$A$2:$A$9</c:f>
              <c:numCache>
                <c:formatCode>General</c:formatCode>
                <c:ptCount val="8"/>
                <c:pt idx="0">
                  <c:v>2379.38</c:v>
                </c:pt>
                <c:pt idx="1">
                  <c:v>2310.11</c:v>
                </c:pt>
                <c:pt idx="2">
                  <c:v>2286.72</c:v>
                </c:pt>
                <c:pt idx="3">
                  <c:v>2235.15</c:v>
                </c:pt>
                <c:pt idx="4" c:formatCode="0.00_ ">
                  <c:v>2220.3</c:v>
                </c:pt>
                <c:pt idx="5">
                  <c:v>2192.64</c:v>
                </c:pt>
                <c:pt idx="6">
                  <c:v>2161.59</c:v>
                </c:pt>
                <c:pt idx="7" c:formatCode="0.00_ ">
                  <c:v>2148.2</c:v>
                </c:pt>
              </c:numCache>
            </c:numRef>
          </c:xVal>
          <c:yVal>
            <c:numRef>
              <c:f>AC交流50Hz_电流!$C$2:$C$9</c:f>
              <c:numCache>
                <c:formatCode>General</c:formatCode>
                <c:ptCount val="8"/>
                <c:pt idx="0">
                  <c:v>24.27</c:v>
                </c:pt>
                <c:pt idx="1">
                  <c:v>20.89</c:v>
                </c:pt>
                <c:pt idx="2">
                  <c:v>18.83</c:v>
                </c:pt>
                <c:pt idx="3">
                  <c:v>16.77</c:v>
                </c:pt>
                <c:pt idx="4">
                  <c:v>15.46</c:v>
                </c:pt>
                <c:pt idx="5">
                  <c:v>14.08</c:v>
                </c:pt>
                <c:pt idx="6" c:formatCode="0.00_ ">
                  <c:v>12.1</c:v>
                </c:pt>
                <c:pt idx="7">
                  <c:v>10.61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33875"/>
        <c:axId val="967759225"/>
      </c:scatterChart>
      <c:valAx>
        <c:axId val="9018338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7759225"/>
        <c:crosses val="autoZero"/>
        <c:crossBetween val="midCat"/>
      </c:valAx>
      <c:valAx>
        <c:axId val="9677592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8338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341239109390126"/>
                  <c:y val="-0.12641673931996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AC_50Hz_电压!$D$292:$D$296</c:f>
              <c:numCache>
                <c:formatCode>0.0_ </c:formatCode>
                <c:ptCount val="5"/>
                <c:pt idx="0">
                  <c:v>1146.3</c:v>
                </c:pt>
                <c:pt idx="4" c:formatCode="General">
                  <c:v>1640.9</c:v>
                </c:pt>
              </c:numCache>
            </c:numRef>
          </c:xVal>
          <c:yVal>
            <c:numRef>
              <c:f>AC_50Hz_电压!$H$292:$H$296</c:f>
              <c:numCache>
                <c:formatCode>0.00_ </c:formatCode>
                <c:ptCount val="5"/>
                <c:pt idx="0">
                  <c:v>20.19</c:v>
                </c:pt>
                <c:pt idx="4" c:formatCode="General">
                  <c:v>40.59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03527"/>
        <c:axId val="63072925"/>
      </c:scatterChart>
      <c:valAx>
        <c:axId val="154103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72925"/>
        <c:crosses val="autoZero"/>
        <c:crossBetween val="midCat"/>
      </c:valAx>
      <c:valAx>
        <c:axId val="630729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103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0157480314961"/>
                  <c:y val="-0.061448140900195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AC_50Hz_电压!$F$292:$F$296</c:f>
              <c:numCache>
                <c:formatCode>0.00_ </c:formatCode>
                <c:ptCount val="5"/>
                <c:pt idx="0">
                  <c:v>902.3</c:v>
                </c:pt>
                <c:pt idx="4" c:formatCode="General">
                  <c:v>1454.3</c:v>
                </c:pt>
              </c:numCache>
            </c:numRef>
          </c:xVal>
          <c:yVal>
            <c:numRef>
              <c:f>AC_50Hz_电压!$I$292:$I$296</c:f>
              <c:numCache>
                <c:formatCode>0.0_ </c:formatCode>
                <c:ptCount val="5"/>
                <c:pt idx="0">
                  <c:v>20</c:v>
                </c:pt>
                <c:pt idx="4" c:formatCode="General">
                  <c:v>40.24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06630"/>
        <c:axId val="518808675"/>
      </c:scatterChart>
      <c:valAx>
        <c:axId val="59050663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8808675"/>
        <c:crosses val="autoZero"/>
        <c:crossBetween val="midCat"/>
      </c:valAx>
      <c:valAx>
        <c:axId val="5188086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050663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AC_50Hz_电压!$B$312:$B$316</c:f>
              <c:numCache>
                <c:formatCode>General</c:formatCode>
                <c:ptCount val="5"/>
                <c:pt idx="0">
                  <c:v>833.3</c:v>
                </c:pt>
                <c:pt idx="4" c:formatCode="0.0_ ">
                  <c:v>1588.6</c:v>
                </c:pt>
              </c:numCache>
            </c:numRef>
          </c:xVal>
          <c:yVal>
            <c:numRef>
              <c:f>AC_50Hz_电压!$J$312:$J$316</c:f>
              <c:numCache>
                <c:formatCode>General</c:formatCode>
                <c:ptCount val="5"/>
                <c:pt idx="0">
                  <c:v>10.12</c:v>
                </c:pt>
                <c:pt idx="4">
                  <c:v>20.82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28275"/>
        <c:axId val="699453741"/>
      </c:scatterChart>
      <c:valAx>
        <c:axId val="5004282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453741"/>
        <c:crosses val="autoZero"/>
        <c:crossBetween val="midCat"/>
      </c:valAx>
      <c:valAx>
        <c:axId val="6994537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4282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3052824148182"/>
                  <c:y val="-0.1287655050206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AC_50Hz_电压!$D$312:$D$316</c:f>
              <c:numCache>
                <c:formatCode>0.0_ </c:formatCode>
                <c:ptCount val="5"/>
                <c:pt idx="0">
                  <c:v>1405.8</c:v>
                </c:pt>
                <c:pt idx="4">
                  <c:v>1834.4</c:v>
                </c:pt>
              </c:numCache>
            </c:numRef>
          </c:xVal>
          <c:yVal>
            <c:numRef>
              <c:f>AC_50Hz_电压!$H$312:$H$316</c:f>
              <c:numCache>
                <c:formatCode>0.00_ </c:formatCode>
                <c:ptCount val="5"/>
                <c:pt idx="0">
                  <c:v>19.73</c:v>
                </c:pt>
                <c:pt idx="4" c:formatCode="General">
                  <c:v>40.03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93920"/>
        <c:axId val="248983835"/>
      </c:scatterChart>
      <c:valAx>
        <c:axId val="7833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8983835"/>
        <c:crosses val="autoZero"/>
        <c:crossBetween val="midCat"/>
      </c:valAx>
      <c:valAx>
        <c:axId val="2489838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39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575100736418"/>
                  <c:y val="-0.03820483314154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AC_50Hz_电压!$B$332:$B$336</c:f>
              <c:numCache>
                <c:formatCode>General</c:formatCode>
                <c:ptCount val="5"/>
                <c:pt idx="0">
                  <c:v>858.9</c:v>
                </c:pt>
                <c:pt idx="4" c:formatCode="0.0_ ">
                  <c:v>1613.8</c:v>
                </c:pt>
              </c:numCache>
            </c:numRef>
          </c:xVal>
          <c:yVal>
            <c:numRef>
              <c:f>AC_50Hz_电压!$J$332:$J$336</c:f>
              <c:numCache>
                <c:formatCode>General</c:formatCode>
                <c:ptCount val="5"/>
                <c:pt idx="0">
                  <c:v>10.26</c:v>
                </c:pt>
                <c:pt idx="4">
                  <c:v>21.02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14055"/>
        <c:axId val="928259153"/>
      </c:scatterChart>
      <c:valAx>
        <c:axId val="668414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259153"/>
        <c:crosses val="autoZero"/>
        <c:crossBetween val="midCat"/>
      </c:valAx>
      <c:valAx>
        <c:axId val="928259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414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AC_50Hz_电压!$D$332:$D$336</c:f>
              <c:numCache>
                <c:formatCode>0.0_ </c:formatCode>
                <c:ptCount val="5"/>
                <c:pt idx="0">
                  <c:v>1525.9</c:v>
                </c:pt>
                <c:pt idx="4" c:formatCode="General">
                  <c:v>1929.9</c:v>
                </c:pt>
              </c:numCache>
            </c:numRef>
          </c:xVal>
          <c:yVal>
            <c:numRef>
              <c:f>AC_50Hz_电压!$H$332:$H$336</c:f>
              <c:numCache>
                <c:formatCode>0.00_ </c:formatCode>
                <c:ptCount val="5"/>
                <c:pt idx="0">
                  <c:v>19.8</c:v>
                </c:pt>
                <c:pt idx="4" c:formatCode="General">
                  <c:v>40.13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939407"/>
        <c:axId val="445181377"/>
      </c:scatterChart>
      <c:valAx>
        <c:axId val="756939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5181377"/>
        <c:crosses val="autoZero"/>
        <c:crossBetween val="midCat"/>
      </c:valAx>
      <c:valAx>
        <c:axId val="4451813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6939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AC_50Hz_电压!$F$332:$F$336</c:f>
              <c:numCache>
                <c:formatCode>0.00_ </c:formatCode>
                <c:ptCount val="5"/>
                <c:pt idx="0">
                  <c:v>1523</c:v>
                </c:pt>
                <c:pt idx="4" c:formatCode="General">
                  <c:v>1948.8</c:v>
                </c:pt>
              </c:numCache>
            </c:numRef>
          </c:xVal>
          <c:yVal>
            <c:numRef>
              <c:f>AC_50Hz_电压!$I$332:$I$336</c:f>
              <c:numCache>
                <c:formatCode>General</c:formatCode>
                <c:ptCount val="5"/>
                <c:pt idx="0">
                  <c:v>19.92</c:v>
                </c:pt>
                <c:pt idx="4">
                  <c:v>40.51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727786"/>
        <c:axId val="494068251"/>
      </c:scatterChart>
      <c:valAx>
        <c:axId val="28272778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068251"/>
        <c:crosses val="autoZero"/>
        <c:crossBetween val="midCat"/>
      </c:valAx>
      <c:valAx>
        <c:axId val="4940682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72778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AC_50Hz_电压!$B$352:$B$356</c:f>
              <c:numCache>
                <c:formatCode>General</c:formatCode>
                <c:ptCount val="5"/>
                <c:pt idx="0">
                  <c:v>868.3</c:v>
                </c:pt>
                <c:pt idx="4" c:formatCode="0.0_ ">
                  <c:v>1648.9</c:v>
                </c:pt>
              </c:numCache>
            </c:numRef>
          </c:xVal>
          <c:yVal>
            <c:numRef>
              <c:f>AC_50Hz_电压!$J$352:$J$356</c:f>
              <c:numCache>
                <c:formatCode>General</c:formatCode>
                <c:ptCount val="5"/>
                <c:pt idx="0">
                  <c:v>10.36</c:v>
                </c:pt>
                <c:pt idx="4">
                  <c:v>21.06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297214"/>
        <c:axId val="794292067"/>
      </c:scatterChart>
      <c:valAx>
        <c:axId val="40229721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4292067"/>
        <c:crosses val="autoZero"/>
        <c:crossBetween val="midCat"/>
      </c:valAx>
      <c:valAx>
        <c:axId val="794292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29721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AC_50Hz_电压!$D$352:$D$356</c:f>
              <c:numCache>
                <c:formatCode>0.0_ </c:formatCode>
                <c:ptCount val="5"/>
                <c:pt idx="0">
                  <c:v>1324.3</c:v>
                </c:pt>
                <c:pt idx="4" c:formatCode="General">
                  <c:v>1781.2</c:v>
                </c:pt>
              </c:numCache>
            </c:numRef>
          </c:xVal>
          <c:yVal>
            <c:numRef>
              <c:f>AC_50Hz_电压!$H$352:$H$356</c:f>
              <c:numCache>
                <c:formatCode>0.00_ </c:formatCode>
                <c:ptCount val="5"/>
                <c:pt idx="0">
                  <c:v>19.88</c:v>
                </c:pt>
                <c:pt idx="4" c:formatCode="General">
                  <c:v>40.22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41649"/>
        <c:axId val="532406591"/>
      </c:scatterChart>
      <c:valAx>
        <c:axId val="1496416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2406591"/>
        <c:crosses val="autoZero"/>
        <c:crossBetween val="midCat"/>
      </c:valAx>
      <c:valAx>
        <c:axId val="5324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964164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AC_50Hz_电压!$F$352:$F$356</c:f>
              <c:numCache>
                <c:formatCode>0.00_ </c:formatCode>
                <c:ptCount val="5"/>
                <c:pt idx="0">
                  <c:v>1580</c:v>
                </c:pt>
                <c:pt idx="4" c:formatCode="General">
                  <c:v>1983.8</c:v>
                </c:pt>
              </c:numCache>
            </c:numRef>
          </c:xVal>
          <c:yVal>
            <c:numRef>
              <c:f>AC_50Hz_电压!$I$352:$I$356</c:f>
              <c:numCache>
                <c:formatCode>General</c:formatCode>
                <c:ptCount val="5"/>
                <c:pt idx="0">
                  <c:v>19.79</c:v>
                </c:pt>
                <c:pt idx="4">
                  <c:v>40.05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926911"/>
        <c:axId val="561001664"/>
      </c:scatterChart>
      <c:valAx>
        <c:axId val="7769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1001664"/>
        <c:crosses val="autoZero"/>
        <c:crossBetween val="midCat"/>
      </c:valAx>
      <c:valAx>
        <c:axId val="56100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6926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AC交流50Hz_电流!$C$44</c:f>
              <c:strCache>
                <c:ptCount val="1"/>
                <c:pt idx="0">
                  <c:v>电流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65827888224663"/>
                  <c:y val="-0.13327247832040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AC交流50Hz_电流!$A$45:$A$49</c:f>
              <c:numCache>
                <c:formatCode>General</c:formatCode>
                <c:ptCount val="5"/>
                <c:pt idx="0">
                  <c:v>2100.647217</c:v>
                </c:pt>
                <c:pt idx="1">
                  <c:v>2158.996094</c:v>
                </c:pt>
                <c:pt idx="2">
                  <c:v>2255.84668</c:v>
                </c:pt>
                <c:pt idx="3">
                  <c:v>2389.05127</c:v>
                </c:pt>
                <c:pt idx="4">
                  <c:v>2499.780273</c:v>
                </c:pt>
              </c:numCache>
            </c:numRef>
          </c:xVal>
          <c:yVal>
            <c:numRef>
              <c:f>AC交流50Hz_电流!$C$45:$C$49</c:f>
              <c:numCache>
                <c:formatCode>General</c:formatCode>
                <c:ptCount val="5"/>
                <c:pt idx="0">
                  <c:v>7.73</c:v>
                </c:pt>
                <c:pt idx="1">
                  <c:v>12.05</c:v>
                </c:pt>
                <c:pt idx="2">
                  <c:v>17.39</c:v>
                </c:pt>
                <c:pt idx="3">
                  <c:v>23.14</c:v>
                </c:pt>
                <c:pt idx="4">
                  <c:v>27.7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368182"/>
        <c:axId val="528345461"/>
      </c:scatterChart>
      <c:valAx>
        <c:axId val="54536818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345461"/>
        <c:crosses val="autoZero"/>
        <c:crossBetween val="midCat"/>
      </c:valAx>
      <c:valAx>
        <c:axId val="5283454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536818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AC_50Hz_电压!$B$371:$B$375</c:f>
              <c:numCache>
                <c:formatCode>General</c:formatCode>
                <c:ptCount val="5"/>
                <c:pt idx="0">
                  <c:v>869.3</c:v>
                </c:pt>
                <c:pt idx="4" c:formatCode="0.0_ ">
                  <c:v>1635.8</c:v>
                </c:pt>
              </c:numCache>
            </c:numRef>
          </c:xVal>
          <c:yVal>
            <c:numRef>
              <c:f>AC_50Hz_电压!$J$371:$J$375</c:f>
              <c:numCache>
                <c:formatCode>General</c:formatCode>
                <c:ptCount val="5"/>
                <c:pt idx="0">
                  <c:v>10.52</c:v>
                </c:pt>
                <c:pt idx="4">
                  <c:v>21.16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21419"/>
        <c:axId val="303462410"/>
      </c:scatterChart>
      <c:valAx>
        <c:axId val="3986214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3462410"/>
        <c:crosses val="autoZero"/>
        <c:crossBetween val="midCat"/>
      </c:valAx>
      <c:valAx>
        <c:axId val="303462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86214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984798413747521"/>
                  <c:y val="-0.04458268532918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AC_50Hz_电压!$D$371:$D$375</c:f>
              <c:numCache>
                <c:formatCode>0.0_ </c:formatCode>
                <c:ptCount val="5"/>
                <c:pt idx="0">
                  <c:v>1477.5</c:v>
                </c:pt>
                <c:pt idx="4" c:formatCode="General">
                  <c:v>1894.3</c:v>
                </c:pt>
              </c:numCache>
            </c:numRef>
          </c:xVal>
          <c:yVal>
            <c:numRef>
              <c:f>AC_50Hz_电压!$H$371:$H$375</c:f>
              <c:numCache>
                <c:formatCode>0.00_ </c:formatCode>
                <c:ptCount val="5"/>
                <c:pt idx="0">
                  <c:v>20.19</c:v>
                </c:pt>
                <c:pt idx="4" c:formatCode="General">
                  <c:v>40.47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597378"/>
        <c:axId val="88613098"/>
      </c:scatterChart>
      <c:valAx>
        <c:axId val="4465973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13098"/>
        <c:crosses val="autoZero"/>
        <c:crossBetween val="midCat"/>
      </c:valAx>
      <c:valAx>
        <c:axId val="8861309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5973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503369656160459"/>
                  <c:y val="-0.10233297985153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AC_50Hz_电压!$F$371:$F$375</c:f>
              <c:numCache>
                <c:formatCode>0.00_ </c:formatCode>
                <c:ptCount val="5"/>
                <c:pt idx="0">
                  <c:v>1564</c:v>
                </c:pt>
                <c:pt idx="4" c:formatCode="General">
                  <c:v>1991.3</c:v>
                </c:pt>
              </c:numCache>
            </c:numRef>
          </c:xVal>
          <c:yVal>
            <c:numRef>
              <c:f>AC_50Hz_电压!$I$371:$I$375</c:f>
              <c:numCache>
                <c:formatCode>General</c:formatCode>
                <c:ptCount val="5"/>
                <c:pt idx="0">
                  <c:v>20.08</c:v>
                </c:pt>
                <c:pt idx="4">
                  <c:v>40.29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107327"/>
        <c:axId val="335806293"/>
      </c:scatterChart>
      <c:valAx>
        <c:axId val="43310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806293"/>
        <c:crosses val="autoZero"/>
        <c:crossBetween val="midCat"/>
      </c:valAx>
      <c:valAx>
        <c:axId val="3358062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310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551542095026396"/>
                  <c:y val="-0.023014959723820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AC_50Hz_电压!$B$390:$B$394</c:f>
              <c:numCache>
                <c:formatCode>General</c:formatCode>
                <c:ptCount val="5"/>
                <c:pt idx="0">
                  <c:v>852.4</c:v>
                </c:pt>
                <c:pt idx="4" c:formatCode="0.0_ ">
                  <c:v>1596.8</c:v>
                </c:pt>
              </c:numCache>
            </c:numRef>
          </c:xVal>
          <c:yVal>
            <c:numRef>
              <c:f>AC_50Hz_电压!$J$390:$J$394</c:f>
              <c:numCache>
                <c:formatCode>General</c:formatCode>
                <c:ptCount val="5"/>
                <c:pt idx="0">
                  <c:v>10.22</c:v>
                </c:pt>
                <c:pt idx="4">
                  <c:v>20.6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6028"/>
        <c:axId val="79144351"/>
      </c:scatterChart>
      <c:valAx>
        <c:axId val="1526060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144351"/>
        <c:crosses val="autoZero"/>
        <c:crossBetween val="midCat"/>
      </c:valAx>
      <c:valAx>
        <c:axId val="7914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6060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AC_50Hz_电压!$D$390:$D$394</c:f>
              <c:numCache>
                <c:formatCode>0.0_ </c:formatCode>
                <c:ptCount val="5"/>
                <c:pt idx="0">
                  <c:v>1311.8</c:v>
                </c:pt>
                <c:pt idx="4" c:formatCode="General">
                  <c:v>1767.9</c:v>
                </c:pt>
              </c:numCache>
            </c:numRef>
          </c:xVal>
          <c:yVal>
            <c:numRef>
              <c:f>AC_50Hz_电压!$H$390:$H$394</c:f>
              <c:numCache>
                <c:formatCode>0.00_ </c:formatCode>
                <c:ptCount val="5"/>
                <c:pt idx="0">
                  <c:v>19.85</c:v>
                </c:pt>
                <c:pt idx="4" c:formatCode="General">
                  <c:v>39.9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04619"/>
        <c:axId val="845384187"/>
      </c:scatterChart>
      <c:valAx>
        <c:axId val="3196046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5384187"/>
        <c:crosses val="autoZero"/>
        <c:crossBetween val="midCat"/>
      </c:valAx>
      <c:valAx>
        <c:axId val="8453841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96046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AC_50Hz_电压!$F$390:$F$394</c:f>
              <c:numCache>
                <c:formatCode>0.00_ </c:formatCode>
                <c:ptCount val="5"/>
                <c:pt idx="0">
                  <c:v>1457.7</c:v>
                </c:pt>
                <c:pt idx="4" c:formatCode="General">
                  <c:v>1900.1</c:v>
                </c:pt>
              </c:numCache>
            </c:numRef>
          </c:xVal>
          <c:yVal>
            <c:numRef>
              <c:f>AC_50Hz_电压!$I$390:$I$394</c:f>
              <c:numCache>
                <c:formatCode>General</c:formatCode>
                <c:ptCount val="5"/>
                <c:pt idx="0">
                  <c:v>19.6</c:v>
                </c:pt>
                <c:pt idx="4">
                  <c:v>39.3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34948"/>
        <c:axId val="126646217"/>
      </c:scatterChart>
      <c:valAx>
        <c:axId val="3120349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6646217"/>
        <c:crosses val="autoZero"/>
        <c:crossBetween val="midCat"/>
      </c:valAx>
      <c:valAx>
        <c:axId val="1266462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20349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AC_50Hz_电压!$B$408:$B$412</c:f>
              <c:numCache>
                <c:formatCode>General</c:formatCode>
                <c:ptCount val="5"/>
                <c:pt idx="0">
                  <c:v>864.5</c:v>
                </c:pt>
                <c:pt idx="4" c:formatCode="0.0_ ">
                  <c:v>1621.8</c:v>
                </c:pt>
              </c:numCache>
            </c:numRef>
          </c:xVal>
          <c:yVal>
            <c:numRef>
              <c:f>AC_50Hz_电压!$J$408:$J$412</c:f>
              <c:numCache>
                <c:formatCode>General</c:formatCode>
                <c:ptCount val="5"/>
                <c:pt idx="0">
                  <c:v>10.26</c:v>
                </c:pt>
                <c:pt idx="4">
                  <c:v>20.58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235437"/>
        <c:axId val="528652002"/>
      </c:scatterChart>
      <c:valAx>
        <c:axId val="8442354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8652002"/>
        <c:crosses val="autoZero"/>
        <c:crossBetween val="midCat"/>
      </c:valAx>
      <c:valAx>
        <c:axId val="528652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423543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AC_50Hz_电压!$D$408:$D$412</c:f>
              <c:numCache>
                <c:formatCode>0.0_ </c:formatCode>
                <c:ptCount val="5"/>
                <c:pt idx="0">
                  <c:v>899.3</c:v>
                </c:pt>
                <c:pt idx="4" c:formatCode="General">
                  <c:v>1431.5</c:v>
                </c:pt>
              </c:numCache>
            </c:numRef>
          </c:xVal>
          <c:yVal>
            <c:numRef>
              <c:f>AC_50Hz_电压!$H$408:$H$412</c:f>
              <c:numCache>
                <c:formatCode>0.00_ </c:formatCode>
                <c:ptCount val="5"/>
                <c:pt idx="0">
                  <c:v>19.8</c:v>
                </c:pt>
                <c:pt idx="4" c:formatCode="General">
                  <c:v>39.6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20938"/>
        <c:axId val="282576160"/>
      </c:scatterChart>
      <c:valAx>
        <c:axId val="4242209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576160"/>
        <c:crosses val="autoZero"/>
        <c:crossBetween val="midCat"/>
      </c:valAx>
      <c:valAx>
        <c:axId val="2825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422093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AC_50Hz_电压!$F$408:$F$412</c:f>
              <c:numCache>
                <c:formatCode>0.00_ </c:formatCode>
                <c:ptCount val="5"/>
                <c:pt idx="0">
                  <c:v>1196.6</c:v>
                </c:pt>
                <c:pt idx="4" c:formatCode="General">
                  <c:v>1719.7</c:v>
                </c:pt>
              </c:numCache>
            </c:numRef>
          </c:xVal>
          <c:yVal>
            <c:numRef>
              <c:f>AC_50Hz_电压!$I$408:$I$412</c:f>
              <c:numCache>
                <c:formatCode>General</c:formatCode>
                <c:ptCount val="5"/>
                <c:pt idx="0">
                  <c:v>20.01</c:v>
                </c:pt>
                <c:pt idx="4">
                  <c:v>40.18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314220"/>
        <c:axId val="32428221"/>
      </c:scatterChart>
      <c:valAx>
        <c:axId val="8473142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428221"/>
        <c:crosses val="autoZero"/>
        <c:crossBetween val="midCat"/>
      </c:valAx>
      <c:valAx>
        <c:axId val="324282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3142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AC_50Hz_电压!$F$312:$F$316</c:f>
              <c:numCache>
                <c:formatCode>0.00_ </c:formatCode>
                <c:ptCount val="5"/>
                <c:pt idx="0">
                  <c:v>1334.5</c:v>
                </c:pt>
                <c:pt idx="4" c:formatCode="General">
                  <c:v>1795.1</c:v>
                </c:pt>
              </c:numCache>
            </c:numRef>
          </c:xVal>
          <c:yVal>
            <c:numRef>
              <c:f>AC_50Hz_电压!$I$312:$I$316</c:f>
              <c:numCache>
                <c:formatCode>General</c:formatCode>
                <c:ptCount val="5"/>
                <c:pt idx="0">
                  <c:v>19.98</c:v>
                </c:pt>
                <c:pt idx="4">
                  <c:v>40.68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618126"/>
        <c:axId val="929412722"/>
      </c:scatterChart>
      <c:valAx>
        <c:axId val="4186181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9412722"/>
        <c:crosses val="autoZero"/>
        <c:crossBetween val="midCat"/>
      </c:valAx>
      <c:valAx>
        <c:axId val="9294127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861812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4.xml"/><Relationship Id="rId8" Type="http://schemas.openxmlformats.org/officeDocument/2006/relationships/chart" Target="../charts/chart13.xml"/><Relationship Id="rId7" Type="http://schemas.openxmlformats.org/officeDocument/2006/relationships/chart" Target="../charts/chart12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3" Type="http://schemas.openxmlformats.org/officeDocument/2006/relationships/chart" Target="../charts/chart8.xml"/><Relationship Id="rId25" Type="http://schemas.openxmlformats.org/officeDocument/2006/relationships/chart" Target="../charts/chart30.xml"/><Relationship Id="rId24" Type="http://schemas.openxmlformats.org/officeDocument/2006/relationships/chart" Target="../charts/chart29.xml"/><Relationship Id="rId23" Type="http://schemas.openxmlformats.org/officeDocument/2006/relationships/chart" Target="../charts/chart28.xml"/><Relationship Id="rId22" Type="http://schemas.openxmlformats.org/officeDocument/2006/relationships/chart" Target="../charts/chart27.xml"/><Relationship Id="rId21" Type="http://schemas.openxmlformats.org/officeDocument/2006/relationships/chart" Target="../charts/chart26.xml"/><Relationship Id="rId20" Type="http://schemas.openxmlformats.org/officeDocument/2006/relationships/chart" Target="../charts/chart25.xml"/><Relationship Id="rId2" Type="http://schemas.openxmlformats.org/officeDocument/2006/relationships/chart" Target="../charts/chart7.xml"/><Relationship Id="rId19" Type="http://schemas.openxmlformats.org/officeDocument/2006/relationships/chart" Target="../charts/chart24.xml"/><Relationship Id="rId18" Type="http://schemas.openxmlformats.org/officeDocument/2006/relationships/chart" Target="../charts/chart23.xml"/><Relationship Id="rId17" Type="http://schemas.openxmlformats.org/officeDocument/2006/relationships/chart" Target="../charts/chart22.xml"/><Relationship Id="rId16" Type="http://schemas.openxmlformats.org/officeDocument/2006/relationships/chart" Target="../charts/chart21.xml"/><Relationship Id="rId15" Type="http://schemas.openxmlformats.org/officeDocument/2006/relationships/chart" Target="../charts/chart20.xml"/><Relationship Id="rId14" Type="http://schemas.openxmlformats.org/officeDocument/2006/relationships/chart" Target="../charts/chart19.xml"/><Relationship Id="rId13" Type="http://schemas.openxmlformats.org/officeDocument/2006/relationships/chart" Target="../charts/chart18.xml"/><Relationship Id="rId12" Type="http://schemas.openxmlformats.org/officeDocument/2006/relationships/chart" Target="../charts/chart17.xml"/><Relationship Id="rId11" Type="http://schemas.openxmlformats.org/officeDocument/2006/relationships/chart" Target="../charts/chart16.xml"/><Relationship Id="rId10" Type="http://schemas.openxmlformats.org/officeDocument/2006/relationships/chart" Target="../charts/chart15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5.xml.rels><?xml version="1.0" encoding="UTF-8" standalone="yes"?>
<Relationships xmlns="http://schemas.openxmlformats.org/package/2006/relationships"><Relationship Id="rId9" Type="http://schemas.openxmlformats.org/officeDocument/2006/relationships/chart" Target="../charts/chart42.xml"/><Relationship Id="rId8" Type="http://schemas.openxmlformats.org/officeDocument/2006/relationships/chart" Target="../charts/chart41.xml"/><Relationship Id="rId7" Type="http://schemas.openxmlformats.org/officeDocument/2006/relationships/chart" Target="../charts/chart40.xml"/><Relationship Id="rId66" Type="http://schemas.openxmlformats.org/officeDocument/2006/relationships/chart" Target="../charts/chart99.xml"/><Relationship Id="rId65" Type="http://schemas.openxmlformats.org/officeDocument/2006/relationships/chart" Target="../charts/chart98.xml"/><Relationship Id="rId64" Type="http://schemas.openxmlformats.org/officeDocument/2006/relationships/chart" Target="../charts/chart97.xml"/><Relationship Id="rId63" Type="http://schemas.openxmlformats.org/officeDocument/2006/relationships/chart" Target="../charts/chart96.xml"/><Relationship Id="rId62" Type="http://schemas.openxmlformats.org/officeDocument/2006/relationships/chart" Target="../charts/chart95.xml"/><Relationship Id="rId61" Type="http://schemas.openxmlformats.org/officeDocument/2006/relationships/chart" Target="../charts/chart94.xml"/><Relationship Id="rId60" Type="http://schemas.openxmlformats.org/officeDocument/2006/relationships/chart" Target="../charts/chart93.xml"/><Relationship Id="rId6" Type="http://schemas.openxmlformats.org/officeDocument/2006/relationships/chart" Target="../charts/chart39.xml"/><Relationship Id="rId59" Type="http://schemas.openxmlformats.org/officeDocument/2006/relationships/chart" Target="../charts/chart92.xml"/><Relationship Id="rId58" Type="http://schemas.openxmlformats.org/officeDocument/2006/relationships/chart" Target="../charts/chart91.xml"/><Relationship Id="rId57" Type="http://schemas.openxmlformats.org/officeDocument/2006/relationships/chart" Target="../charts/chart90.xml"/><Relationship Id="rId56" Type="http://schemas.openxmlformats.org/officeDocument/2006/relationships/chart" Target="../charts/chart89.xml"/><Relationship Id="rId55" Type="http://schemas.openxmlformats.org/officeDocument/2006/relationships/chart" Target="../charts/chart88.xml"/><Relationship Id="rId54" Type="http://schemas.openxmlformats.org/officeDocument/2006/relationships/chart" Target="../charts/chart87.xml"/><Relationship Id="rId53" Type="http://schemas.openxmlformats.org/officeDocument/2006/relationships/chart" Target="../charts/chart86.xml"/><Relationship Id="rId52" Type="http://schemas.openxmlformats.org/officeDocument/2006/relationships/chart" Target="../charts/chart85.xml"/><Relationship Id="rId51" Type="http://schemas.openxmlformats.org/officeDocument/2006/relationships/chart" Target="../charts/chart84.xml"/><Relationship Id="rId50" Type="http://schemas.openxmlformats.org/officeDocument/2006/relationships/chart" Target="../charts/chart83.xml"/><Relationship Id="rId5" Type="http://schemas.openxmlformats.org/officeDocument/2006/relationships/chart" Target="../charts/chart38.xml"/><Relationship Id="rId49" Type="http://schemas.openxmlformats.org/officeDocument/2006/relationships/chart" Target="../charts/chart82.xml"/><Relationship Id="rId48" Type="http://schemas.openxmlformats.org/officeDocument/2006/relationships/chart" Target="../charts/chart81.xml"/><Relationship Id="rId47" Type="http://schemas.openxmlformats.org/officeDocument/2006/relationships/chart" Target="../charts/chart80.xml"/><Relationship Id="rId46" Type="http://schemas.openxmlformats.org/officeDocument/2006/relationships/chart" Target="../charts/chart79.xml"/><Relationship Id="rId45" Type="http://schemas.openxmlformats.org/officeDocument/2006/relationships/chart" Target="../charts/chart78.xml"/><Relationship Id="rId44" Type="http://schemas.openxmlformats.org/officeDocument/2006/relationships/chart" Target="../charts/chart77.xml"/><Relationship Id="rId43" Type="http://schemas.openxmlformats.org/officeDocument/2006/relationships/chart" Target="../charts/chart76.xml"/><Relationship Id="rId42" Type="http://schemas.openxmlformats.org/officeDocument/2006/relationships/chart" Target="../charts/chart75.xml"/><Relationship Id="rId41" Type="http://schemas.openxmlformats.org/officeDocument/2006/relationships/chart" Target="../charts/chart74.xml"/><Relationship Id="rId40" Type="http://schemas.openxmlformats.org/officeDocument/2006/relationships/chart" Target="../charts/chart73.xml"/><Relationship Id="rId4" Type="http://schemas.openxmlformats.org/officeDocument/2006/relationships/chart" Target="../charts/chart37.xml"/><Relationship Id="rId39" Type="http://schemas.openxmlformats.org/officeDocument/2006/relationships/chart" Target="../charts/chart72.xml"/><Relationship Id="rId38" Type="http://schemas.openxmlformats.org/officeDocument/2006/relationships/chart" Target="../charts/chart71.xml"/><Relationship Id="rId37" Type="http://schemas.openxmlformats.org/officeDocument/2006/relationships/chart" Target="../charts/chart70.xml"/><Relationship Id="rId36" Type="http://schemas.openxmlformats.org/officeDocument/2006/relationships/chart" Target="../charts/chart69.xml"/><Relationship Id="rId35" Type="http://schemas.openxmlformats.org/officeDocument/2006/relationships/chart" Target="../charts/chart68.xml"/><Relationship Id="rId34" Type="http://schemas.openxmlformats.org/officeDocument/2006/relationships/chart" Target="../charts/chart67.xml"/><Relationship Id="rId33" Type="http://schemas.openxmlformats.org/officeDocument/2006/relationships/chart" Target="../charts/chart66.xml"/><Relationship Id="rId32" Type="http://schemas.openxmlformats.org/officeDocument/2006/relationships/chart" Target="../charts/chart65.xml"/><Relationship Id="rId31" Type="http://schemas.openxmlformats.org/officeDocument/2006/relationships/chart" Target="../charts/chart64.xml"/><Relationship Id="rId30" Type="http://schemas.openxmlformats.org/officeDocument/2006/relationships/chart" Target="../charts/chart63.xml"/><Relationship Id="rId3" Type="http://schemas.openxmlformats.org/officeDocument/2006/relationships/chart" Target="../charts/chart36.xml"/><Relationship Id="rId29" Type="http://schemas.openxmlformats.org/officeDocument/2006/relationships/chart" Target="../charts/chart62.xml"/><Relationship Id="rId28" Type="http://schemas.openxmlformats.org/officeDocument/2006/relationships/chart" Target="../charts/chart61.xml"/><Relationship Id="rId27" Type="http://schemas.openxmlformats.org/officeDocument/2006/relationships/chart" Target="../charts/chart60.xml"/><Relationship Id="rId26" Type="http://schemas.openxmlformats.org/officeDocument/2006/relationships/chart" Target="../charts/chart59.xml"/><Relationship Id="rId25" Type="http://schemas.openxmlformats.org/officeDocument/2006/relationships/chart" Target="../charts/chart58.xml"/><Relationship Id="rId24" Type="http://schemas.openxmlformats.org/officeDocument/2006/relationships/chart" Target="../charts/chart57.xml"/><Relationship Id="rId23" Type="http://schemas.openxmlformats.org/officeDocument/2006/relationships/chart" Target="../charts/chart56.xml"/><Relationship Id="rId22" Type="http://schemas.openxmlformats.org/officeDocument/2006/relationships/chart" Target="../charts/chart55.xml"/><Relationship Id="rId21" Type="http://schemas.openxmlformats.org/officeDocument/2006/relationships/chart" Target="../charts/chart54.xml"/><Relationship Id="rId20" Type="http://schemas.openxmlformats.org/officeDocument/2006/relationships/chart" Target="../charts/chart53.xml"/><Relationship Id="rId2" Type="http://schemas.openxmlformats.org/officeDocument/2006/relationships/chart" Target="../charts/chart35.xml"/><Relationship Id="rId19" Type="http://schemas.openxmlformats.org/officeDocument/2006/relationships/chart" Target="../charts/chart52.xml"/><Relationship Id="rId18" Type="http://schemas.openxmlformats.org/officeDocument/2006/relationships/chart" Target="../charts/chart51.xml"/><Relationship Id="rId17" Type="http://schemas.openxmlformats.org/officeDocument/2006/relationships/chart" Target="../charts/chart50.xml"/><Relationship Id="rId16" Type="http://schemas.openxmlformats.org/officeDocument/2006/relationships/chart" Target="../charts/chart49.xml"/><Relationship Id="rId15" Type="http://schemas.openxmlformats.org/officeDocument/2006/relationships/chart" Target="../charts/chart48.xml"/><Relationship Id="rId14" Type="http://schemas.openxmlformats.org/officeDocument/2006/relationships/chart" Target="../charts/chart47.xml"/><Relationship Id="rId13" Type="http://schemas.openxmlformats.org/officeDocument/2006/relationships/chart" Target="../charts/chart46.xml"/><Relationship Id="rId12" Type="http://schemas.openxmlformats.org/officeDocument/2006/relationships/chart" Target="../charts/chart45.xml"/><Relationship Id="rId11" Type="http://schemas.openxmlformats.org/officeDocument/2006/relationships/chart" Target="../charts/chart44.xml"/><Relationship Id="rId10" Type="http://schemas.openxmlformats.org/officeDocument/2006/relationships/chart" Target="../charts/chart43.xml"/><Relationship Id="rId1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08.xml"/><Relationship Id="rId8" Type="http://schemas.openxmlformats.org/officeDocument/2006/relationships/chart" Target="../charts/chart107.xml"/><Relationship Id="rId7" Type="http://schemas.openxmlformats.org/officeDocument/2006/relationships/chart" Target="../charts/chart106.xml"/><Relationship Id="rId6" Type="http://schemas.openxmlformats.org/officeDocument/2006/relationships/chart" Target="../charts/chart105.xml"/><Relationship Id="rId5" Type="http://schemas.openxmlformats.org/officeDocument/2006/relationships/chart" Target="../charts/chart104.xml"/><Relationship Id="rId45" Type="http://schemas.openxmlformats.org/officeDocument/2006/relationships/chart" Target="../charts/chart144.xml"/><Relationship Id="rId44" Type="http://schemas.openxmlformats.org/officeDocument/2006/relationships/chart" Target="../charts/chart143.xml"/><Relationship Id="rId43" Type="http://schemas.openxmlformats.org/officeDocument/2006/relationships/chart" Target="../charts/chart142.xml"/><Relationship Id="rId42" Type="http://schemas.openxmlformats.org/officeDocument/2006/relationships/chart" Target="../charts/chart141.xml"/><Relationship Id="rId41" Type="http://schemas.openxmlformats.org/officeDocument/2006/relationships/chart" Target="../charts/chart140.xml"/><Relationship Id="rId40" Type="http://schemas.openxmlformats.org/officeDocument/2006/relationships/chart" Target="../charts/chart139.xml"/><Relationship Id="rId4" Type="http://schemas.openxmlformats.org/officeDocument/2006/relationships/chart" Target="../charts/chart103.xml"/><Relationship Id="rId39" Type="http://schemas.openxmlformats.org/officeDocument/2006/relationships/chart" Target="../charts/chart138.xml"/><Relationship Id="rId38" Type="http://schemas.openxmlformats.org/officeDocument/2006/relationships/chart" Target="../charts/chart137.xml"/><Relationship Id="rId37" Type="http://schemas.openxmlformats.org/officeDocument/2006/relationships/chart" Target="../charts/chart136.xml"/><Relationship Id="rId36" Type="http://schemas.openxmlformats.org/officeDocument/2006/relationships/chart" Target="../charts/chart135.xml"/><Relationship Id="rId35" Type="http://schemas.openxmlformats.org/officeDocument/2006/relationships/chart" Target="../charts/chart134.xml"/><Relationship Id="rId34" Type="http://schemas.openxmlformats.org/officeDocument/2006/relationships/chart" Target="../charts/chart133.xml"/><Relationship Id="rId33" Type="http://schemas.openxmlformats.org/officeDocument/2006/relationships/chart" Target="../charts/chart132.xml"/><Relationship Id="rId32" Type="http://schemas.openxmlformats.org/officeDocument/2006/relationships/chart" Target="../charts/chart131.xml"/><Relationship Id="rId31" Type="http://schemas.openxmlformats.org/officeDocument/2006/relationships/chart" Target="../charts/chart130.xml"/><Relationship Id="rId30" Type="http://schemas.openxmlformats.org/officeDocument/2006/relationships/chart" Target="../charts/chart129.xml"/><Relationship Id="rId3" Type="http://schemas.openxmlformats.org/officeDocument/2006/relationships/chart" Target="../charts/chart102.xml"/><Relationship Id="rId29" Type="http://schemas.openxmlformats.org/officeDocument/2006/relationships/chart" Target="../charts/chart128.xml"/><Relationship Id="rId28" Type="http://schemas.openxmlformats.org/officeDocument/2006/relationships/chart" Target="../charts/chart127.xml"/><Relationship Id="rId27" Type="http://schemas.openxmlformats.org/officeDocument/2006/relationships/chart" Target="../charts/chart126.xml"/><Relationship Id="rId26" Type="http://schemas.openxmlformats.org/officeDocument/2006/relationships/chart" Target="../charts/chart125.xml"/><Relationship Id="rId25" Type="http://schemas.openxmlformats.org/officeDocument/2006/relationships/chart" Target="../charts/chart124.xml"/><Relationship Id="rId24" Type="http://schemas.openxmlformats.org/officeDocument/2006/relationships/chart" Target="../charts/chart123.xml"/><Relationship Id="rId23" Type="http://schemas.openxmlformats.org/officeDocument/2006/relationships/chart" Target="../charts/chart122.xml"/><Relationship Id="rId22" Type="http://schemas.openxmlformats.org/officeDocument/2006/relationships/chart" Target="../charts/chart121.xml"/><Relationship Id="rId21" Type="http://schemas.openxmlformats.org/officeDocument/2006/relationships/chart" Target="../charts/chart120.xml"/><Relationship Id="rId20" Type="http://schemas.openxmlformats.org/officeDocument/2006/relationships/chart" Target="../charts/chart119.xml"/><Relationship Id="rId2" Type="http://schemas.openxmlformats.org/officeDocument/2006/relationships/chart" Target="../charts/chart101.xml"/><Relationship Id="rId19" Type="http://schemas.openxmlformats.org/officeDocument/2006/relationships/chart" Target="../charts/chart118.xml"/><Relationship Id="rId18" Type="http://schemas.openxmlformats.org/officeDocument/2006/relationships/chart" Target="../charts/chart117.xml"/><Relationship Id="rId17" Type="http://schemas.openxmlformats.org/officeDocument/2006/relationships/chart" Target="../charts/chart116.xml"/><Relationship Id="rId16" Type="http://schemas.openxmlformats.org/officeDocument/2006/relationships/chart" Target="../charts/chart115.xml"/><Relationship Id="rId15" Type="http://schemas.openxmlformats.org/officeDocument/2006/relationships/chart" Target="../charts/chart114.xml"/><Relationship Id="rId14" Type="http://schemas.openxmlformats.org/officeDocument/2006/relationships/chart" Target="../charts/chart113.xml"/><Relationship Id="rId13" Type="http://schemas.openxmlformats.org/officeDocument/2006/relationships/chart" Target="../charts/chart112.xml"/><Relationship Id="rId12" Type="http://schemas.openxmlformats.org/officeDocument/2006/relationships/chart" Target="../charts/chart111.xml"/><Relationship Id="rId11" Type="http://schemas.openxmlformats.org/officeDocument/2006/relationships/chart" Target="../charts/chart110.xml"/><Relationship Id="rId10" Type="http://schemas.openxmlformats.org/officeDocument/2006/relationships/chart" Target="../charts/chart109.xml"/><Relationship Id="rId1" Type="http://schemas.openxmlformats.org/officeDocument/2006/relationships/chart" Target="../charts/chart100.xml"/></Relationships>
</file>

<file path=xl/drawings/_rels/drawing7.xml.rels><?xml version="1.0" encoding="UTF-8" standalone="yes"?>
<Relationships xmlns="http://schemas.openxmlformats.org/package/2006/relationships"><Relationship Id="rId9" Type="http://schemas.openxmlformats.org/officeDocument/2006/relationships/chart" Target="../charts/chart153.xml"/><Relationship Id="rId8" Type="http://schemas.openxmlformats.org/officeDocument/2006/relationships/chart" Target="../charts/chart152.xml"/><Relationship Id="rId7" Type="http://schemas.openxmlformats.org/officeDocument/2006/relationships/chart" Target="../charts/chart151.xml"/><Relationship Id="rId6" Type="http://schemas.openxmlformats.org/officeDocument/2006/relationships/chart" Target="../charts/chart150.xml"/><Relationship Id="rId5" Type="http://schemas.openxmlformats.org/officeDocument/2006/relationships/chart" Target="../charts/chart149.xml"/><Relationship Id="rId4" Type="http://schemas.openxmlformats.org/officeDocument/2006/relationships/chart" Target="../charts/chart148.xml"/><Relationship Id="rId3" Type="http://schemas.openxmlformats.org/officeDocument/2006/relationships/chart" Target="../charts/chart147.xml"/><Relationship Id="rId25" Type="http://schemas.openxmlformats.org/officeDocument/2006/relationships/chart" Target="../charts/chart169.xml"/><Relationship Id="rId24" Type="http://schemas.openxmlformats.org/officeDocument/2006/relationships/chart" Target="../charts/chart168.xml"/><Relationship Id="rId23" Type="http://schemas.openxmlformats.org/officeDocument/2006/relationships/chart" Target="../charts/chart167.xml"/><Relationship Id="rId22" Type="http://schemas.openxmlformats.org/officeDocument/2006/relationships/chart" Target="../charts/chart166.xml"/><Relationship Id="rId21" Type="http://schemas.openxmlformats.org/officeDocument/2006/relationships/chart" Target="../charts/chart165.xml"/><Relationship Id="rId20" Type="http://schemas.openxmlformats.org/officeDocument/2006/relationships/chart" Target="../charts/chart164.xml"/><Relationship Id="rId2" Type="http://schemas.openxmlformats.org/officeDocument/2006/relationships/chart" Target="../charts/chart146.xml"/><Relationship Id="rId19" Type="http://schemas.openxmlformats.org/officeDocument/2006/relationships/chart" Target="../charts/chart163.xml"/><Relationship Id="rId18" Type="http://schemas.openxmlformats.org/officeDocument/2006/relationships/chart" Target="../charts/chart162.xml"/><Relationship Id="rId17" Type="http://schemas.openxmlformats.org/officeDocument/2006/relationships/chart" Target="../charts/chart161.xml"/><Relationship Id="rId16" Type="http://schemas.openxmlformats.org/officeDocument/2006/relationships/chart" Target="../charts/chart160.xml"/><Relationship Id="rId15" Type="http://schemas.openxmlformats.org/officeDocument/2006/relationships/chart" Target="../charts/chart159.xml"/><Relationship Id="rId14" Type="http://schemas.openxmlformats.org/officeDocument/2006/relationships/chart" Target="../charts/chart158.xml"/><Relationship Id="rId13" Type="http://schemas.openxmlformats.org/officeDocument/2006/relationships/chart" Target="../charts/chart157.xml"/><Relationship Id="rId12" Type="http://schemas.openxmlformats.org/officeDocument/2006/relationships/chart" Target="../charts/chart156.xml"/><Relationship Id="rId11" Type="http://schemas.openxmlformats.org/officeDocument/2006/relationships/chart" Target="../charts/chart155.xml"/><Relationship Id="rId10" Type="http://schemas.openxmlformats.org/officeDocument/2006/relationships/chart" Target="../charts/chart154.xml"/><Relationship Id="rId1" Type="http://schemas.openxmlformats.org/officeDocument/2006/relationships/chart" Target="../charts/chart14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505460</xdr:colOff>
      <xdr:row>0</xdr:row>
      <xdr:rowOff>124460</xdr:rowOff>
    </xdr:from>
    <xdr:to>
      <xdr:col>17</xdr:col>
      <xdr:colOff>139700</xdr:colOff>
      <xdr:row>15</xdr:row>
      <xdr:rowOff>113030</xdr:rowOff>
    </xdr:to>
    <xdr:graphicFrame>
      <xdr:nvGraphicFramePr>
        <xdr:cNvPr id="7" name="图表 6"/>
        <xdr:cNvGraphicFramePr/>
      </xdr:nvGraphicFramePr>
      <xdr:xfrm>
        <a:off x="7294880" y="124460"/>
        <a:ext cx="4572000" cy="276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589280</xdr:colOff>
      <xdr:row>19</xdr:row>
      <xdr:rowOff>25400</xdr:rowOff>
    </xdr:from>
    <xdr:to>
      <xdr:col>17</xdr:col>
      <xdr:colOff>223520</xdr:colOff>
      <xdr:row>34</xdr:row>
      <xdr:rowOff>2540</xdr:rowOff>
    </xdr:to>
    <xdr:graphicFrame>
      <xdr:nvGraphicFramePr>
        <xdr:cNvPr id="8" name="图表 7"/>
        <xdr:cNvGraphicFramePr/>
      </xdr:nvGraphicFramePr>
      <xdr:xfrm>
        <a:off x="7378700" y="3528695"/>
        <a:ext cx="4572000" cy="274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34</xdr:row>
      <xdr:rowOff>133985</xdr:rowOff>
    </xdr:from>
    <xdr:to>
      <xdr:col>6</xdr:col>
      <xdr:colOff>205740</xdr:colOff>
      <xdr:row>49</xdr:row>
      <xdr:rowOff>133985</xdr:rowOff>
    </xdr:to>
    <xdr:graphicFrame>
      <xdr:nvGraphicFramePr>
        <xdr:cNvPr id="2" name="图表 1"/>
        <xdr:cNvGraphicFramePr/>
      </xdr:nvGraphicFramePr>
      <xdr:xfrm>
        <a:off x="7620" y="6370955"/>
        <a:ext cx="5349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968375</xdr:colOff>
      <xdr:row>45</xdr:row>
      <xdr:rowOff>99695</xdr:rowOff>
    </xdr:from>
    <xdr:to>
      <xdr:col>11</xdr:col>
      <xdr:colOff>191135</xdr:colOff>
      <xdr:row>62</xdr:row>
      <xdr:rowOff>118745</xdr:rowOff>
    </xdr:to>
    <xdr:graphicFrame>
      <xdr:nvGraphicFramePr>
        <xdr:cNvPr id="4" name="图表 3"/>
        <xdr:cNvGraphicFramePr/>
      </xdr:nvGraphicFramePr>
      <xdr:xfrm>
        <a:off x="3300095" y="8348345"/>
        <a:ext cx="6908800" cy="312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614680</xdr:colOff>
      <xdr:row>63</xdr:row>
      <xdr:rowOff>121920</xdr:rowOff>
    </xdr:from>
    <xdr:to>
      <xdr:col>8</xdr:col>
      <xdr:colOff>142240</xdr:colOff>
      <xdr:row>78</xdr:row>
      <xdr:rowOff>121920</xdr:rowOff>
    </xdr:to>
    <xdr:graphicFrame>
      <xdr:nvGraphicFramePr>
        <xdr:cNvPr id="3" name="图表 2"/>
        <xdr:cNvGraphicFramePr/>
      </xdr:nvGraphicFramePr>
      <xdr:xfrm>
        <a:off x="2947035" y="11662410"/>
        <a:ext cx="4568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528955</xdr:colOff>
      <xdr:row>20</xdr:row>
      <xdr:rowOff>180975</xdr:rowOff>
    </xdr:from>
    <xdr:to>
      <xdr:col>10</xdr:col>
      <xdr:colOff>775335</xdr:colOff>
      <xdr:row>37</xdr:row>
      <xdr:rowOff>179705</xdr:rowOff>
    </xdr:to>
    <xdr:graphicFrame>
      <xdr:nvGraphicFramePr>
        <xdr:cNvPr id="4" name="图表 3"/>
        <xdr:cNvGraphicFramePr/>
      </xdr:nvGraphicFramePr>
      <xdr:xfrm>
        <a:off x="2910205" y="3838575"/>
        <a:ext cx="7475855" cy="3107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603250</xdr:colOff>
      <xdr:row>17</xdr:row>
      <xdr:rowOff>133350</xdr:rowOff>
    </xdr:from>
    <xdr:to>
      <xdr:col>15</xdr:col>
      <xdr:colOff>50800</xdr:colOff>
      <xdr:row>35</xdr:row>
      <xdr:rowOff>138430</xdr:rowOff>
    </xdr:to>
    <xdr:graphicFrame>
      <xdr:nvGraphicFramePr>
        <xdr:cNvPr id="2" name="图表 1"/>
        <xdr:cNvGraphicFramePr/>
      </xdr:nvGraphicFramePr>
      <xdr:xfrm>
        <a:off x="8574405" y="3242310"/>
        <a:ext cx="6000115" cy="329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321310</xdr:colOff>
      <xdr:row>24</xdr:row>
      <xdr:rowOff>161290</xdr:rowOff>
    </xdr:from>
    <xdr:to>
      <xdr:col>6</xdr:col>
      <xdr:colOff>465455</xdr:colOff>
      <xdr:row>40</xdr:row>
      <xdr:rowOff>120650</xdr:rowOff>
    </xdr:to>
    <xdr:graphicFrame>
      <xdr:nvGraphicFramePr>
        <xdr:cNvPr id="5" name="图表 4"/>
        <xdr:cNvGraphicFramePr/>
      </xdr:nvGraphicFramePr>
      <xdr:xfrm>
        <a:off x="321310" y="4550410"/>
        <a:ext cx="5820410" cy="2885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467360</xdr:colOff>
      <xdr:row>44</xdr:row>
      <xdr:rowOff>30480</xdr:rowOff>
    </xdr:from>
    <xdr:to>
      <xdr:col>7</xdr:col>
      <xdr:colOff>383540</xdr:colOff>
      <xdr:row>59</xdr:row>
      <xdr:rowOff>30480</xdr:rowOff>
    </xdr:to>
    <xdr:graphicFrame>
      <xdr:nvGraphicFramePr>
        <xdr:cNvPr id="3" name="图表 2"/>
        <xdr:cNvGraphicFramePr/>
      </xdr:nvGraphicFramePr>
      <xdr:xfrm>
        <a:off x="2848610" y="8077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64770</xdr:colOff>
      <xdr:row>105</xdr:row>
      <xdr:rowOff>2540</xdr:rowOff>
    </xdr:from>
    <xdr:to>
      <xdr:col>4</xdr:col>
      <xdr:colOff>300990</xdr:colOff>
      <xdr:row>116</xdr:row>
      <xdr:rowOff>91440</xdr:rowOff>
    </xdr:to>
    <xdr:graphicFrame>
      <xdr:nvGraphicFramePr>
        <xdr:cNvPr id="7" name="图表 6"/>
        <xdr:cNvGraphicFramePr/>
      </xdr:nvGraphicFramePr>
      <xdr:xfrm>
        <a:off x="64770" y="19204940"/>
        <a:ext cx="3501390" cy="2100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655955</xdr:colOff>
      <xdr:row>105</xdr:row>
      <xdr:rowOff>59690</xdr:rowOff>
    </xdr:from>
    <xdr:to>
      <xdr:col>7</xdr:col>
      <xdr:colOff>226695</xdr:colOff>
      <xdr:row>115</xdr:row>
      <xdr:rowOff>161290</xdr:rowOff>
    </xdr:to>
    <xdr:graphicFrame>
      <xdr:nvGraphicFramePr>
        <xdr:cNvPr id="8" name="图表 7"/>
        <xdr:cNvGraphicFramePr/>
      </xdr:nvGraphicFramePr>
      <xdr:xfrm>
        <a:off x="3921125" y="19262090"/>
        <a:ext cx="3342640" cy="1930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553085</xdr:colOff>
      <xdr:row>105</xdr:row>
      <xdr:rowOff>97155</xdr:rowOff>
    </xdr:from>
    <xdr:to>
      <xdr:col>10</xdr:col>
      <xdr:colOff>970280</xdr:colOff>
      <xdr:row>116</xdr:row>
      <xdr:rowOff>40640</xdr:rowOff>
    </xdr:to>
    <xdr:graphicFrame>
      <xdr:nvGraphicFramePr>
        <xdr:cNvPr id="9" name="图表 8"/>
        <xdr:cNvGraphicFramePr/>
      </xdr:nvGraphicFramePr>
      <xdr:xfrm>
        <a:off x="7590155" y="19299555"/>
        <a:ext cx="2990850" cy="1955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</xdr:colOff>
      <xdr:row>131</xdr:row>
      <xdr:rowOff>161290</xdr:rowOff>
    </xdr:from>
    <xdr:to>
      <xdr:col>4</xdr:col>
      <xdr:colOff>501015</xdr:colOff>
      <xdr:row>142</xdr:row>
      <xdr:rowOff>129540</xdr:rowOff>
    </xdr:to>
    <xdr:graphicFrame>
      <xdr:nvGraphicFramePr>
        <xdr:cNvPr id="10" name="图表 9"/>
        <xdr:cNvGraphicFramePr/>
      </xdr:nvGraphicFramePr>
      <xdr:xfrm>
        <a:off x="635" y="24118570"/>
        <a:ext cx="3765550" cy="19799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611505</xdr:colOff>
      <xdr:row>131</xdr:row>
      <xdr:rowOff>128905</xdr:rowOff>
    </xdr:from>
    <xdr:to>
      <xdr:col>6</xdr:col>
      <xdr:colOff>1295400</xdr:colOff>
      <xdr:row>141</xdr:row>
      <xdr:rowOff>91440</xdr:rowOff>
    </xdr:to>
    <xdr:graphicFrame>
      <xdr:nvGraphicFramePr>
        <xdr:cNvPr id="11" name="图表 10"/>
        <xdr:cNvGraphicFramePr/>
      </xdr:nvGraphicFramePr>
      <xdr:xfrm>
        <a:off x="3876675" y="24086185"/>
        <a:ext cx="3094990" cy="1791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156210</xdr:colOff>
      <xdr:row>131</xdr:row>
      <xdr:rowOff>76835</xdr:rowOff>
    </xdr:from>
    <xdr:to>
      <xdr:col>11</xdr:col>
      <xdr:colOff>227965</xdr:colOff>
      <xdr:row>142</xdr:row>
      <xdr:rowOff>45720</xdr:rowOff>
    </xdr:to>
    <xdr:graphicFrame>
      <xdr:nvGraphicFramePr>
        <xdr:cNvPr id="12" name="图表 11"/>
        <xdr:cNvGraphicFramePr/>
      </xdr:nvGraphicFramePr>
      <xdr:xfrm>
        <a:off x="7193280" y="24034115"/>
        <a:ext cx="4058285" cy="1980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167640</xdr:colOff>
      <xdr:row>158</xdr:row>
      <xdr:rowOff>142240</xdr:rowOff>
    </xdr:from>
    <xdr:to>
      <xdr:col>3</xdr:col>
      <xdr:colOff>853440</xdr:colOff>
      <xdr:row>170</xdr:row>
      <xdr:rowOff>127635</xdr:rowOff>
    </xdr:to>
    <xdr:graphicFrame>
      <xdr:nvGraphicFramePr>
        <xdr:cNvPr id="13" name="图表 12"/>
        <xdr:cNvGraphicFramePr/>
      </xdr:nvGraphicFramePr>
      <xdr:xfrm>
        <a:off x="167640" y="29037280"/>
        <a:ext cx="3067050" cy="2179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297815</xdr:colOff>
      <xdr:row>158</xdr:row>
      <xdr:rowOff>146685</xdr:rowOff>
    </xdr:from>
    <xdr:to>
      <xdr:col>7</xdr:col>
      <xdr:colOff>184785</xdr:colOff>
      <xdr:row>170</xdr:row>
      <xdr:rowOff>24765</xdr:rowOff>
    </xdr:to>
    <xdr:graphicFrame>
      <xdr:nvGraphicFramePr>
        <xdr:cNvPr id="14" name="图表 13"/>
        <xdr:cNvGraphicFramePr/>
      </xdr:nvGraphicFramePr>
      <xdr:xfrm>
        <a:off x="3562985" y="29041725"/>
        <a:ext cx="3658870" cy="2072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379730</xdr:colOff>
      <xdr:row>158</xdr:row>
      <xdr:rowOff>139065</xdr:rowOff>
    </xdr:from>
    <xdr:to>
      <xdr:col>10</xdr:col>
      <xdr:colOff>1256665</xdr:colOff>
      <xdr:row>170</xdr:row>
      <xdr:rowOff>86360</xdr:rowOff>
    </xdr:to>
    <xdr:graphicFrame>
      <xdr:nvGraphicFramePr>
        <xdr:cNvPr id="15" name="图表 14"/>
        <xdr:cNvGraphicFramePr/>
      </xdr:nvGraphicFramePr>
      <xdr:xfrm>
        <a:off x="7416800" y="29034105"/>
        <a:ext cx="3450590" cy="2141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95885</xdr:colOff>
      <xdr:row>184</xdr:row>
      <xdr:rowOff>32385</xdr:rowOff>
    </xdr:from>
    <xdr:to>
      <xdr:col>4</xdr:col>
      <xdr:colOff>321310</xdr:colOff>
      <xdr:row>194</xdr:row>
      <xdr:rowOff>116840</xdr:rowOff>
    </xdr:to>
    <xdr:graphicFrame>
      <xdr:nvGraphicFramePr>
        <xdr:cNvPr id="16" name="图表 15"/>
        <xdr:cNvGraphicFramePr/>
      </xdr:nvGraphicFramePr>
      <xdr:xfrm>
        <a:off x="95885" y="33682305"/>
        <a:ext cx="3490595" cy="1913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</xdr:col>
      <xdr:colOff>698500</xdr:colOff>
      <xdr:row>184</xdr:row>
      <xdr:rowOff>6985</xdr:rowOff>
    </xdr:from>
    <xdr:to>
      <xdr:col>7</xdr:col>
      <xdr:colOff>127000</xdr:colOff>
      <xdr:row>194</xdr:row>
      <xdr:rowOff>144780</xdr:rowOff>
    </xdr:to>
    <xdr:graphicFrame>
      <xdr:nvGraphicFramePr>
        <xdr:cNvPr id="17" name="图表 16"/>
        <xdr:cNvGraphicFramePr/>
      </xdr:nvGraphicFramePr>
      <xdr:xfrm>
        <a:off x="3963670" y="33656905"/>
        <a:ext cx="3200400" cy="19665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45720</xdr:colOff>
      <xdr:row>183</xdr:row>
      <xdr:rowOff>159385</xdr:rowOff>
    </xdr:from>
    <xdr:to>
      <xdr:col>11</xdr:col>
      <xdr:colOff>57150</xdr:colOff>
      <xdr:row>194</xdr:row>
      <xdr:rowOff>22860</xdr:rowOff>
    </xdr:to>
    <xdr:graphicFrame>
      <xdr:nvGraphicFramePr>
        <xdr:cNvPr id="18" name="图表 17"/>
        <xdr:cNvGraphicFramePr/>
      </xdr:nvGraphicFramePr>
      <xdr:xfrm>
        <a:off x="7082790" y="33626425"/>
        <a:ext cx="3997960" cy="1875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111125</xdr:colOff>
      <xdr:row>212</xdr:row>
      <xdr:rowOff>2540</xdr:rowOff>
    </xdr:from>
    <xdr:to>
      <xdr:col>3</xdr:col>
      <xdr:colOff>557530</xdr:colOff>
      <xdr:row>222</xdr:row>
      <xdr:rowOff>33020</xdr:rowOff>
    </xdr:to>
    <xdr:graphicFrame>
      <xdr:nvGraphicFramePr>
        <xdr:cNvPr id="19" name="图表 18"/>
        <xdr:cNvGraphicFramePr/>
      </xdr:nvGraphicFramePr>
      <xdr:xfrm>
        <a:off x="111125" y="38773100"/>
        <a:ext cx="2827655" cy="185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76200</xdr:colOff>
      <xdr:row>210</xdr:row>
      <xdr:rowOff>73025</xdr:rowOff>
    </xdr:from>
    <xdr:to>
      <xdr:col>6</xdr:col>
      <xdr:colOff>829945</xdr:colOff>
      <xdr:row>223</xdr:row>
      <xdr:rowOff>50800</xdr:rowOff>
    </xdr:to>
    <xdr:graphicFrame>
      <xdr:nvGraphicFramePr>
        <xdr:cNvPr id="20" name="图表 19"/>
        <xdr:cNvGraphicFramePr/>
      </xdr:nvGraphicFramePr>
      <xdr:xfrm>
        <a:off x="3341370" y="38477825"/>
        <a:ext cx="3164840" cy="2355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217805</xdr:colOff>
      <xdr:row>211</xdr:row>
      <xdr:rowOff>35560</xdr:rowOff>
    </xdr:from>
    <xdr:to>
      <xdr:col>10</xdr:col>
      <xdr:colOff>581025</xdr:colOff>
      <xdr:row>222</xdr:row>
      <xdr:rowOff>172720</xdr:rowOff>
    </xdr:to>
    <xdr:graphicFrame>
      <xdr:nvGraphicFramePr>
        <xdr:cNvPr id="21" name="图表 20"/>
        <xdr:cNvGraphicFramePr/>
      </xdr:nvGraphicFramePr>
      <xdr:xfrm>
        <a:off x="7254875" y="38623240"/>
        <a:ext cx="2936875" cy="21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96520</xdr:colOff>
      <xdr:row>240</xdr:row>
      <xdr:rowOff>142240</xdr:rowOff>
    </xdr:from>
    <xdr:to>
      <xdr:col>4</xdr:col>
      <xdr:colOff>557530</xdr:colOff>
      <xdr:row>253</xdr:row>
      <xdr:rowOff>81280</xdr:rowOff>
    </xdr:to>
    <xdr:graphicFrame>
      <xdr:nvGraphicFramePr>
        <xdr:cNvPr id="22" name="图表 21"/>
        <xdr:cNvGraphicFramePr/>
      </xdr:nvGraphicFramePr>
      <xdr:xfrm>
        <a:off x="96520" y="44033440"/>
        <a:ext cx="3726180" cy="231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995045</xdr:colOff>
      <xdr:row>240</xdr:row>
      <xdr:rowOff>179705</xdr:rowOff>
    </xdr:from>
    <xdr:to>
      <xdr:col>7</xdr:col>
      <xdr:colOff>454660</xdr:colOff>
      <xdr:row>253</xdr:row>
      <xdr:rowOff>35560</xdr:rowOff>
    </xdr:to>
    <xdr:graphicFrame>
      <xdr:nvGraphicFramePr>
        <xdr:cNvPr id="23" name="图表 22"/>
        <xdr:cNvGraphicFramePr/>
      </xdr:nvGraphicFramePr>
      <xdr:xfrm>
        <a:off x="4260215" y="44070905"/>
        <a:ext cx="3231515" cy="2233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236220</xdr:colOff>
      <xdr:row>241</xdr:row>
      <xdr:rowOff>88265</xdr:rowOff>
    </xdr:from>
    <xdr:to>
      <xdr:col>11</xdr:col>
      <xdr:colOff>516255</xdr:colOff>
      <xdr:row>253</xdr:row>
      <xdr:rowOff>96520</xdr:rowOff>
    </xdr:to>
    <xdr:graphicFrame>
      <xdr:nvGraphicFramePr>
        <xdr:cNvPr id="25" name="图表 24"/>
        <xdr:cNvGraphicFramePr/>
      </xdr:nvGraphicFramePr>
      <xdr:xfrm>
        <a:off x="8207375" y="44162345"/>
        <a:ext cx="3332480" cy="2202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27940</xdr:colOff>
      <xdr:row>268</xdr:row>
      <xdr:rowOff>65405</xdr:rowOff>
    </xdr:from>
    <xdr:to>
      <xdr:col>3</xdr:col>
      <xdr:colOff>831850</xdr:colOff>
      <xdr:row>278</xdr:row>
      <xdr:rowOff>180340</xdr:rowOff>
    </xdr:to>
    <xdr:graphicFrame>
      <xdr:nvGraphicFramePr>
        <xdr:cNvPr id="26" name="图表 25"/>
        <xdr:cNvGraphicFramePr/>
      </xdr:nvGraphicFramePr>
      <xdr:xfrm>
        <a:off x="27940" y="49077245"/>
        <a:ext cx="3185160" cy="1943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309880</xdr:colOff>
      <xdr:row>268</xdr:row>
      <xdr:rowOff>157480</xdr:rowOff>
    </xdr:from>
    <xdr:to>
      <xdr:col>6</xdr:col>
      <xdr:colOff>748665</xdr:colOff>
      <xdr:row>278</xdr:row>
      <xdr:rowOff>127000</xdr:rowOff>
    </xdr:to>
    <xdr:graphicFrame>
      <xdr:nvGraphicFramePr>
        <xdr:cNvPr id="27" name="图表 26"/>
        <xdr:cNvGraphicFramePr/>
      </xdr:nvGraphicFramePr>
      <xdr:xfrm>
        <a:off x="3575050" y="49169320"/>
        <a:ext cx="2849880" cy="1798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7620</xdr:colOff>
      <xdr:row>269</xdr:row>
      <xdr:rowOff>27305</xdr:rowOff>
    </xdr:from>
    <xdr:to>
      <xdr:col>10</xdr:col>
      <xdr:colOff>840740</xdr:colOff>
      <xdr:row>278</xdr:row>
      <xdr:rowOff>128270</xdr:rowOff>
    </xdr:to>
    <xdr:graphicFrame>
      <xdr:nvGraphicFramePr>
        <xdr:cNvPr id="28" name="图表 27"/>
        <xdr:cNvGraphicFramePr/>
      </xdr:nvGraphicFramePr>
      <xdr:xfrm>
        <a:off x="7044690" y="49222025"/>
        <a:ext cx="3406775" cy="17468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316230</xdr:colOff>
      <xdr:row>13</xdr:row>
      <xdr:rowOff>93980</xdr:rowOff>
    </xdr:from>
    <xdr:to>
      <xdr:col>15</xdr:col>
      <xdr:colOff>105410</xdr:colOff>
      <xdr:row>28</xdr:row>
      <xdr:rowOff>135255</xdr:rowOff>
    </xdr:to>
    <xdr:graphicFrame>
      <xdr:nvGraphicFramePr>
        <xdr:cNvPr id="2" name="图表 1"/>
        <xdr:cNvGraphicFramePr/>
      </xdr:nvGraphicFramePr>
      <xdr:xfrm>
        <a:off x="5567680" y="2471420"/>
        <a:ext cx="6017895" cy="2784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100965</xdr:colOff>
      <xdr:row>9</xdr:row>
      <xdr:rowOff>163195</xdr:rowOff>
    </xdr:from>
    <xdr:to>
      <xdr:col>6</xdr:col>
      <xdr:colOff>329565</xdr:colOff>
      <xdr:row>24</xdr:row>
      <xdr:rowOff>163195</xdr:rowOff>
    </xdr:to>
    <xdr:graphicFrame>
      <xdr:nvGraphicFramePr>
        <xdr:cNvPr id="4" name="图表 3"/>
        <xdr:cNvGraphicFramePr/>
      </xdr:nvGraphicFramePr>
      <xdr:xfrm>
        <a:off x="100965" y="1809115"/>
        <a:ext cx="48704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576580</xdr:colOff>
      <xdr:row>30</xdr:row>
      <xdr:rowOff>165100</xdr:rowOff>
    </xdr:from>
    <xdr:to>
      <xdr:col>8</xdr:col>
      <xdr:colOff>127000</xdr:colOff>
      <xdr:row>45</xdr:row>
      <xdr:rowOff>165100</xdr:rowOff>
    </xdr:to>
    <xdr:graphicFrame>
      <xdr:nvGraphicFramePr>
        <xdr:cNvPr id="3" name="图表 2"/>
        <xdr:cNvGraphicFramePr/>
      </xdr:nvGraphicFramePr>
      <xdr:xfrm>
        <a:off x="1537970" y="5651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156845</xdr:colOff>
      <xdr:row>0</xdr:row>
      <xdr:rowOff>635</xdr:rowOff>
    </xdr:from>
    <xdr:to>
      <xdr:col>22</xdr:col>
      <xdr:colOff>243840</xdr:colOff>
      <xdr:row>14</xdr:row>
      <xdr:rowOff>3175</xdr:rowOff>
    </xdr:to>
    <xdr:graphicFrame>
      <xdr:nvGraphicFramePr>
        <xdr:cNvPr id="5" name="图表 4"/>
        <xdr:cNvGraphicFramePr/>
      </xdr:nvGraphicFramePr>
      <xdr:xfrm>
        <a:off x="9177655" y="635"/>
        <a:ext cx="8750935" cy="2562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18</xdr:row>
      <xdr:rowOff>167005</xdr:rowOff>
    </xdr:from>
    <xdr:to>
      <xdr:col>10</xdr:col>
      <xdr:colOff>362585</xdr:colOff>
      <xdr:row>29</xdr:row>
      <xdr:rowOff>37465</xdr:rowOff>
    </xdr:to>
    <xdr:graphicFrame>
      <xdr:nvGraphicFramePr>
        <xdr:cNvPr id="11" name="图表 10"/>
        <xdr:cNvGraphicFramePr/>
      </xdr:nvGraphicFramePr>
      <xdr:xfrm>
        <a:off x="5648325" y="3458845"/>
        <a:ext cx="2851150" cy="18821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401320</xdr:colOff>
      <xdr:row>19</xdr:row>
      <xdr:rowOff>33020</xdr:rowOff>
    </xdr:from>
    <xdr:to>
      <xdr:col>16</xdr:col>
      <xdr:colOff>73025</xdr:colOff>
      <xdr:row>29</xdr:row>
      <xdr:rowOff>62230</xdr:rowOff>
    </xdr:to>
    <xdr:graphicFrame>
      <xdr:nvGraphicFramePr>
        <xdr:cNvPr id="12" name="图表 11"/>
        <xdr:cNvGraphicFramePr/>
      </xdr:nvGraphicFramePr>
      <xdr:xfrm>
        <a:off x="8538210" y="3507740"/>
        <a:ext cx="4380865" cy="1858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554990</xdr:colOff>
      <xdr:row>29</xdr:row>
      <xdr:rowOff>164465</xdr:rowOff>
    </xdr:from>
    <xdr:to>
      <xdr:col>11</xdr:col>
      <xdr:colOff>598805</xdr:colOff>
      <xdr:row>39</xdr:row>
      <xdr:rowOff>9525</xdr:rowOff>
    </xdr:to>
    <xdr:graphicFrame>
      <xdr:nvGraphicFramePr>
        <xdr:cNvPr id="14" name="图表 13"/>
        <xdr:cNvGraphicFramePr/>
      </xdr:nvGraphicFramePr>
      <xdr:xfrm>
        <a:off x="5301615" y="5467985"/>
        <a:ext cx="4318000" cy="1673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118110</xdr:colOff>
      <xdr:row>29</xdr:row>
      <xdr:rowOff>153670</xdr:rowOff>
    </xdr:from>
    <xdr:to>
      <xdr:col>17</xdr:col>
      <xdr:colOff>13335</xdr:colOff>
      <xdr:row>39</xdr:row>
      <xdr:rowOff>7620</xdr:rowOff>
    </xdr:to>
    <xdr:graphicFrame>
      <xdr:nvGraphicFramePr>
        <xdr:cNvPr id="15" name="图表 14"/>
        <xdr:cNvGraphicFramePr/>
      </xdr:nvGraphicFramePr>
      <xdr:xfrm>
        <a:off x="9138920" y="5457190"/>
        <a:ext cx="4383405" cy="168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4445</xdr:colOff>
      <xdr:row>40</xdr:row>
      <xdr:rowOff>9525</xdr:rowOff>
    </xdr:from>
    <xdr:to>
      <xdr:col>11</xdr:col>
      <xdr:colOff>277495</xdr:colOff>
      <xdr:row>48</xdr:row>
      <xdr:rowOff>150495</xdr:rowOff>
    </xdr:to>
    <xdr:graphicFrame>
      <xdr:nvGraphicFramePr>
        <xdr:cNvPr id="16" name="图表 15"/>
        <xdr:cNvGraphicFramePr/>
      </xdr:nvGraphicFramePr>
      <xdr:xfrm>
        <a:off x="5649595" y="7324725"/>
        <a:ext cx="3648710" cy="160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285115</xdr:colOff>
      <xdr:row>39</xdr:row>
      <xdr:rowOff>171450</xdr:rowOff>
    </xdr:from>
    <xdr:to>
      <xdr:col>17</xdr:col>
      <xdr:colOff>215265</xdr:colOff>
      <xdr:row>48</xdr:row>
      <xdr:rowOff>117475</xdr:rowOff>
    </xdr:to>
    <xdr:graphicFrame>
      <xdr:nvGraphicFramePr>
        <xdr:cNvPr id="17" name="图表 16"/>
        <xdr:cNvGraphicFramePr/>
      </xdr:nvGraphicFramePr>
      <xdr:xfrm>
        <a:off x="9305925" y="7303770"/>
        <a:ext cx="4418330" cy="1591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15875</xdr:colOff>
      <xdr:row>50</xdr:row>
      <xdr:rowOff>27305</xdr:rowOff>
    </xdr:from>
    <xdr:to>
      <xdr:col>12</xdr:col>
      <xdr:colOff>271145</xdr:colOff>
      <xdr:row>59</xdr:row>
      <xdr:rowOff>38100</xdr:rowOff>
    </xdr:to>
    <xdr:graphicFrame>
      <xdr:nvGraphicFramePr>
        <xdr:cNvPr id="18" name="图表 17"/>
        <xdr:cNvGraphicFramePr/>
      </xdr:nvGraphicFramePr>
      <xdr:xfrm>
        <a:off x="5661025" y="9171305"/>
        <a:ext cx="4514850" cy="16567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298450</xdr:colOff>
      <xdr:row>49</xdr:row>
      <xdr:rowOff>182245</xdr:rowOff>
    </xdr:from>
    <xdr:to>
      <xdr:col>17</xdr:col>
      <xdr:colOff>374650</xdr:colOff>
      <xdr:row>59</xdr:row>
      <xdr:rowOff>36195</xdr:rowOff>
    </xdr:to>
    <xdr:graphicFrame>
      <xdr:nvGraphicFramePr>
        <xdr:cNvPr id="19" name="图表 18"/>
        <xdr:cNvGraphicFramePr/>
      </xdr:nvGraphicFramePr>
      <xdr:xfrm>
        <a:off x="10203180" y="9143365"/>
        <a:ext cx="3680460" cy="1682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608330</xdr:colOff>
      <xdr:row>59</xdr:row>
      <xdr:rowOff>178435</xdr:rowOff>
    </xdr:from>
    <xdr:to>
      <xdr:col>11</xdr:col>
      <xdr:colOff>474980</xdr:colOff>
      <xdr:row>71</xdr:row>
      <xdr:rowOff>59690</xdr:rowOff>
    </xdr:to>
    <xdr:graphicFrame>
      <xdr:nvGraphicFramePr>
        <xdr:cNvPr id="20" name="图表 19"/>
        <xdr:cNvGraphicFramePr/>
      </xdr:nvGraphicFramePr>
      <xdr:xfrm>
        <a:off x="5354955" y="10968355"/>
        <a:ext cx="4140835" cy="2075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531495</xdr:colOff>
      <xdr:row>60</xdr:row>
      <xdr:rowOff>12700</xdr:rowOff>
    </xdr:from>
    <xdr:to>
      <xdr:col>17</xdr:col>
      <xdr:colOff>213995</xdr:colOff>
      <xdr:row>71</xdr:row>
      <xdr:rowOff>46355</xdr:rowOff>
    </xdr:to>
    <xdr:graphicFrame>
      <xdr:nvGraphicFramePr>
        <xdr:cNvPr id="21" name="图表 20"/>
        <xdr:cNvGraphicFramePr/>
      </xdr:nvGraphicFramePr>
      <xdr:xfrm>
        <a:off x="9552305" y="10985500"/>
        <a:ext cx="4170680" cy="2045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584200</xdr:colOff>
      <xdr:row>9</xdr:row>
      <xdr:rowOff>176530</xdr:rowOff>
    </xdr:from>
    <xdr:to>
      <xdr:col>11</xdr:col>
      <xdr:colOff>228600</xdr:colOff>
      <xdr:row>19</xdr:row>
      <xdr:rowOff>67945</xdr:rowOff>
    </xdr:to>
    <xdr:graphicFrame>
      <xdr:nvGraphicFramePr>
        <xdr:cNvPr id="23" name="图表 22"/>
        <xdr:cNvGraphicFramePr/>
      </xdr:nvGraphicFramePr>
      <xdr:xfrm>
        <a:off x="5330825" y="1822450"/>
        <a:ext cx="3918585" cy="1720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312420</xdr:colOff>
      <xdr:row>10</xdr:row>
      <xdr:rowOff>5715</xdr:rowOff>
    </xdr:from>
    <xdr:to>
      <xdr:col>16</xdr:col>
      <xdr:colOff>211455</xdr:colOff>
      <xdr:row>19</xdr:row>
      <xdr:rowOff>158750</xdr:rowOff>
    </xdr:to>
    <xdr:graphicFrame>
      <xdr:nvGraphicFramePr>
        <xdr:cNvPr id="24" name="图表 23"/>
        <xdr:cNvGraphicFramePr/>
      </xdr:nvGraphicFramePr>
      <xdr:xfrm>
        <a:off x="9333230" y="1834515"/>
        <a:ext cx="3724275" cy="17989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183515</xdr:colOff>
      <xdr:row>131</xdr:row>
      <xdr:rowOff>148590</xdr:rowOff>
    </xdr:from>
    <xdr:to>
      <xdr:col>2</xdr:col>
      <xdr:colOff>605790</xdr:colOff>
      <xdr:row>143</xdr:row>
      <xdr:rowOff>100965</xdr:rowOff>
    </xdr:to>
    <xdr:graphicFrame>
      <xdr:nvGraphicFramePr>
        <xdr:cNvPr id="22" name="图表 21"/>
        <xdr:cNvGraphicFramePr/>
      </xdr:nvGraphicFramePr>
      <xdr:xfrm>
        <a:off x="183515" y="24134445"/>
        <a:ext cx="2456180" cy="2146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259080</xdr:colOff>
      <xdr:row>131</xdr:row>
      <xdr:rowOff>182245</xdr:rowOff>
    </xdr:from>
    <xdr:to>
      <xdr:col>6</xdr:col>
      <xdr:colOff>401955</xdr:colOff>
      <xdr:row>143</xdr:row>
      <xdr:rowOff>121920</xdr:rowOff>
    </xdr:to>
    <xdr:graphicFrame>
      <xdr:nvGraphicFramePr>
        <xdr:cNvPr id="25" name="图表 24"/>
        <xdr:cNvGraphicFramePr/>
      </xdr:nvGraphicFramePr>
      <xdr:xfrm>
        <a:off x="3174365" y="24168100"/>
        <a:ext cx="2872740" cy="21342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127635</xdr:colOff>
      <xdr:row>132</xdr:row>
      <xdr:rowOff>30480</xdr:rowOff>
    </xdr:from>
    <xdr:to>
      <xdr:col>11</xdr:col>
      <xdr:colOff>283845</xdr:colOff>
      <xdr:row>143</xdr:row>
      <xdr:rowOff>181610</xdr:rowOff>
    </xdr:to>
    <xdr:graphicFrame>
      <xdr:nvGraphicFramePr>
        <xdr:cNvPr id="26" name="图表 25"/>
        <xdr:cNvGraphicFramePr/>
      </xdr:nvGraphicFramePr>
      <xdr:xfrm>
        <a:off x="6382385" y="24199215"/>
        <a:ext cx="2922270" cy="216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445770</xdr:colOff>
      <xdr:row>131</xdr:row>
      <xdr:rowOff>146685</xdr:rowOff>
    </xdr:from>
    <xdr:to>
      <xdr:col>16</xdr:col>
      <xdr:colOff>255905</xdr:colOff>
      <xdr:row>142</xdr:row>
      <xdr:rowOff>113665</xdr:rowOff>
    </xdr:to>
    <xdr:graphicFrame>
      <xdr:nvGraphicFramePr>
        <xdr:cNvPr id="27" name="图表 26"/>
        <xdr:cNvGraphicFramePr/>
      </xdr:nvGraphicFramePr>
      <xdr:xfrm>
        <a:off x="9466580" y="24132540"/>
        <a:ext cx="3635375" cy="1978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149860</xdr:colOff>
      <xdr:row>144</xdr:row>
      <xdr:rowOff>98425</xdr:rowOff>
    </xdr:from>
    <xdr:to>
      <xdr:col>3</xdr:col>
      <xdr:colOff>104140</xdr:colOff>
      <xdr:row>154</xdr:row>
      <xdr:rowOff>90805</xdr:rowOff>
    </xdr:to>
    <xdr:graphicFrame>
      <xdr:nvGraphicFramePr>
        <xdr:cNvPr id="28" name="图表 27"/>
        <xdr:cNvGraphicFramePr/>
      </xdr:nvGraphicFramePr>
      <xdr:xfrm>
        <a:off x="149860" y="26461720"/>
        <a:ext cx="2869565" cy="1821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245745</xdr:colOff>
      <xdr:row>144</xdr:row>
      <xdr:rowOff>85090</xdr:rowOff>
    </xdr:from>
    <xdr:to>
      <xdr:col>7</xdr:col>
      <xdr:colOff>226695</xdr:colOff>
      <xdr:row>153</xdr:row>
      <xdr:rowOff>132715</xdr:rowOff>
    </xdr:to>
    <xdr:graphicFrame>
      <xdr:nvGraphicFramePr>
        <xdr:cNvPr id="29" name="图表 28"/>
        <xdr:cNvGraphicFramePr/>
      </xdr:nvGraphicFramePr>
      <xdr:xfrm>
        <a:off x="3161030" y="26448385"/>
        <a:ext cx="3320415" cy="1693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463550</xdr:colOff>
      <xdr:row>144</xdr:row>
      <xdr:rowOff>96520</xdr:rowOff>
    </xdr:from>
    <xdr:to>
      <xdr:col>11</xdr:col>
      <xdr:colOff>719455</xdr:colOff>
      <xdr:row>153</xdr:row>
      <xdr:rowOff>160020</xdr:rowOff>
    </xdr:to>
    <xdr:graphicFrame>
      <xdr:nvGraphicFramePr>
        <xdr:cNvPr id="30" name="图表 29"/>
        <xdr:cNvGraphicFramePr/>
      </xdr:nvGraphicFramePr>
      <xdr:xfrm>
        <a:off x="6718300" y="26459815"/>
        <a:ext cx="3021965" cy="1709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68580</xdr:colOff>
      <xdr:row>154</xdr:row>
      <xdr:rowOff>153035</xdr:rowOff>
    </xdr:from>
    <xdr:to>
      <xdr:col>7</xdr:col>
      <xdr:colOff>354965</xdr:colOff>
      <xdr:row>165</xdr:row>
      <xdr:rowOff>33020</xdr:rowOff>
    </xdr:to>
    <xdr:graphicFrame>
      <xdr:nvGraphicFramePr>
        <xdr:cNvPr id="31" name="图表 30"/>
        <xdr:cNvGraphicFramePr/>
      </xdr:nvGraphicFramePr>
      <xdr:xfrm>
        <a:off x="2983865" y="28345130"/>
        <a:ext cx="3625850" cy="189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372110</xdr:colOff>
      <xdr:row>154</xdr:row>
      <xdr:rowOff>136525</xdr:rowOff>
    </xdr:from>
    <xdr:to>
      <xdr:col>12</xdr:col>
      <xdr:colOff>220345</xdr:colOff>
      <xdr:row>164</xdr:row>
      <xdr:rowOff>145415</xdr:rowOff>
    </xdr:to>
    <xdr:graphicFrame>
      <xdr:nvGraphicFramePr>
        <xdr:cNvPr id="32" name="图表 31"/>
        <xdr:cNvGraphicFramePr/>
      </xdr:nvGraphicFramePr>
      <xdr:xfrm>
        <a:off x="6626860" y="28328620"/>
        <a:ext cx="3498215" cy="1837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128905</xdr:colOff>
      <xdr:row>155</xdr:row>
      <xdr:rowOff>59055</xdr:rowOff>
    </xdr:from>
    <xdr:to>
      <xdr:col>2</xdr:col>
      <xdr:colOff>870585</xdr:colOff>
      <xdr:row>164</xdr:row>
      <xdr:rowOff>137160</xdr:rowOff>
    </xdr:to>
    <xdr:graphicFrame>
      <xdr:nvGraphicFramePr>
        <xdr:cNvPr id="34" name="图表 33"/>
        <xdr:cNvGraphicFramePr/>
      </xdr:nvGraphicFramePr>
      <xdr:xfrm>
        <a:off x="128905" y="28434030"/>
        <a:ext cx="2775585" cy="1724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156210</xdr:colOff>
      <xdr:row>165</xdr:row>
      <xdr:rowOff>173355</xdr:rowOff>
    </xdr:from>
    <xdr:to>
      <xdr:col>7</xdr:col>
      <xdr:colOff>222885</xdr:colOff>
      <xdr:row>175</xdr:row>
      <xdr:rowOff>163830</xdr:rowOff>
    </xdr:to>
    <xdr:graphicFrame>
      <xdr:nvGraphicFramePr>
        <xdr:cNvPr id="2" name="图表 1"/>
        <xdr:cNvGraphicFramePr/>
      </xdr:nvGraphicFramePr>
      <xdr:xfrm>
        <a:off x="3071495" y="30377130"/>
        <a:ext cx="3406140" cy="1819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377190</xdr:colOff>
      <xdr:row>166</xdr:row>
      <xdr:rowOff>25400</xdr:rowOff>
    </xdr:from>
    <xdr:to>
      <xdr:col>12</xdr:col>
      <xdr:colOff>240030</xdr:colOff>
      <xdr:row>176</xdr:row>
      <xdr:rowOff>141605</xdr:rowOff>
    </xdr:to>
    <xdr:graphicFrame>
      <xdr:nvGraphicFramePr>
        <xdr:cNvPr id="3" name="图表 2"/>
        <xdr:cNvGraphicFramePr/>
      </xdr:nvGraphicFramePr>
      <xdr:xfrm>
        <a:off x="6631940" y="30412055"/>
        <a:ext cx="3512820" cy="1945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7620</xdr:colOff>
      <xdr:row>165</xdr:row>
      <xdr:rowOff>69215</xdr:rowOff>
    </xdr:from>
    <xdr:to>
      <xdr:col>3</xdr:col>
      <xdr:colOff>96520</xdr:colOff>
      <xdr:row>175</xdr:row>
      <xdr:rowOff>174625</xdr:rowOff>
    </xdr:to>
    <xdr:graphicFrame>
      <xdr:nvGraphicFramePr>
        <xdr:cNvPr id="4" name="图表 3"/>
        <xdr:cNvGraphicFramePr/>
      </xdr:nvGraphicFramePr>
      <xdr:xfrm>
        <a:off x="7620" y="30272990"/>
        <a:ext cx="3004185" cy="1934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635</xdr:colOff>
      <xdr:row>110</xdr:row>
      <xdr:rowOff>66040</xdr:rowOff>
    </xdr:from>
    <xdr:to>
      <xdr:col>3</xdr:col>
      <xdr:colOff>588010</xdr:colOff>
      <xdr:row>120</xdr:row>
      <xdr:rowOff>30480</xdr:rowOff>
    </xdr:to>
    <xdr:graphicFrame>
      <xdr:nvGraphicFramePr>
        <xdr:cNvPr id="6" name="图表 5"/>
        <xdr:cNvGraphicFramePr/>
      </xdr:nvGraphicFramePr>
      <xdr:xfrm>
        <a:off x="635" y="20182840"/>
        <a:ext cx="3502660" cy="18027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</xdr:col>
      <xdr:colOff>662305</xdr:colOff>
      <xdr:row>110</xdr:row>
      <xdr:rowOff>12065</xdr:rowOff>
    </xdr:from>
    <xdr:to>
      <xdr:col>8</xdr:col>
      <xdr:colOff>41910</xdr:colOff>
      <xdr:row>119</xdr:row>
      <xdr:rowOff>133985</xdr:rowOff>
    </xdr:to>
    <xdr:graphicFrame>
      <xdr:nvGraphicFramePr>
        <xdr:cNvPr id="7" name="图表 6"/>
        <xdr:cNvGraphicFramePr/>
      </xdr:nvGraphicFramePr>
      <xdr:xfrm>
        <a:off x="3577590" y="20128865"/>
        <a:ext cx="3328670" cy="176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216535</xdr:colOff>
      <xdr:row>110</xdr:row>
      <xdr:rowOff>19050</xdr:rowOff>
    </xdr:from>
    <xdr:to>
      <xdr:col>12</xdr:col>
      <xdr:colOff>375920</xdr:colOff>
      <xdr:row>119</xdr:row>
      <xdr:rowOff>154940</xdr:rowOff>
    </xdr:to>
    <xdr:graphicFrame>
      <xdr:nvGraphicFramePr>
        <xdr:cNvPr id="8" name="图表 7"/>
        <xdr:cNvGraphicFramePr/>
      </xdr:nvGraphicFramePr>
      <xdr:xfrm>
        <a:off x="7080885" y="20135850"/>
        <a:ext cx="3199765" cy="1781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635</xdr:colOff>
      <xdr:row>188</xdr:row>
      <xdr:rowOff>10160</xdr:rowOff>
    </xdr:from>
    <xdr:to>
      <xdr:col>3</xdr:col>
      <xdr:colOff>66040</xdr:colOff>
      <xdr:row>197</xdr:row>
      <xdr:rowOff>31750</xdr:rowOff>
    </xdr:to>
    <xdr:graphicFrame>
      <xdr:nvGraphicFramePr>
        <xdr:cNvPr id="9" name="图表 8"/>
        <xdr:cNvGraphicFramePr/>
      </xdr:nvGraphicFramePr>
      <xdr:xfrm>
        <a:off x="635" y="34420175"/>
        <a:ext cx="2980690" cy="16675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261620</xdr:colOff>
      <xdr:row>188</xdr:row>
      <xdr:rowOff>83820</xdr:rowOff>
    </xdr:from>
    <xdr:to>
      <xdr:col>7</xdr:col>
      <xdr:colOff>280035</xdr:colOff>
      <xdr:row>196</xdr:row>
      <xdr:rowOff>141605</xdr:rowOff>
    </xdr:to>
    <xdr:graphicFrame>
      <xdr:nvGraphicFramePr>
        <xdr:cNvPr id="10" name="图表 9"/>
        <xdr:cNvGraphicFramePr/>
      </xdr:nvGraphicFramePr>
      <xdr:xfrm>
        <a:off x="3176905" y="34493835"/>
        <a:ext cx="3357880" cy="1520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471170</xdr:colOff>
      <xdr:row>188</xdr:row>
      <xdr:rowOff>160020</xdr:rowOff>
    </xdr:from>
    <xdr:to>
      <xdr:col>11</xdr:col>
      <xdr:colOff>158750</xdr:colOff>
      <xdr:row>196</xdr:row>
      <xdr:rowOff>55880</xdr:rowOff>
    </xdr:to>
    <xdr:graphicFrame>
      <xdr:nvGraphicFramePr>
        <xdr:cNvPr id="13" name="图表 12"/>
        <xdr:cNvGraphicFramePr/>
      </xdr:nvGraphicFramePr>
      <xdr:xfrm>
        <a:off x="6725920" y="34570035"/>
        <a:ext cx="2453640" cy="135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527050</xdr:colOff>
      <xdr:row>206</xdr:row>
      <xdr:rowOff>152400</xdr:rowOff>
    </xdr:from>
    <xdr:to>
      <xdr:col>3</xdr:col>
      <xdr:colOff>168910</xdr:colOff>
      <xdr:row>213</xdr:row>
      <xdr:rowOff>106045</xdr:rowOff>
    </xdr:to>
    <xdr:graphicFrame>
      <xdr:nvGraphicFramePr>
        <xdr:cNvPr id="36" name="图表 35"/>
        <xdr:cNvGraphicFramePr/>
      </xdr:nvGraphicFramePr>
      <xdr:xfrm>
        <a:off x="527050" y="37854255"/>
        <a:ext cx="2557145" cy="123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</xdr:col>
      <xdr:colOff>229870</xdr:colOff>
      <xdr:row>207</xdr:row>
      <xdr:rowOff>27940</xdr:rowOff>
    </xdr:from>
    <xdr:to>
      <xdr:col>7</xdr:col>
      <xdr:colOff>30480</xdr:colOff>
      <xdr:row>214</xdr:row>
      <xdr:rowOff>48260</xdr:rowOff>
    </xdr:to>
    <xdr:graphicFrame>
      <xdr:nvGraphicFramePr>
        <xdr:cNvPr id="37" name="图表 36"/>
        <xdr:cNvGraphicFramePr/>
      </xdr:nvGraphicFramePr>
      <xdr:xfrm>
        <a:off x="3145155" y="37912675"/>
        <a:ext cx="3140075" cy="130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257175</xdr:colOff>
      <xdr:row>206</xdr:row>
      <xdr:rowOff>179705</xdr:rowOff>
    </xdr:from>
    <xdr:to>
      <xdr:col>10</xdr:col>
      <xdr:colOff>339725</xdr:colOff>
      <xdr:row>213</xdr:row>
      <xdr:rowOff>137795</xdr:rowOff>
    </xdr:to>
    <xdr:graphicFrame>
      <xdr:nvGraphicFramePr>
        <xdr:cNvPr id="38" name="图表 37"/>
        <xdr:cNvGraphicFramePr/>
      </xdr:nvGraphicFramePr>
      <xdr:xfrm>
        <a:off x="6511925" y="37881560"/>
        <a:ext cx="1964690" cy="1238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318135</xdr:colOff>
      <xdr:row>224</xdr:row>
      <xdr:rowOff>74930</xdr:rowOff>
    </xdr:from>
    <xdr:to>
      <xdr:col>2</xdr:col>
      <xdr:colOff>401320</xdr:colOff>
      <xdr:row>230</xdr:row>
      <xdr:rowOff>130810</xdr:rowOff>
    </xdr:to>
    <xdr:graphicFrame>
      <xdr:nvGraphicFramePr>
        <xdr:cNvPr id="39" name="图表 38"/>
        <xdr:cNvGraphicFramePr/>
      </xdr:nvGraphicFramePr>
      <xdr:xfrm>
        <a:off x="318135" y="41068625"/>
        <a:ext cx="2117090" cy="115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757555</xdr:colOff>
      <xdr:row>224</xdr:row>
      <xdr:rowOff>64135</xdr:rowOff>
    </xdr:from>
    <xdr:to>
      <xdr:col>5</xdr:col>
      <xdr:colOff>335915</xdr:colOff>
      <xdr:row>230</xdr:row>
      <xdr:rowOff>169545</xdr:rowOff>
    </xdr:to>
    <xdr:graphicFrame>
      <xdr:nvGraphicFramePr>
        <xdr:cNvPr id="40" name="图表 39"/>
        <xdr:cNvGraphicFramePr/>
      </xdr:nvGraphicFramePr>
      <xdr:xfrm>
        <a:off x="2791460" y="41057830"/>
        <a:ext cx="2291080" cy="1202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</xdr:col>
      <xdr:colOff>565785</xdr:colOff>
      <xdr:row>224</xdr:row>
      <xdr:rowOff>51435</xdr:rowOff>
    </xdr:from>
    <xdr:to>
      <xdr:col>8</xdr:col>
      <xdr:colOff>438150</xdr:colOff>
      <xdr:row>230</xdr:row>
      <xdr:rowOff>161925</xdr:rowOff>
    </xdr:to>
    <xdr:graphicFrame>
      <xdr:nvGraphicFramePr>
        <xdr:cNvPr id="41" name="图表 40"/>
        <xdr:cNvGraphicFramePr/>
      </xdr:nvGraphicFramePr>
      <xdr:xfrm>
        <a:off x="5312410" y="41045130"/>
        <a:ext cx="1990090" cy="1207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7620</xdr:colOff>
      <xdr:row>241</xdr:row>
      <xdr:rowOff>109855</xdr:rowOff>
    </xdr:from>
    <xdr:to>
      <xdr:col>2</xdr:col>
      <xdr:colOff>35560</xdr:colOff>
      <xdr:row>247</xdr:row>
      <xdr:rowOff>179705</xdr:rowOff>
    </xdr:to>
    <xdr:graphicFrame>
      <xdr:nvGraphicFramePr>
        <xdr:cNvPr id="42" name="图表 41"/>
        <xdr:cNvGraphicFramePr/>
      </xdr:nvGraphicFramePr>
      <xdr:xfrm>
        <a:off x="7620" y="44212510"/>
        <a:ext cx="2061845" cy="1167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458470</xdr:colOff>
      <xdr:row>241</xdr:row>
      <xdr:rowOff>88900</xdr:rowOff>
    </xdr:from>
    <xdr:to>
      <xdr:col>4</xdr:col>
      <xdr:colOff>458470</xdr:colOff>
      <xdr:row>248</xdr:row>
      <xdr:rowOff>26035</xdr:rowOff>
    </xdr:to>
    <xdr:graphicFrame>
      <xdr:nvGraphicFramePr>
        <xdr:cNvPr id="43" name="图表 42"/>
        <xdr:cNvGraphicFramePr/>
      </xdr:nvGraphicFramePr>
      <xdr:xfrm>
        <a:off x="2492375" y="44191555"/>
        <a:ext cx="1971675" cy="1217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6</xdr:col>
      <xdr:colOff>233045</xdr:colOff>
      <xdr:row>241</xdr:row>
      <xdr:rowOff>137160</xdr:rowOff>
    </xdr:from>
    <xdr:to>
      <xdr:col>10</xdr:col>
      <xdr:colOff>559435</xdr:colOff>
      <xdr:row>248</xdr:row>
      <xdr:rowOff>20320</xdr:rowOff>
    </xdr:to>
    <xdr:graphicFrame>
      <xdr:nvGraphicFramePr>
        <xdr:cNvPr id="44" name="图表 43"/>
        <xdr:cNvGraphicFramePr/>
      </xdr:nvGraphicFramePr>
      <xdr:xfrm>
        <a:off x="5878195" y="44239815"/>
        <a:ext cx="2818130" cy="1163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635</xdr:colOff>
      <xdr:row>259</xdr:row>
      <xdr:rowOff>33655</xdr:rowOff>
    </xdr:from>
    <xdr:to>
      <xdr:col>2</xdr:col>
      <xdr:colOff>809625</xdr:colOff>
      <xdr:row>266</xdr:row>
      <xdr:rowOff>112395</xdr:rowOff>
    </xdr:to>
    <xdr:graphicFrame>
      <xdr:nvGraphicFramePr>
        <xdr:cNvPr id="45" name="图表 44"/>
        <xdr:cNvGraphicFramePr/>
      </xdr:nvGraphicFramePr>
      <xdr:xfrm>
        <a:off x="635" y="47428150"/>
        <a:ext cx="2842895" cy="1358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</xdr:col>
      <xdr:colOff>236855</xdr:colOff>
      <xdr:row>259</xdr:row>
      <xdr:rowOff>53340</xdr:rowOff>
    </xdr:from>
    <xdr:to>
      <xdr:col>5</xdr:col>
      <xdr:colOff>850265</xdr:colOff>
      <xdr:row>265</xdr:row>
      <xdr:rowOff>172720</xdr:rowOff>
    </xdr:to>
    <xdr:graphicFrame>
      <xdr:nvGraphicFramePr>
        <xdr:cNvPr id="46" name="图表 45"/>
        <xdr:cNvGraphicFramePr/>
      </xdr:nvGraphicFramePr>
      <xdr:xfrm>
        <a:off x="3152140" y="47447835"/>
        <a:ext cx="2444750" cy="12166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6</xdr:col>
      <xdr:colOff>258445</xdr:colOff>
      <xdr:row>259</xdr:row>
      <xdr:rowOff>105410</xdr:rowOff>
    </xdr:from>
    <xdr:to>
      <xdr:col>10</xdr:col>
      <xdr:colOff>431165</xdr:colOff>
      <xdr:row>266</xdr:row>
      <xdr:rowOff>140970</xdr:rowOff>
    </xdr:to>
    <xdr:graphicFrame>
      <xdr:nvGraphicFramePr>
        <xdr:cNvPr id="47" name="图表 46"/>
        <xdr:cNvGraphicFramePr/>
      </xdr:nvGraphicFramePr>
      <xdr:xfrm>
        <a:off x="5903595" y="47499905"/>
        <a:ext cx="2664460" cy="131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16</xdr:col>
      <xdr:colOff>137795</xdr:colOff>
      <xdr:row>119</xdr:row>
      <xdr:rowOff>164465</xdr:rowOff>
    </xdr:from>
    <xdr:to>
      <xdr:col>20</xdr:col>
      <xdr:colOff>559435</xdr:colOff>
      <xdr:row>131</xdr:row>
      <xdr:rowOff>90170</xdr:rowOff>
    </xdr:to>
    <xdr:graphicFrame>
      <xdr:nvGraphicFramePr>
        <xdr:cNvPr id="48" name="图表 47"/>
        <xdr:cNvGraphicFramePr/>
      </xdr:nvGraphicFramePr>
      <xdr:xfrm>
        <a:off x="12983845" y="21927185"/>
        <a:ext cx="3683000" cy="2148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106680</xdr:colOff>
      <xdr:row>297</xdr:row>
      <xdr:rowOff>173355</xdr:rowOff>
    </xdr:from>
    <xdr:to>
      <xdr:col>2</xdr:col>
      <xdr:colOff>792480</xdr:colOff>
      <xdr:row>305</xdr:row>
      <xdr:rowOff>3175</xdr:rowOff>
    </xdr:to>
    <xdr:graphicFrame>
      <xdr:nvGraphicFramePr>
        <xdr:cNvPr id="49" name="图表 48"/>
        <xdr:cNvGraphicFramePr/>
      </xdr:nvGraphicFramePr>
      <xdr:xfrm>
        <a:off x="106680" y="54517290"/>
        <a:ext cx="2719705" cy="1292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</xdr:col>
      <xdr:colOff>662940</xdr:colOff>
      <xdr:row>297</xdr:row>
      <xdr:rowOff>81280</xdr:rowOff>
    </xdr:from>
    <xdr:to>
      <xdr:col>6</xdr:col>
      <xdr:colOff>559435</xdr:colOff>
      <xdr:row>305</xdr:row>
      <xdr:rowOff>66040</xdr:rowOff>
    </xdr:to>
    <xdr:graphicFrame>
      <xdr:nvGraphicFramePr>
        <xdr:cNvPr id="50" name="图表 49"/>
        <xdr:cNvGraphicFramePr/>
      </xdr:nvGraphicFramePr>
      <xdr:xfrm>
        <a:off x="3578225" y="54425215"/>
        <a:ext cx="2626360" cy="144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7</xdr:col>
      <xdr:colOff>229870</xdr:colOff>
      <xdr:row>297</xdr:row>
      <xdr:rowOff>20955</xdr:rowOff>
    </xdr:from>
    <xdr:to>
      <xdr:col>11</xdr:col>
      <xdr:colOff>528320</xdr:colOff>
      <xdr:row>305</xdr:row>
      <xdr:rowOff>170815</xdr:rowOff>
    </xdr:to>
    <xdr:graphicFrame>
      <xdr:nvGraphicFramePr>
        <xdr:cNvPr id="51" name="图表 50"/>
        <xdr:cNvGraphicFramePr/>
      </xdr:nvGraphicFramePr>
      <xdr:xfrm>
        <a:off x="6484620" y="54364890"/>
        <a:ext cx="3064510" cy="1612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125730</xdr:colOff>
      <xdr:row>317</xdr:row>
      <xdr:rowOff>74930</xdr:rowOff>
    </xdr:from>
    <xdr:to>
      <xdr:col>2</xdr:col>
      <xdr:colOff>210185</xdr:colOff>
      <xdr:row>324</xdr:row>
      <xdr:rowOff>173990</xdr:rowOff>
    </xdr:to>
    <xdr:graphicFrame>
      <xdr:nvGraphicFramePr>
        <xdr:cNvPr id="52" name="图表 51"/>
        <xdr:cNvGraphicFramePr/>
      </xdr:nvGraphicFramePr>
      <xdr:xfrm>
        <a:off x="125730" y="58076465"/>
        <a:ext cx="2118360" cy="137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3</xdr:col>
      <xdr:colOff>410845</xdr:colOff>
      <xdr:row>317</xdr:row>
      <xdr:rowOff>114935</xdr:rowOff>
    </xdr:from>
    <xdr:to>
      <xdr:col>6</xdr:col>
      <xdr:colOff>460375</xdr:colOff>
      <xdr:row>323</xdr:row>
      <xdr:rowOff>86995</xdr:rowOff>
    </xdr:to>
    <xdr:graphicFrame>
      <xdr:nvGraphicFramePr>
        <xdr:cNvPr id="53" name="图表 52"/>
        <xdr:cNvGraphicFramePr/>
      </xdr:nvGraphicFramePr>
      <xdr:xfrm>
        <a:off x="3326130" y="58116470"/>
        <a:ext cx="2779395" cy="1069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13970</xdr:colOff>
      <xdr:row>337</xdr:row>
      <xdr:rowOff>71755</xdr:rowOff>
    </xdr:from>
    <xdr:to>
      <xdr:col>2</xdr:col>
      <xdr:colOff>180340</xdr:colOff>
      <xdr:row>345</xdr:row>
      <xdr:rowOff>99060</xdr:rowOff>
    </xdr:to>
    <xdr:graphicFrame>
      <xdr:nvGraphicFramePr>
        <xdr:cNvPr id="54" name="图表 53"/>
        <xdr:cNvGraphicFramePr/>
      </xdr:nvGraphicFramePr>
      <xdr:xfrm>
        <a:off x="13970" y="61730890"/>
        <a:ext cx="2200275" cy="149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3</xdr:col>
      <xdr:colOff>156845</xdr:colOff>
      <xdr:row>337</xdr:row>
      <xdr:rowOff>41275</xdr:rowOff>
    </xdr:from>
    <xdr:to>
      <xdr:col>5</xdr:col>
      <xdr:colOff>675640</xdr:colOff>
      <xdr:row>345</xdr:row>
      <xdr:rowOff>12700</xdr:rowOff>
    </xdr:to>
    <xdr:graphicFrame>
      <xdr:nvGraphicFramePr>
        <xdr:cNvPr id="56" name="图表 55"/>
        <xdr:cNvGraphicFramePr/>
      </xdr:nvGraphicFramePr>
      <xdr:xfrm>
        <a:off x="3072130" y="61700410"/>
        <a:ext cx="2350135" cy="1434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99695</xdr:colOff>
      <xdr:row>337</xdr:row>
      <xdr:rowOff>62230</xdr:rowOff>
    </xdr:from>
    <xdr:to>
      <xdr:col>9</xdr:col>
      <xdr:colOff>478790</xdr:colOff>
      <xdr:row>344</xdr:row>
      <xdr:rowOff>120015</xdr:rowOff>
    </xdr:to>
    <xdr:graphicFrame>
      <xdr:nvGraphicFramePr>
        <xdr:cNvPr id="57" name="图表 56"/>
        <xdr:cNvGraphicFramePr/>
      </xdr:nvGraphicFramePr>
      <xdr:xfrm>
        <a:off x="5744845" y="61721365"/>
        <a:ext cx="2207895" cy="1337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0</xdr:col>
      <xdr:colOff>70485</xdr:colOff>
      <xdr:row>357</xdr:row>
      <xdr:rowOff>35560</xdr:rowOff>
    </xdr:from>
    <xdr:to>
      <xdr:col>2</xdr:col>
      <xdr:colOff>365760</xdr:colOff>
      <xdr:row>364</xdr:row>
      <xdr:rowOff>115570</xdr:rowOff>
    </xdr:to>
    <xdr:graphicFrame>
      <xdr:nvGraphicFramePr>
        <xdr:cNvPr id="58" name="图表 57"/>
        <xdr:cNvGraphicFramePr/>
      </xdr:nvGraphicFramePr>
      <xdr:xfrm>
        <a:off x="70485" y="65352295"/>
        <a:ext cx="2329180" cy="13601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3</xdr:col>
      <xdr:colOff>184150</xdr:colOff>
      <xdr:row>357</xdr:row>
      <xdr:rowOff>23495</xdr:rowOff>
    </xdr:from>
    <xdr:to>
      <xdr:col>5</xdr:col>
      <xdr:colOff>565785</xdr:colOff>
      <xdr:row>365</xdr:row>
      <xdr:rowOff>39370</xdr:rowOff>
    </xdr:to>
    <xdr:graphicFrame>
      <xdr:nvGraphicFramePr>
        <xdr:cNvPr id="59" name="图表 58"/>
        <xdr:cNvGraphicFramePr/>
      </xdr:nvGraphicFramePr>
      <xdr:xfrm>
        <a:off x="3099435" y="65340230"/>
        <a:ext cx="2212975" cy="14789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5</xdr:col>
      <xdr:colOff>746760</xdr:colOff>
      <xdr:row>357</xdr:row>
      <xdr:rowOff>39370</xdr:rowOff>
    </xdr:from>
    <xdr:to>
      <xdr:col>9</xdr:col>
      <xdr:colOff>519430</xdr:colOff>
      <xdr:row>364</xdr:row>
      <xdr:rowOff>79375</xdr:rowOff>
    </xdr:to>
    <xdr:graphicFrame>
      <xdr:nvGraphicFramePr>
        <xdr:cNvPr id="60" name="图表 59"/>
        <xdr:cNvGraphicFramePr/>
      </xdr:nvGraphicFramePr>
      <xdr:xfrm>
        <a:off x="5493385" y="65356105"/>
        <a:ext cx="2499995" cy="132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102235</xdr:colOff>
      <xdr:row>376</xdr:row>
      <xdr:rowOff>74930</xdr:rowOff>
    </xdr:from>
    <xdr:to>
      <xdr:col>2</xdr:col>
      <xdr:colOff>149225</xdr:colOff>
      <xdr:row>382</xdr:row>
      <xdr:rowOff>147955</xdr:rowOff>
    </xdr:to>
    <xdr:graphicFrame>
      <xdr:nvGraphicFramePr>
        <xdr:cNvPr id="61" name="图表 60"/>
        <xdr:cNvGraphicFramePr/>
      </xdr:nvGraphicFramePr>
      <xdr:xfrm>
        <a:off x="102235" y="68866385"/>
        <a:ext cx="2080895" cy="1170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2</xdr:col>
      <xdr:colOff>457835</xdr:colOff>
      <xdr:row>376</xdr:row>
      <xdr:rowOff>60960</xdr:rowOff>
    </xdr:from>
    <xdr:to>
      <xdr:col>5</xdr:col>
      <xdr:colOff>628650</xdr:colOff>
      <xdr:row>382</xdr:row>
      <xdr:rowOff>182245</xdr:rowOff>
    </xdr:to>
    <xdr:graphicFrame>
      <xdr:nvGraphicFramePr>
        <xdr:cNvPr id="62" name="图表 61"/>
        <xdr:cNvGraphicFramePr/>
      </xdr:nvGraphicFramePr>
      <xdr:xfrm>
        <a:off x="2491740" y="68852415"/>
        <a:ext cx="2883535" cy="1218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6</xdr:col>
      <xdr:colOff>30480</xdr:colOff>
      <xdr:row>376</xdr:row>
      <xdr:rowOff>46990</xdr:rowOff>
    </xdr:from>
    <xdr:to>
      <xdr:col>10</xdr:col>
      <xdr:colOff>68580</xdr:colOff>
      <xdr:row>382</xdr:row>
      <xdr:rowOff>126365</xdr:rowOff>
    </xdr:to>
    <xdr:graphicFrame>
      <xdr:nvGraphicFramePr>
        <xdr:cNvPr id="63" name="图表 62"/>
        <xdr:cNvGraphicFramePr/>
      </xdr:nvGraphicFramePr>
      <xdr:xfrm>
        <a:off x="5675630" y="68838445"/>
        <a:ext cx="2529840" cy="1176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0</xdr:col>
      <xdr:colOff>635</xdr:colOff>
      <xdr:row>390</xdr:row>
      <xdr:rowOff>40640</xdr:rowOff>
    </xdr:from>
    <xdr:to>
      <xdr:col>3</xdr:col>
      <xdr:colOff>95250</xdr:colOff>
      <xdr:row>398</xdr:row>
      <xdr:rowOff>130810</xdr:rowOff>
    </xdr:to>
    <xdr:graphicFrame>
      <xdr:nvGraphicFramePr>
        <xdr:cNvPr id="64" name="图表 63"/>
        <xdr:cNvGraphicFramePr/>
      </xdr:nvGraphicFramePr>
      <xdr:xfrm>
        <a:off x="635" y="71392415"/>
        <a:ext cx="3009900" cy="1553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</xdr:col>
      <xdr:colOff>366395</xdr:colOff>
      <xdr:row>390</xdr:row>
      <xdr:rowOff>80010</xdr:rowOff>
    </xdr:from>
    <xdr:to>
      <xdr:col>6</xdr:col>
      <xdr:colOff>380365</xdr:colOff>
      <xdr:row>398</xdr:row>
      <xdr:rowOff>85090</xdr:rowOff>
    </xdr:to>
    <xdr:graphicFrame>
      <xdr:nvGraphicFramePr>
        <xdr:cNvPr id="65" name="图表 64"/>
        <xdr:cNvGraphicFramePr/>
      </xdr:nvGraphicFramePr>
      <xdr:xfrm>
        <a:off x="3281680" y="71431785"/>
        <a:ext cx="2743835" cy="146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7</xdr:col>
      <xdr:colOff>114935</xdr:colOff>
      <xdr:row>390</xdr:row>
      <xdr:rowOff>93345</xdr:rowOff>
    </xdr:from>
    <xdr:to>
      <xdr:col>11</xdr:col>
      <xdr:colOff>310515</xdr:colOff>
      <xdr:row>398</xdr:row>
      <xdr:rowOff>125095</xdr:rowOff>
    </xdr:to>
    <xdr:graphicFrame>
      <xdr:nvGraphicFramePr>
        <xdr:cNvPr id="66" name="图表 65"/>
        <xdr:cNvGraphicFramePr/>
      </xdr:nvGraphicFramePr>
      <xdr:xfrm>
        <a:off x="6369685" y="71445120"/>
        <a:ext cx="2961640" cy="14947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0</xdr:col>
      <xdr:colOff>42545</xdr:colOff>
      <xdr:row>413</xdr:row>
      <xdr:rowOff>107315</xdr:rowOff>
    </xdr:from>
    <xdr:to>
      <xdr:col>2</xdr:col>
      <xdr:colOff>697230</xdr:colOff>
      <xdr:row>421</xdr:row>
      <xdr:rowOff>55245</xdr:rowOff>
    </xdr:to>
    <xdr:graphicFrame>
      <xdr:nvGraphicFramePr>
        <xdr:cNvPr id="67" name="图表 66"/>
        <xdr:cNvGraphicFramePr/>
      </xdr:nvGraphicFramePr>
      <xdr:xfrm>
        <a:off x="42545" y="75665330"/>
        <a:ext cx="2688590" cy="1410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3</xdr:col>
      <xdr:colOff>26670</xdr:colOff>
      <xdr:row>413</xdr:row>
      <xdr:rowOff>128270</xdr:rowOff>
    </xdr:from>
    <xdr:to>
      <xdr:col>6</xdr:col>
      <xdr:colOff>316230</xdr:colOff>
      <xdr:row>422</xdr:row>
      <xdr:rowOff>122555</xdr:rowOff>
    </xdr:to>
    <xdr:graphicFrame>
      <xdr:nvGraphicFramePr>
        <xdr:cNvPr id="68" name="图表 67"/>
        <xdr:cNvGraphicFramePr/>
      </xdr:nvGraphicFramePr>
      <xdr:xfrm>
        <a:off x="2941955" y="75686285"/>
        <a:ext cx="3019425" cy="164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7</xdr:col>
      <xdr:colOff>83820</xdr:colOff>
      <xdr:row>414</xdr:row>
      <xdr:rowOff>20955</xdr:rowOff>
    </xdr:from>
    <xdr:to>
      <xdr:col>10</xdr:col>
      <xdr:colOff>711200</xdr:colOff>
      <xdr:row>422</xdr:row>
      <xdr:rowOff>73025</xdr:rowOff>
    </xdr:to>
    <xdr:graphicFrame>
      <xdr:nvGraphicFramePr>
        <xdr:cNvPr id="69" name="图表 68"/>
        <xdr:cNvGraphicFramePr/>
      </xdr:nvGraphicFramePr>
      <xdr:xfrm>
        <a:off x="6338570" y="75761850"/>
        <a:ext cx="2509520" cy="1515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6</xdr:col>
      <xdr:colOff>547370</xdr:colOff>
      <xdr:row>317</xdr:row>
      <xdr:rowOff>73025</xdr:rowOff>
    </xdr:from>
    <xdr:to>
      <xdr:col>10</xdr:col>
      <xdr:colOff>688340</xdr:colOff>
      <xdr:row>324</xdr:row>
      <xdr:rowOff>63500</xdr:rowOff>
    </xdr:to>
    <xdr:graphicFrame>
      <xdr:nvGraphicFramePr>
        <xdr:cNvPr id="33" name="图表 32"/>
        <xdr:cNvGraphicFramePr/>
      </xdr:nvGraphicFramePr>
      <xdr:xfrm>
        <a:off x="6192520" y="58074560"/>
        <a:ext cx="2632710" cy="1270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223520</xdr:colOff>
      <xdr:row>0</xdr:row>
      <xdr:rowOff>52070</xdr:rowOff>
    </xdr:from>
    <xdr:to>
      <xdr:col>15</xdr:col>
      <xdr:colOff>190500</xdr:colOff>
      <xdr:row>15</xdr:row>
      <xdr:rowOff>52070</xdr:rowOff>
    </xdr:to>
    <xdr:graphicFrame>
      <xdr:nvGraphicFramePr>
        <xdr:cNvPr id="3" name="图表 2"/>
        <xdr:cNvGraphicFramePr/>
      </xdr:nvGraphicFramePr>
      <xdr:xfrm>
        <a:off x="9636760" y="52070"/>
        <a:ext cx="54000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43180</xdr:colOff>
      <xdr:row>5</xdr:row>
      <xdr:rowOff>104140</xdr:rowOff>
    </xdr:from>
    <xdr:to>
      <xdr:col>13</xdr:col>
      <xdr:colOff>165100</xdr:colOff>
      <xdr:row>20</xdr:row>
      <xdr:rowOff>104140</xdr:rowOff>
    </xdr:to>
    <xdr:graphicFrame>
      <xdr:nvGraphicFramePr>
        <xdr:cNvPr id="4" name="图表 3"/>
        <xdr:cNvGraphicFramePr/>
      </xdr:nvGraphicFramePr>
      <xdr:xfrm>
        <a:off x="8585200" y="1018540"/>
        <a:ext cx="5207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594995</xdr:colOff>
      <xdr:row>22</xdr:row>
      <xdr:rowOff>117475</xdr:rowOff>
    </xdr:from>
    <xdr:to>
      <xdr:col>13</xdr:col>
      <xdr:colOff>109855</xdr:colOff>
      <xdr:row>37</xdr:row>
      <xdr:rowOff>117475</xdr:rowOff>
    </xdr:to>
    <xdr:graphicFrame>
      <xdr:nvGraphicFramePr>
        <xdr:cNvPr id="5" name="图表 4"/>
        <xdr:cNvGraphicFramePr/>
      </xdr:nvGraphicFramePr>
      <xdr:xfrm>
        <a:off x="8253095" y="4140835"/>
        <a:ext cx="54838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252095</xdr:colOff>
      <xdr:row>39</xdr:row>
      <xdr:rowOff>31115</xdr:rowOff>
    </xdr:from>
    <xdr:to>
      <xdr:col>12</xdr:col>
      <xdr:colOff>92710</xdr:colOff>
      <xdr:row>56</xdr:row>
      <xdr:rowOff>92710</xdr:rowOff>
    </xdr:to>
    <xdr:graphicFrame>
      <xdr:nvGraphicFramePr>
        <xdr:cNvPr id="2" name="图表 1"/>
        <xdr:cNvGraphicFramePr/>
      </xdr:nvGraphicFramePr>
      <xdr:xfrm>
        <a:off x="7910195" y="7163435"/>
        <a:ext cx="4925695" cy="3170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167005</xdr:colOff>
      <xdr:row>39</xdr:row>
      <xdr:rowOff>47625</xdr:rowOff>
    </xdr:from>
    <xdr:to>
      <xdr:col>17</xdr:col>
      <xdr:colOff>600075</xdr:colOff>
      <xdr:row>56</xdr:row>
      <xdr:rowOff>95250</xdr:rowOff>
    </xdr:to>
    <xdr:graphicFrame>
      <xdr:nvGraphicFramePr>
        <xdr:cNvPr id="6" name="图表 5"/>
        <xdr:cNvGraphicFramePr/>
      </xdr:nvGraphicFramePr>
      <xdr:xfrm>
        <a:off x="12300585" y="7179945"/>
        <a:ext cx="4364990" cy="3156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100965</xdr:colOff>
      <xdr:row>57</xdr:row>
      <xdr:rowOff>145415</xdr:rowOff>
    </xdr:from>
    <xdr:to>
      <xdr:col>12</xdr:col>
      <xdr:colOff>337820</xdr:colOff>
      <xdr:row>75</xdr:row>
      <xdr:rowOff>81915</xdr:rowOff>
    </xdr:to>
    <xdr:graphicFrame>
      <xdr:nvGraphicFramePr>
        <xdr:cNvPr id="7" name="图表 6"/>
        <xdr:cNvGraphicFramePr/>
      </xdr:nvGraphicFramePr>
      <xdr:xfrm>
        <a:off x="7759065" y="10569575"/>
        <a:ext cx="5321935" cy="32283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247650</xdr:colOff>
      <xdr:row>58</xdr:row>
      <xdr:rowOff>22225</xdr:rowOff>
    </xdr:from>
    <xdr:to>
      <xdr:col>18</xdr:col>
      <xdr:colOff>397510</xdr:colOff>
      <xdr:row>74</xdr:row>
      <xdr:rowOff>162560</xdr:rowOff>
    </xdr:to>
    <xdr:graphicFrame>
      <xdr:nvGraphicFramePr>
        <xdr:cNvPr id="8" name="图表 7"/>
        <xdr:cNvGraphicFramePr/>
      </xdr:nvGraphicFramePr>
      <xdr:xfrm>
        <a:off x="12381230" y="10629265"/>
        <a:ext cx="4691380" cy="3066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84455</xdr:colOff>
      <xdr:row>77</xdr:row>
      <xdr:rowOff>41275</xdr:rowOff>
    </xdr:from>
    <xdr:to>
      <xdr:col>12</xdr:col>
      <xdr:colOff>206375</xdr:colOff>
      <xdr:row>92</xdr:row>
      <xdr:rowOff>41275</xdr:rowOff>
    </xdr:to>
    <xdr:graphicFrame>
      <xdr:nvGraphicFramePr>
        <xdr:cNvPr id="9" name="图表 8"/>
        <xdr:cNvGraphicFramePr/>
      </xdr:nvGraphicFramePr>
      <xdr:xfrm>
        <a:off x="7742555" y="14123035"/>
        <a:ext cx="5207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398780</xdr:colOff>
      <xdr:row>77</xdr:row>
      <xdr:rowOff>15875</xdr:rowOff>
    </xdr:from>
    <xdr:to>
      <xdr:col>19</xdr:col>
      <xdr:colOff>96520</xdr:colOff>
      <xdr:row>92</xdr:row>
      <xdr:rowOff>15875</xdr:rowOff>
    </xdr:to>
    <xdr:graphicFrame>
      <xdr:nvGraphicFramePr>
        <xdr:cNvPr id="10" name="图表 9"/>
        <xdr:cNvGraphicFramePr/>
      </xdr:nvGraphicFramePr>
      <xdr:xfrm>
        <a:off x="12532360" y="14097635"/>
        <a:ext cx="48488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106045</xdr:colOff>
      <xdr:row>96</xdr:row>
      <xdr:rowOff>64135</xdr:rowOff>
    </xdr:from>
    <xdr:to>
      <xdr:col>12</xdr:col>
      <xdr:colOff>227965</xdr:colOff>
      <xdr:row>111</xdr:row>
      <xdr:rowOff>64135</xdr:rowOff>
    </xdr:to>
    <xdr:graphicFrame>
      <xdr:nvGraphicFramePr>
        <xdr:cNvPr id="11" name="图表 10"/>
        <xdr:cNvGraphicFramePr/>
      </xdr:nvGraphicFramePr>
      <xdr:xfrm>
        <a:off x="7764145" y="17620615"/>
        <a:ext cx="5207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267335</xdr:colOff>
      <xdr:row>96</xdr:row>
      <xdr:rowOff>100965</xdr:rowOff>
    </xdr:from>
    <xdr:to>
      <xdr:col>17</xdr:col>
      <xdr:colOff>574675</xdr:colOff>
      <xdr:row>111</xdr:row>
      <xdr:rowOff>100965</xdr:rowOff>
    </xdr:to>
    <xdr:graphicFrame>
      <xdr:nvGraphicFramePr>
        <xdr:cNvPr id="12" name="图表 11"/>
        <xdr:cNvGraphicFramePr/>
      </xdr:nvGraphicFramePr>
      <xdr:xfrm>
        <a:off x="11433175" y="17657445"/>
        <a:ext cx="5207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43815</xdr:colOff>
      <xdr:row>115</xdr:row>
      <xdr:rowOff>34290</xdr:rowOff>
    </xdr:from>
    <xdr:to>
      <xdr:col>12</xdr:col>
      <xdr:colOff>165735</xdr:colOff>
      <xdr:row>130</xdr:row>
      <xdr:rowOff>34290</xdr:rowOff>
    </xdr:to>
    <xdr:graphicFrame>
      <xdr:nvGraphicFramePr>
        <xdr:cNvPr id="13" name="图表 12"/>
        <xdr:cNvGraphicFramePr/>
      </xdr:nvGraphicFramePr>
      <xdr:xfrm>
        <a:off x="7701915" y="21065490"/>
        <a:ext cx="5207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231140</xdr:colOff>
      <xdr:row>115</xdr:row>
      <xdr:rowOff>24765</xdr:rowOff>
    </xdr:from>
    <xdr:to>
      <xdr:col>19</xdr:col>
      <xdr:colOff>538480</xdr:colOff>
      <xdr:row>130</xdr:row>
      <xdr:rowOff>24765</xdr:rowOff>
    </xdr:to>
    <xdr:graphicFrame>
      <xdr:nvGraphicFramePr>
        <xdr:cNvPr id="14" name="图表 13"/>
        <xdr:cNvGraphicFramePr/>
      </xdr:nvGraphicFramePr>
      <xdr:xfrm>
        <a:off x="12974320" y="21055965"/>
        <a:ext cx="48488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504825</xdr:colOff>
      <xdr:row>134</xdr:row>
      <xdr:rowOff>175895</xdr:rowOff>
    </xdr:from>
    <xdr:to>
      <xdr:col>15</xdr:col>
      <xdr:colOff>447675</xdr:colOff>
      <xdr:row>149</xdr:row>
      <xdr:rowOff>175895</xdr:rowOff>
    </xdr:to>
    <xdr:graphicFrame>
      <xdr:nvGraphicFramePr>
        <xdr:cNvPr id="16" name="图表 15"/>
        <xdr:cNvGraphicFramePr/>
      </xdr:nvGraphicFramePr>
      <xdr:xfrm>
        <a:off x="9046845" y="24681815"/>
        <a:ext cx="624713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8</xdr:col>
      <xdr:colOff>829945</xdr:colOff>
      <xdr:row>134</xdr:row>
      <xdr:rowOff>92710</xdr:rowOff>
    </xdr:from>
    <xdr:to>
      <xdr:col>15</xdr:col>
      <xdr:colOff>603885</xdr:colOff>
      <xdr:row>149</xdr:row>
      <xdr:rowOff>92710</xdr:rowOff>
    </xdr:to>
    <xdr:graphicFrame>
      <xdr:nvGraphicFramePr>
        <xdr:cNvPr id="18" name="图表 17"/>
        <xdr:cNvGraphicFramePr/>
      </xdr:nvGraphicFramePr>
      <xdr:xfrm>
        <a:off x="10243185" y="24598630"/>
        <a:ext cx="5207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412115</xdr:colOff>
      <xdr:row>150</xdr:row>
      <xdr:rowOff>123825</xdr:rowOff>
    </xdr:from>
    <xdr:to>
      <xdr:col>19</xdr:col>
      <xdr:colOff>436245</xdr:colOff>
      <xdr:row>157</xdr:row>
      <xdr:rowOff>43815</xdr:rowOff>
    </xdr:to>
    <xdr:graphicFrame>
      <xdr:nvGraphicFramePr>
        <xdr:cNvPr id="15" name="图表 14"/>
        <xdr:cNvGraphicFramePr/>
      </xdr:nvGraphicFramePr>
      <xdr:xfrm>
        <a:off x="13155295" y="27555825"/>
        <a:ext cx="4565650" cy="1200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156210</xdr:colOff>
      <xdr:row>152</xdr:row>
      <xdr:rowOff>109220</xdr:rowOff>
    </xdr:from>
    <xdr:to>
      <xdr:col>16</xdr:col>
      <xdr:colOff>42545</xdr:colOff>
      <xdr:row>158</xdr:row>
      <xdr:rowOff>147955</xdr:rowOff>
    </xdr:to>
    <xdr:graphicFrame>
      <xdr:nvGraphicFramePr>
        <xdr:cNvPr id="17" name="图表 16"/>
        <xdr:cNvGraphicFramePr/>
      </xdr:nvGraphicFramePr>
      <xdr:xfrm>
        <a:off x="12289790" y="27906980"/>
        <a:ext cx="3208655" cy="1136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271145</xdr:colOff>
      <xdr:row>158</xdr:row>
      <xdr:rowOff>133350</xdr:rowOff>
    </xdr:from>
    <xdr:to>
      <xdr:col>16</xdr:col>
      <xdr:colOff>226060</xdr:colOff>
      <xdr:row>164</xdr:row>
      <xdr:rowOff>181610</xdr:rowOff>
    </xdr:to>
    <xdr:graphicFrame>
      <xdr:nvGraphicFramePr>
        <xdr:cNvPr id="19" name="图表 18"/>
        <xdr:cNvGraphicFramePr/>
      </xdr:nvGraphicFramePr>
      <xdr:xfrm>
        <a:off x="13014325" y="29028390"/>
        <a:ext cx="2667635" cy="1145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229870</xdr:colOff>
      <xdr:row>154</xdr:row>
      <xdr:rowOff>43180</xdr:rowOff>
    </xdr:from>
    <xdr:to>
      <xdr:col>16</xdr:col>
      <xdr:colOff>286385</xdr:colOff>
      <xdr:row>160</xdr:row>
      <xdr:rowOff>31750</xdr:rowOff>
    </xdr:to>
    <xdr:graphicFrame>
      <xdr:nvGraphicFramePr>
        <xdr:cNvPr id="20" name="图表 19"/>
        <xdr:cNvGraphicFramePr/>
      </xdr:nvGraphicFramePr>
      <xdr:xfrm>
        <a:off x="12363450" y="28206700"/>
        <a:ext cx="3378835" cy="1085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101600</xdr:colOff>
      <xdr:row>203</xdr:row>
      <xdr:rowOff>147320</xdr:rowOff>
    </xdr:from>
    <xdr:to>
      <xdr:col>11</xdr:col>
      <xdr:colOff>184150</xdr:colOff>
      <xdr:row>217</xdr:row>
      <xdr:rowOff>105410</xdr:rowOff>
    </xdr:to>
    <xdr:graphicFrame>
      <xdr:nvGraphicFramePr>
        <xdr:cNvPr id="21" name="图表 20"/>
        <xdr:cNvGraphicFramePr/>
      </xdr:nvGraphicFramePr>
      <xdr:xfrm>
        <a:off x="7759700" y="37271960"/>
        <a:ext cx="4558030" cy="2518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517525</xdr:colOff>
      <xdr:row>204</xdr:row>
      <xdr:rowOff>12700</xdr:rowOff>
    </xdr:from>
    <xdr:to>
      <xdr:col>5</xdr:col>
      <xdr:colOff>996950</xdr:colOff>
      <xdr:row>215</xdr:row>
      <xdr:rowOff>97790</xdr:rowOff>
    </xdr:to>
    <xdr:graphicFrame>
      <xdr:nvGraphicFramePr>
        <xdr:cNvPr id="22" name="图表 21"/>
        <xdr:cNvGraphicFramePr/>
      </xdr:nvGraphicFramePr>
      <xdr:xfrm>
        <a:off x="3168650" y="37320220"/>
        <a:ext cx="4267200" cy="2096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160020</xdr:colOff>
      <xdr:row>257</xdr:row>
      <xdr:rowOff>31115</xdr:rowOff>
    </xdr:from>
    <xdr:to>
      <xdr:col>2</xdr:col>
      <xdr:colOff>447040</xdr:colOff>
      <xdr:row>265</xdr:row>
      <xdr:rowOff>78105</xdr:rowOff>
    </xdr:to>
    <xdr:graphicFrame>
      <xdr:nvGraphicFramePr>
        <xdr:cNvPr id="23" name="图表 22"/>
        <xdr:cNvGraphicFramePr/>
      </xdr:nvGraphicFramePr>
      <xdr:xfrm>
        <a:off x="160020" y="47031275"/>
        <a:ext cx="2938145" cy="15100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650875</xdr:colOff>
      <xdr:row>257</xdr:row>
      <xdr:rowOff>10795</xdr:rowOff>
    </xdr:from>
    <xdr:to>
      <xdr:col>4</xdr:col>
      <xdr:colOff>785495</xdr:colOff>
      <xdr:row>265</xdr:row>
      <xdr:rowOff>179070</xdr:rowOff>
    </xdr:to>
    <xdr:graphicFrame>
      <xdr:nvGraphicFramePr>
        <xdr:cNvPr id="24" name="图表 23"/>
        <xdr:cNvGraphicFramePr/>
      </xdr:nvGraphicFramePr>
      <xdr:xfrm>
        <a:off x="3302000" y="47010955"/>
        <a:ext cx="2882265" cy="163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36195</xdr:colOff>
      <xdr:row>256</xdr:row>
      <xdr:rowOff>183515</xdr:rowOff>
    </xdr:from>
    <xdr:to>
      <xdr:col>6</xdr:col>
      <xdr:colOff>696595</xdr:colOff>
      <xdr:row>265</xdr:row>
      <xdr:rowOff>27305</xdr:rowOff>
    </xdr:to>
    <xdr:graphicFrame>
      <xdr:nvGraphicFramePr>
        <xdr:cNvPr id="25" name="图表 24"/>
        <xdr:cNvGraphicFramePr/>
      </xdr:nvGraphicFramePr>
      <xdr:xfrm>
        <a:off x="6475095" y="47000160"/>
        <a:ext cx="1879600" cy="1490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104140</xdr:colOff>
      <xdr:row>224</xdr:row>
      <xdr:rowOff>41275</xdr:rowOff>
    </xdr:from>
    <xdr:to>
      <xdr:col>1</xdr:col>
      <xdr:colOff>908050</xdr:colOff>
      <xdr:row>231</xdr:row>
      <xdr:rowOff>74295</xdr:rowOff>
    </xdr:to>
    <xdr:graphicFrame>
      <xdr:nvGraphicFramePr>
        <xdr:cNvPr id="26" name="图表 25"/>
        <xdr:cNvGraphicFramePr/>
      </xdr:nvGraphicFramePr>
      <xdr:xfrm>
        <a:off x="104140" y="41006395"/>
        <a:ext cx="2362835" cy="1313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67945</xdr:colOff>
      <xdr:row>224</xdr:row>
      <xdr:rowOff>38735</xdr:rowOff>
    </xdr:from>
    <xdr:to>
      <xdr:col>4</xdr:col>
      <xdr:colOff>670560</xdr:colOff>
      <xdr:row>230</xdr:row>
      <xdr:rowOff>85090</xdr:rowOff>
    </xdr:to>
    <xdr:graphicFrame>
      <xdr:nvGraphicFramePr>
        <xdr:cNvPr id="27" name="图表 26"/>
        <xdr:cNvGraphicFramePr/>
      </xdr:nvGraphicFramePr>
      <xdr:xfrm>
        <a:off x="2719070" y="41003855"/>
        <a:ext cx="3350260" cy="1143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</xdr:col>
      <xdr:colOff>734060</xdr:colOff>
      <xdr:row>223</xdr:row>
      <xdr:rowOff>120650</xdr:rowOff>
    </xdr:from>
    <xdr:to>
      <xdr:col>7</xdr:col>
      <xdr:colOff>1905</xdr:colOff>
      <xdr:row>230</xdr:row>
      <xdr:rowOff>169545</xdr:rowOff>
    </xdr:to>
    <xdr:graphicFrame>
      <xdr:nvGraphicFramePr>
        <xdr:cNvPr id="28" name="图表 27"/>
        <xdr:cNvGraphicFramePr/>
      </xdr:nvGraphicFramePr>
      <xdr:xfrm>
        <a:off x="6132830" y="40902890"/>
        <a:ext cx="2411095" cy="1329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28575</xdr:colOff>
      <xdr:row>234</xdr:row>
      <xdr:rowOff>54610</xdr:rowOff>
    </xdr:from>
    <xdr:to>
      <xdr:col>1</xdr:col>
      <xdr:colOff>984250</xdr:colOff>
      <xdr:row>242</xdr:row>
      <xdr:rowOff>2540</xdr:rowOff>
    </xdr:to>
    <xdr:graphicFrame>
      <xdr:nvGraphicFramePr>
        <xdr:cNvPr id="29" name="图表 28"/>
        <xdr:cNvGraphicFramePr/>
      </xdr:nvGraphicFramePr>
      <xdr:xfrm>
        <a:off x="28575" y="42848530"/>
        <a:ext cx="2514600" cy="14109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67310</xdr:colOff>
      <xdr:row>234</xdr:row>
      <xdr:rowOff>53975</xdr:rowOff>
    </xdr:from>
    <xdr:to>
      <xdr:col>5</xdr:col>
      <xdr:colOff>139065</xdr:colOff>
      <xdr:row>242</xdr:row>
      <xdr:rowOff>179070</xdr:rowOff>
    </xdr:to>
    <xdr:graphicFrame>
      <xdr:nvGraphicFramePr>
        <xdr:cNvPr id="30" name="图表 29"/>
        <xdr:cNvGraphicFramePr/>
      </xdr:nvGraphicFramePr>
      <xdr:xfrm>
        <a:off x="2718435" y="42847895"/>
        <a:ext cx="3859530" cy="1588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62230</xdr:colOff>
      <xdr:row>233</xdr:row>
      <xdr:rowOff>24765</xdr:rowOff>
    </xdr:from>
    <xdr:to>
      <xdr:col>7</xdr:col>
      <xdr:colOff>228600</xdr:colOff>
      <xdr:row>242</xdr:row>
      <xdr:rowOff>51435</xdr:rowOff>
    </xdr:to>
    <xdr:graphicFrame>
      <xdr:nvGraphicFramePr>
        <xdr:cNvPr id="31" name="图表 30"/>
        <xdr:cNvGraphicFramePr/>
      </xdr:nvGraphicFramePr>
      <xdr:xfrm>
        <a:off x="6501130" y="42635805"/>
        <a:ext cx="2269490" cy="1672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136525</xdr:colOff>
      <xdr:row>245</xdr:row>
      <xdr:rowOff>161290</xdr:rowOff>
    </xdr:from>
    <xdr:to>
      <xdr:col>2</xdr:col>
      <xdr:colOff>730250</xdr:colOff>
      <xdr:row>253</xdr:row>
      <xdr:rowOff>63500</xdr:rowOff>
    </xdr:to>
    <xdr:graphicFrame>
      <xdr:nvGraphicFramePr>
        <xdr:cNvPr id="33" name="图表 32"/>
        <xdr:cNvGraphicFramePr/>
      </xdr:nvGraphicFramePr>
      <xdr:xfrm>
        <a:off x="136525" y="44966890"/>
        <a:ext cx="3244850" cy="136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3</xdr:col>
      <xdr:colOff>277495</xdr:colOff>
      <xdr:row>246</xdr:row>
      <xdr:rowOff>59690</xdr:rowOff>
    </xdr:from>
    <xdr:to>
      <xdr:col>5</xdr:col>
      <xdr:colOff>1194435</xdr:colOff>
      <xdr:row>253</xdr:row>
      <xdr:rowOff>82550</xdr:rowOff>
    </xdr:to>
    <xdr:graphicFrame>
      <xdr:nvGraphicFramePr>
        <xdr:cNvPr id="34" name="图表 33"/>
        <xdr:cNvGraphicFramePr/>
      </xdr:nvGraphicFramePr>
      <xdr:xfrm>
        <a:off x="4268470" y="45048170"/>
        <a:ext cx="3364865" cy="1303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5</xdr:col>
      <xdr:colOff>984885</xdr:colOff>
      <xdr:row>246</xdr:row>
      <xdr:rowOff>116205</xdr:rowOff>
    </xdr:from>
    <xdr:to>
      <xdr:col>8</xdr:col>
      <xdr:colOff>154305</xdr:colOff>
      <xdr:row>252</xdr:row>
      <xdr:rowOff>106045</xdr:rowOff>
    </xdr:to>
    <xdr:graphicFrame>
      <xdr:nvGraphicFramePr>
        <xdr:cNvPr id="35" name="图表 34"/>
        <xdr:cNvGraphicFramePr/>
      </xdr:nvGraphicFramePr>
      <xdr:xfrm>
        <a:off x="7423785" y="45104685"/>
        <a:ext cx="2143760" cy="108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117475</xdr:colOff>
      <xdr:row>269</xdr:row>
      <xdr:rowOff>53340</xdr:rowOff>
    </xdr:from>
    <xdr:to>
      <xdr:col>2</xdr:col>
      <xdr:colOff>226695</xdr:colOff>
      <xdr:row>276</xdr:row>
      <xdr:rowOff>127635</xdr:rowOff>
    </xdr:to>
    <xdr:graphicFrame>
      <xdr:nvGraphicFramePr>
        <xdr:cNvPr id="37" name="图表 36"/>
        <xdr:cNvGraphicFramePr/>
      </xdr:nvGraphicFramePr>
      <xdr:xfrm>
        <a:off x="117475" y="49248060"/>
        <a:ext cx="2760345" cy="1354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361315</xdr:colOff>
      <xdr:row>269</xdr:row>
      <xdr:rowOff>74930</xdr:rowOff>
    </xdr:from>
    <xdr:to>
      <xdr:col>5</xdr:col>
      <xdr:colOff>54610</xdr:colOff>
      <xdr:row>276</xdr:row>
      <xdr:rowOff>147955</xdr:rowOff>
    </xdr:to>
    <xdr:graphicFrame>
      <xdr:nvGraphicFramePr>
        <xdr:cNvPr id="38" name="图表 37"/>
        <xdr:cNvGraphicFramePr/>
      </xdr:nvGraphicFramePr>
      <xdr:xfrm>
        <a:off x="3012440" y="49269650"/>
        <a:ext cx="3481070" cy="1353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5</xdr:col>
      <xdr:colOff>147955</xdr:colOff>
      <xdr:row>269</xdr:row>
      <xdr:rowOff>32385</xdr:rowOff>
    </xdr:from>
    <xdr:to>
      <xdr:col>7</xdr:col>
      <xdr:colOff>526415</xdr:colOff>
      <xdr:row>277</xdr:row>
      <xdr:rowOff>88900</xdr:rowOff>
    </xdr:to>
    <xdr:graphicFrame>
      <xdr:nvGraphicFramePr>
        <xdr:cNvPr id="39" name="图表 38"/>
        <xdr:cNvGraphicFramePr/>
      </xdr:nvGraphicFramePr>
      <xdr:xfrm>
        <a:off x="6586855" y="49227105"/>
        <a:ext cx="2481580" cy="1519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290830</xdr:colOff>
      <xdr:row>281</xdr:row>
      <xdr:rowOff>36195</xdr:rowOff>
    </xdr:from>
    <xdr:to>
      <xdr:col>2</xdr:col>
      <xdr:colOff>341630</xdr:colOff>
      <xdr:row>288</xdr:row>
      <xdr:rowOff>150495</xdr:rowOff>
    </xdr:to>
    <xdr:graphicFrame>
      <xdr:nvGraphicFramePr>
        <xdr:cNvPr id="40" name="图表 39"/>
        <xdr:cNvGraphicFramePr/>
      </xdr:nvGraphicFramePr>
      <xdr:xfrm>
        <a:off x="290830" y="51425475"/>
        <a:ext cx="2701925" cy="1394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629285</xdr:colOff>
      <xdr:row>281</xdr:row>
      <xdr:rowOff>5080</xdr:rowOff>
    </xdr:from>
    <xdr:to>
      <xdr:col>5</xdr:col>
      <xdr:colOff>185420</xdr:colOff>
      <xdr:row>288</xdr:row>
      <xdr:rowOff>130175</xdr:rowOff>
    </xdr:to>
    <xdr:graphicFrame>
      <xdr:nvGraphicFramePr>
        <xdr:cNvPr id="41" name="图表 40"/>
        <xdr:cNvGraphicFramePr/>
      </xdr:nvGraphicFramePr>
      <xdr:xfrm>
        <a:off x="3280410" y="51394360"/>
        <a:ext cx="3343910" cy="1405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</xdr:col>
      <xdr:colOff>281305</xdr:colOff>
      <xdr:row>280</xdr:row>
      <xdr:rowOff>181610</xdr:rowOff>
    </xdr:from>
    <xdr:to>
      <xdr:col>7</xdr:col>
      <xdr:colOff>359410</xdr:colOff>
      <xdr:row>288</xdr:row>
      <xdr:rowOff>151765</xdr:rowOff>
    </xdr:to>
    <xdr:graphicFrame>
      <xdr:nvGraphicFramePr>
        <xdr:cNvPr id="42" name="图表 41"/>
        <xdr:cNvGraphicFramePr/>
      </xdr:nvGraphicFramePr>
      <xdr:xfrm>
        <a:off x="6720205" y="51388010"/>
        <a:ext cx="2181225" cy="1433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283210</xdr:colOff>
      <xdr:row>292</xdr:row>
      <xdr:rowOff>98425</xdr:rowOff>
    </xdr:from>
    <xdr:to>
      <xdr:col>2</xdr:col>
      <xdr:colOff>477520</xdr:colOff>
      <xdr:row>299</xdr:row>
      <xdr:rowOff>109855</xdr:rowOff>
    </xdr:to>
    <xdr:graphicFrame>
      <xdr:nvGraphicFramePr>
        <xdr:cNvPr id="43" name="图表 42"/>
        <xdr:cNvGraphicFramePr/>
      </xdr:nvGraphicFramePr>
      <xdr:xfrm>
        <a:off x="283210" y="53499385"/>
        <a:ext cx="2845435" cy="1291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909320</xdr:colOff>
      <xdr:row>292</xdr:row>
      <xdr:rowOff>59690</xdr:rowOff>
    </xdr:from>
    <xdr:to>
      <xdr:col>5</xdr:col>
      <xdr:colOff>864870</xdr:colOff>
      <xdr:row>299</xdr:row>
      <xdr:rowOff>137160</xdr:rowOff>
    </xdr:to>
    <xdr:graphicFrame>
      <xdr:nvGraphicFramePr>
        <xdr:cNvPr id="44" name="图表 43"/>
        <xdr:cNvGraphicFramePr/>
      </xdr:nvGraphicFramePr>
      <xdr:xfrm>
        <a:off x="3560445" y="53460650"/>
        <a:ext cx="3743325" cy="1357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1004570</xdr:colOff>
      <xdr:row>292</xdr:row>
      <xdr:rowOff>109220</xdr:rowOff>
    </xdr:from>
    <xdr:to>
      <xdr:col>8</xdr:col>
      <xdr:colOff>194945</xdr:colOff>
      <xdr:row>300</xdr:row>
      <xdr:rowOff>1905</xdr:rowOff>
    </xdr:to>
    <xdr:graphicFrame>
      <xdr:nvGraphicFramePr>
        <xdr:cNvPr id="45" name="图表 44"/>
        <xdr:cNvGraphicFramePr/>
      </xdr:nvGraphicFramePr>
      <xdr:xfrm>
        <a:off x="7443470" y="53510180"/>
        <a:ext cx="2164715" cy="1355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4</xdr:col>
      <xdr:colOff>436245</xdr:colOff>
      <xdr:row>312</xdr:row>
      <xdr:rowOff>59690</xdr:rowOff>
    </xdr:from>
    <xdr:to>
      <xdr:col>8</xdr:col>
      <xdr:colOff>184150</xdr:colOff>
      <xdr:row>322</xdr:row>
      <xdr:rowOff>149225</xdr:rowOff>
    </xdr:to>
    <xdr:graphicFrame>
      <xdr:nvGraphicFramePr>
        <xdr:cNvPr id="32" name="图表 31"/>
        <xdr:cNvGraphicFramePr/>
      </xdr:nvGraphicFramePr>
      <xdr:xfrm>
        <a:off x="5835015" y="57118250"/>
        <a:ext cx="3762375" cy="1918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5</xdr:col>
      <xdr:colOff>547370</xdr:colOff>
      <xdr:row>312</xdr:row>
      <xdr:rowOff>31750</xdr:rowOff>
    </xdr:from>
    <xdr:to>
      <xdr:col>9</xdr:col>
      <xdr:colOff>256540</xdr:colOff>
      <xdr:row>323</xdr:row>
      <xdr:rowOff>137795</xdr:rowOff>
    </xdr:to>
    <xdr:graphicFrame>
      <xdr:nvGraphicFramePr>
        <xdr:cNvPr id="36" name="图表 35"/>
        <xdr:cNvGraphicFramePr/>
      </xdr:nvGraphicFramePr>
      <xdr:xfrm>
        <a:off x="6986270" y="57090310"/>
        <a:ext cx="3630930" cy="2117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289560</xdr:colOff>
      <xdr:row>311</xdr:row>
      <xdr:rowOff>57150</xdr:rowOff>
    </xdr:from>
    <xdr:to>
      <xdr:col>5</xdr:col>
      <xdr:colOff>436245</xdr:colOff>
      <xdr:row>323</xdr:row>
      <xdr:rowOff>158115</xdr:rowOff>
    </xdr:to>
    <xdr:graphicFrame>
      <xdr:nvGraphicFramePr>
        <xdr:cNvPr id="46" name="图表 45"/>
        <xdr:cNvGraphicFramePr/>
      </xdr:nvGraphicFramePr>
      <xdr:xfrm>
        <a:off x="2940685" y="56932830"/>
        <a:ext cx="3934460" cy="2295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178435</xdr:colOff>
      <xdr:row>0</xdr:row>
      <xdr:rowOff>15875</xdr:rowOff>
    </xdr:from>
    <xdr:to>
      <xdr:col>17</xdr:col>
      <xdr:colOff>250190</xdr:colOff>
      <xdr:row>12</xdr:row>
      <xdr:rowOff>59690</xdr:rowOff>
    </xdr:to>
    <xdr:graphicFrame>
      <xdr:nvGraphicFramePr>
        <xdr:cNvPr id="5" name="图表 4"/>
        <xdr:cNvGraphicFramePr/>
      </xdr:nvGraphicFramePr>
      <xdr:xfrm>
        <a:off x="6423660" y="15875"/>
        <a:ext cx="4613275" cy="2238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462280</xdr:colOff>
      <xdr:row>0</xdr:row>
      <xdr:rowOff>7620</xdr:rowOff>
    </xdr:from>
    <xdr:to>
      <xdr:col>20</xdr:col>
      <xdr:colOff>334645</xdr:colOff>
      <xdr:row>12</xdr:row>
      <xdr:rowOff>40640</xdr:rowOff>
    </xdr:to>
    <xdr:graphicFrame>
      <xdr:nvGraphicFramePr>
        <xdr:cNvPr id="6" name="图表 5"/>
        <xdr:cNvGraphicFramePr/>
      </xdr:nvGraphicFramePr>
      <xdr:xfrm>
        <a:off x="8810625" y="7620"/>
        <a:ext cx="4139565" cy="22275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196215</xdr:colOff>
      <xdr:row>8</xdr:row>
      <xdr:rowOff>115570</xdr:rowOff>
    </xdr:from>
    <xdr:to>
      <xdr:col>10</xdr:col>
      <xdr:colOff>501015</xdr:colOff>
      <xdr:row>23</xdr:row>
      <xdr:rowOff>115570</xdr:rowOff>
    </xdr:to>
    <xdr:graphicFrame>
      <xdr:nvGraphicFramePr>
        <xdr:cNvPr id="3" name="图表 2"/>
        <xdr:cNvGraphicFramePr/>
      </xdr:nvGraphicFramePr>
      <xdr:xfrm>
        <a:off x="2078355" y="1578610"/>
        <a:ext cx="466788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468630</xdr:colOff>
      <xdr:row>43</xdr:row>
      <xdr:rowOff>42545</xdr:rowOff>
    </xdr:from>
    <xdr:to>
      <xdr:col>7</xdr:col>
      <xdr:colOff>17145</xdr:colOff>
      <xdr:row>51</xdr:row>
      <xdr:rowOff>125095</xdr:rowOff>
    </xdr:to>
    <xdr:graphicFrame>
      <xdr:nvGraphicFramePr>
        <xdr:cNvPr id="2" name="图表 1"/>
        <xdr:cNvGraphicFramePr/>
      </xdr:nvGraphicFramePr>
      <xdr:xfrm>
        <a:off x="1131570" y="7906385"/>
        <a:ext cx="3259455" cy="15455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</xdr:colOff>
      <xdr:row>98</xdr:row>
      <xdr:rowOff>148590</xdr:rowOff>
    </xdr:from>
    <xdr:to>
      <xdr:col>3</xdr:col>
      <xdr:colOff>292735</xdr:colOff>
      <xdr:row>107</xdr:row>
      <xdr:rowOff>163195</xdr:rowOff>
    </xdr:to>
    <xdr:graphicFrame>
      <xdr:nvGraphicFramePr>
        <xdr:cNvPr id="7" name="图表 6"/>
        <xdr:cNvGraphicFramePr/>
      </xdr:nvGraphicFramePr>
      <xdr:xfrm>
        <a:off x="7620" y="18070830"/>
        <a:ext cx="2167255" cy="1660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447675</xdr:colOff>
      <xdr:row>98</xdr:row>
      <xdr:rowOff>64135</xdr:rowOff>
    </xdr:from>
    <xdr:to>
      <xdr:col>8</xdr:col>
      <xdr:colOff>271780</xdr:colOff>
      <xdr:row>107</xdr:row>
      <xdr:rowOff>22225</xdr:rowOff>
    </xdr:to>
    <xdr:graphicFrame>
      <xdr:nvGraphicFramePr>
        <xdr:cNvPr id="8" name="图表 7"/>
        <xdr:cNvGraphicFramePr/>
      </xdr:nvGraphicFramePr>
      <xdr:xfrm>
        <a:off x="2329815" y="17986375"/>
        <a:ext cx="2925445" cy="160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510540</xdr:colOff>
      <xdr:row>98</xdr:row>
      <xdr:rowOff>36195</xdr:rowOff>
    </xdr:from>
    <xdr:to>
      <xdr:col>12</xdr:col>
      <xdr:colOff>310515</xdr:colOff>
      <xdr:row>107</xdr:row>
      <xdr:rowOff>88900</xdr:rowOff>
    </xdr:to>
    <xdr:graphicFrame>
      <xdr:nvGraphicFramePr>
        <xdr:cNvPr id="9" name="图表 8"/>
        <xdr:cNvGraphicFramePr/>
      </xdr:nvGraphicFramePr>
      <xdr:xfrm>
        <a:off x="5494020" y="17958435"/>
        <a:ext cx="2280920" cy="1698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76835</xdr:colOff>
      <xdr:row>121</xdr:row>
      <xdr:rowOff>166370</xdr:rowOff>
    </xdr:from>
    <xdr:to>
      <xdr:col>3</xdr:col>
      <xdr:colOff>557530</xdr:colOff>
      <xdr:row>129</xdr:row>
      <xdr:rowOff>88265</xdr:rowOff>
    </xdr:to>
    <xdr:graphicFrame>
      <xdr:nvGraphicFramePr>
        <xdr:cNvPr id="10" name="图表 9"/>
        <xdr:cNvGraphicFramePr/>
      </xdr:nvGraphicFramePr>
      <xdr:xfrm>
        <a:off x="76835" y="22294850"/>
        <a:ext cx="2362835" cy="1384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471170</xdr:colOff>
      <xdr:row>121</xdr:row>
      <xdr:rowOff>158750</xdr:rowOff>
    </xdr:from>
    <xdr:to>
      <xdr:col>8</xdr:col>
      <xdr:colOff>52070</xdr:colOff>
      <xdr:row>130</xdr:row>
      <xdr:rowOff>87630</xdr:rowOff>
    </xdr:to>
    <xdr:graphicFrame>
      <xdr:nvGraphicFramePr>
        <xdr:cNvPr id="11" name="图表 10"/>
        <xdr:cNvGraphicFramePr/>
      </xdr:nvGraphicFramePr>
      <xdr:xfrm>
        <a:off x="2962910" y="22287230"/>
        <a:ext cx="2072640" cy="157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515620</xdr:colOff>
      <xdr:row>121</xdr:row>
      <xdr:rowOff>45720</xdr:rowOff>
    </xdr:from>
    <xdr:to>
      <xdr:col>12</xdr:col>
      <xdr:colOff>434340</xdr:colOff>
      <xdr:row>130</xdr:row>
      <xdr:rowOff>115570</xdr:rowOff>
    </xdr:to>
    <xdr:graphicFrame>
      <xdr:nvGraphicFramePr>
        <xdr:cNvPr id="12" name="图表 11"/>
        <xdr:cNvGraphicFramePr/>
      </xdr:nvGraphicFramePr>
      <xdr:xfrm>
        <a:off x="5499100" y="22174200"/>
        <a:ext cx="2399665" cy="1715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133985</xdr:colOff>
      <xdr:row>145</xdr:row>
      <xdr:rowOff>133350</xdr:rowOff>
    </xdr:from>
    <xdr:to>
      <xdr:col>4</xdr:col>
      <xdr:colOff>490220</xdr:colOff>
      <xdr:row>156</xdr:row>
      <xdr:rowOff>28575</xdr:rowOff>
    </xdr:to>
    <xdr:graphicFrame>
      <xdr:nvGraphicFramePr>
        <xdr:cNvPr id="13" name="图表 12"/>
        <xdr:cNvGraphicFramePr/>
      </xdr:nvGraphicFramePr>
      <xdr:xfrm>
        <a:off x="133985" y="26650950"/>
        <a:ext cx="2847975" cy="1906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4445</xdr:colOff>
      <xdr:row>146</xdr:row>
      <xdr:rowOff>95250</xdr:rowOff>
    </xdr:from>
    <xdr:to>
      <xdr:col>9</xdr:col>
      <xdr:colOff>394970</xdr:colOff>
      <xdr:row>155</xdr:row>
      <xdr:rowOff>80645</xdr:rowOff>
    </xdr:to>
    <xdr:graphicFrame>
      <xdr:nvGraphicFramePr>
        <xdr:cNvPr id="14" name="图表 13"/>
        <xdr:cNvGraphicFramePr/>
      </xdr:nvGraphicFramePr>
      <xdr:xfrm>
        <a:off x="3105785" y="26795730"/>
        <a:ext cx="2882265" cy="163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347345</xdr:colOff>
      <xdr:row>146</xdr:row>
      <xdr:rowOff>83820</xdr:rowOff>
    </xdr:from>
    <xdr:to>
      <xdr:col>12</xdr:col>
      <xdr:colOff>583565</xdr:colOff>
      <xdr:row>155</xdr:row>
      <xdr:rowOff>123190</xdr:rowOff>
    </xdr:to>
    <xdr:graphicFrame>
      <xdr:nvGraphicFramePr>
        <xdr:cNvPr id="15" name="图表 14"/>
        <xdr:cNvGraphicFramePr/>
      </xdr:nvGraphicFramePr>
      <xdr:xfrm>
        <a:off x="5330825" y="26784300"/>
        <a:ext cx="2717165" cy="1685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71120</xdr:colOff>
      <xdr:row>169</xdr:row>
      <xdr:rowOff>39370</xdr:rowOff>
    </xdr:from>
    <xdr:to>
      <xdr:col>3</xdr:col>
      <xdr:colOff>415925</xdr:colOff>
      <xdr:row>178</xdr:row>
      <xdr:rowOff>4445</xdr:rowOff>
    </xdr:to>
    <xdr:graphicFrame>
      <xdr:nvGraphicFramePr>
        <xdr:cNvPr id="16" name="图表 15"/>
        <xdr:cNvGraphicFramePr/>
      </xdr:nvGraphicFramePr>
      <xdr:xfrm>
        <a:off x="71120" y="30946090"/>
        <a:ext cx="2226945" cy="16109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581660</xdr:colOff>
      <xdr:row>169</xdr:row>
      <xdr:rowOff>72390</xdr:rowOff>
    </xdr:from>
    <xdr:to>
      <xdr:col>7</xdr:col>
      <xdr:colOff>475615</xdr:colOff>
      <xdr:row>177</xdr:row>
      <xdr:rowOff>137795</xdr:rowOff>
    </xdr:to>
    <xdr:graphicFrame>
      <xdr:nvGraphicFramePr>
        <xdr:cNvPr id="17" name="图表 16"/>
        <xdr:cNvGraphicFramePr/>
      </xdr:nvGraphicFramePr>
      <xdr:xfrm>
        <a:off x="2463800" y="30979110"/>
        <a:ext cx="2385695" cy="1528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140970</xdr:colOff>
      <xdr:row>169</xdr:row>
      <xdr:rowOff>93980</xdr:rowOff>
    </xdr:from>
    <xdr:to>
      <xdr:col>11</xdr:col>
      <xdr:colOff>447675</xdr:colOff>
      <xdr:row>177</xdr:row>
      <xdr:rowOff>116205</xdr:rowOff>
    </xdr:to>
    <xdr:graphicFrame>
      <xdr:nvGraphicFramePr>
        <xdr:cNvPr id="18" name="图表 17"/>
        <xdr:cNvGraphicFramePr/>
      </xdr:nvGraphicFramePr>
      <xdr:xfrm>
        <a:off x="5124450" y="31000700"/>
        <a:ext cx="2178050" cy="14852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70485</xdr:colOff>
      <xdr:row>194</xdr:row>
      <xdr:rowOff>126365</xdr:rowOff>
    </xdr:from>
    <xdr:to>
      <xdr:col>4</xdr:col>
      <xdr:colOff>24130</xdr:colOff>
      <xdr:row>203</xdr:row>
      <xdr:rowOff>55880</xdr:rowOff>
    </xdr:to>
    <xdr:graphicFrame>
      <xdr:nvGraphicFramePr>
        <xdr:cNvPr id="19" name="图表 18"/>
        <xdr:cNvGraphicFramePr/>
      </xdr:nvGraphicFramePr>
      <xdr:xfrm>
        <a:off x="70485" y="35605085"/>
        <a:ext cx="2445385" cy="1575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179705</xdr:colOff>
      <xdr:row>195</xdr:row>
      <xdr:rowOff>32385</xdr:rowOff>
    </xdr:from>
    <xdr:to>
      <xdr:col>8</xdr:col>
      <xdr:colOff>501650</xdr:colOff>
      <xdr:row>204</xdr:row>
      <xdr:rowOff>130810</xdr:rowOff>
    </xdr:to>
    <xdr:graphicFrame>
      <xdr:nvGraphicFramePr>
        <xdr:cNvPr id="20" name="图表 19"/>
        <xdr:cNvGraphicFramePr/>
      </xdr:nvGraphicFramePr>
      <xdr:xfrm>
        <a:off x="2671445" y="35693985"/>
        <a:ext cx="2813685" cy="174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157480</xdr:colOff>
      <xdr:row>194</xdr:row>
      <xdr:rowOff>115570</xdr:rowOff>
    </xdr:from>
    <xdr:to>
      <xdr:col>12</xdr:col>
      <xdr:colOff>332105</xdr:colOff>
      <xdr:row>204</xdr:row>
      <xdr:rowOff>1270</xdr:rowOff>
    </xdr:to>
    <xdr:graphicFrame>
      <xdr:nvGraphicFramePr>
        <xdr:cNvPr id="21" name="图表 20"/>
        <xdr:cNvGraphicFramePr/>
      </xdr:nvGraphicFramePr>
      <xdr:xfrm>
        <a:off x="5140960" y="35594290"/>
        <a:ext cx="2655570" cy="17145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76835</xdr:colOff>
      <xdr:row>215</xdr:row>
      <xdr:rowOff>111125</xdr:rowOff>
    </xdr:from>
    <xdr:to>
      <xdr:col>3</xdr:col>
      <xdr:colOff>595630</xdr:colOff>
      <xdr:row>224</xdr:row>
      <xdr:rowOff>46990</xdr:rowOff>
    </xdr:to>
    <xdr:graphicFrame>
      <xdr:nvGraphicFramePr>
        <xdr:cNvPr id="22" name="图表 21"/>
        <xdr:cNvGraphicFramePr/>
      </xdr:nvGraphicFramePr>
      <xdr:xfrm>
        <a:off x="76835" y="39430325"/>
        <a:ext cx="2400935" cy="1581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370840</xdr:colOff>
      <xdr:row>215</xdr:row>
      <xdr:rowOff>45085</xdr:rowOff>
    </xdr:from>
    <xdr:to>
      <xdr:col>9</xdr:col>
      <xdr:colOff>33655</xdr:colOff>
      <xdr:row>224</xdr:row>
      <xdr:rowOff>140970</xdr:rowOff>
    </xdr:to>
    <xdr:graphicFrame>
      <xdr:nvGraphicFramePr>
        <xdr:cNvPr id="23" name="图表 22"/>
        <xdr:cNvGraphicFramePr/>
      </xdr:nvGraphicFramePr>
      <xdr:xfrm>
        <a:off x="2862580" y="39364285"/>
        <a:ext cx="2764155" cy="1741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554355</xdr:colOff>
      <xdr:row>215</xdr:row>
      <xdr:rowOff>18415</xdr:rowOff>
    </xdr:from>
    <xdr:to>
      <xdr:col>11</xdr:col>
      <xdr:colOff>485775</xdr:colOff>
      <xdr:row>224</xdr:row>
      <xdr:rowOff>29845</xdr:rowOff>
    </xdr:to>
    <xdr:graphicFrame>
      <xdr:nvGraphicFramePr>
        <xdr:cNvPr id="24" name="图表 23"/>
        <xdr:cNvGraphicFramePr/>
      </xdr:nvGraphicFramePr>
      <xdr:xfrm>
        <a:off x="4928235" y="39337615"/>
        <a:ext cx="2412365" cy="16573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12065</xdr:colOff>
      <xdr:row>241</xdr:row>
      <xdr:rowOff>71755</xdr:rowOff>
    </xdr:from>
    <xdr:to>
      <xdr:col>5</xdr:col>
      <xdr:colOff>84455</xdr:colOff>
      <xdr:row>249</xdr:row>
      <xdr:rowOff>174625</xdr:rowOff>
    </xdr:to>
    <xdr:graphicFrame>
      <xdr:nvGraphicFramePr>
        <xdr:cNvPr id="25" name="图表 24"/>
        <xdr:cNvGraphicFramePr/>
      </xdr:nvGraphicFramePr>
      <xdr:xfrm>
        <a:off x="12065" y="44145835"/>
        <a:ext cx="3173730" cy="15659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</xdr:col>
      <xdr:colOff>137160</xdr:colOff>
      <xdr:row>241</xdr:row>
      <xdr:rowOff>68580</xdr:rowOff>
    </xdr:from>
    <xdr:to>
      <xdr:col>8</xdr:col>
      <xdr:colOff>584200</xdr:colOff>
      <xdr:row>249</xdr:row>
      <xdr:rowOff>41275</xdr:rowOff>
    </xdr:to>
    <xdr:graphicFrame>
      <xdr:nvGraphicFramePr>
        <xdr:cNvPr id="26" name="图表 25"/>
        <xdr:cNvGraphicFramePr/>
      </xdr:nvGraphicFramePr>
      <xdr:xfrm>
        <a:off x="2628900" y="44142660"/>
        <a:ext cx="2938780" cy="1435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375285</xdr:colOff>
      <xdr:row>241</xdr:row>
      <xdr:rowOff>36830</xdr:rowOff>
    </xdr:from>
    <xdr:to>
      <xdr:col>13</xdr:col>
      <xdr:colOff>87630</xdr:colOff>
      <xdr:row>249</xdr:row>
      <xdr:rowOff>179070</xdr:rowOff>
    </xdr:to>
    <xdr:graphicFrame>
      <xdr:nvGraphicFramePr>
        <xdr:cNvPr id="27" name="图表 26"/>
        <xdr:cNvGraphicFramePr/>
      </xdr:nvGraphicFramePr>
      <xdr:xfrm>
        <a:off x="5358765" y="44110910"/>
        <a:ext cx="3077210" cy="160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18" sqref="K18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1"/>
  <sheetViews>
    <sheetView zoomScale="140" zoomScaleNormal="140" topLeftCell="A82" workbookViewId="0">
      <selection activeCell="H96" sqref="H96"/>
    </sheetView>
  </sheetViews>
  <sheetFormatPr defaultColWidth="8.88888888888889" defaultRowHeight="14.4"/>
  <cols>
    <col min="1" max="1" width="9.66666666666667"/>
    <col min="6" max="6" width="9.66666666666667"/>
    <col min="10" max="10" width="9.50925925925926" customWidth="1"/>
    <col min="13" max="13" width="12.8888888888889"/>
  </cols>
  <sheetData>
    <row r="1" spans="1:11">
      <c r="A1" s="1" t="s">
        <v>54</v>
      </c>
      <c r="B1" s="1" t="s">
        <v>55</v>
      </c>
      <c r="C1" s="1" t="s">
        <v>25</v>
      </c>
      <c r="D1" s="1" t="s">
        <v>26</v>
      </c>
      <c r="E1" s="1" t="s">
        <v>56</v>
      </c>
      <c r="F1" s="1" t="s">
        <v>57</v>
      </c>
      <c r="J1">
        <v>155</v>
      </c>
      <c r="K1">
        <v>20</v>
      </c>
    </row>
    <row r="2" spans="1:11">
      <c r="A2" s="2">
        <v>2194.51</v>
      </c>
      <c r="B2" s="1">
        <v>2212.92</v>
      </c>
      <c r="C2" s="1">
        <v>12.49</v>
      </c>
      <c r="D2" s="2">
        <v>12.51</v>
      </c>
      <c r="E2" s="1">
        <v>1.67</v>
      </c>
      <c r="F2" s="2">
        <v>1.68</v>
      </c>
      <c r="J2">
        <f>J1-K2</f>
        <v>135</v>
      </c>
      <c r="K2">
        <v>20</v>
      </c>
    </row>
    <row r="3" spans="1:11">
      <c r="A3" s="1">
        <v>2148.14</v>
      </c>
      <c r="B3" s="1">
        <v>2156.82</v>
      </c>
      <c r="C3" s="1">
        <v>10.93</v>
      </c>
      <c r="D3" s="1">
        <v>10.95</v>
      </c>
      <c r="E3" s="2">
        <v>1.66</v>
      </c>
      <c r="F3" s="2">
        <v>1.66</v>
      </c>
      <c r="J3">
        <f>J2-K3</f>
        <v>115</v>
      </c>
      <c r="K3">
        <v>20</v>
      </c>
    </row>
    <row r="4" spans="1:11">
      <c r="A4" s="1">
        <v>2129.68</v>
      </c>
      <c r="B4" s="1">
        <v>2134.57</v>
      </c>
      <c r="C4" s="2">
        <v>9.34</v>
      </c>
      <c r="D4" s="1">
        <v>9.35</v>
      </c>
      <c r="E4" s="1">
        <v>1.63</v>
      </c>
      <c r="F4" s="1">
        <v>1.64</v>
      </c>
      <c r="J4">
        <f>J3-K4</f>
        <v>95</v>
      </c>
      <c r="K4">
        <v>20</v>
      </c>
    </row>
    <row r="5" spans="1:11">
      <c r="A5" s="1">
        <v>2093.58</v>
      </c>
      <c r="B5" s="1">
        <v>2087.79</v>
      </c>
      <c r="C5" s="1">
        <v>7.74</v>
      </c>
      <c r="D5" s="2">
        <v>7.75</v>
      </c>
      <c r="E5" s="2">
        <v>1.63</v>
      </c>
      <c r="F5" s="2">
        <v>1.63</v>
      </c>
      <c r="J5">
        <f>J4-K5</f>
        <v>75</v>
      </c>
      <c r="K5">
        <v>20</v>
      </c>
    </row>
    <row r="6" spans="1:11">
      <c r="A6" s="1">
        <v>2103.49</v>
      </c>
      <c r="B6" s="1">
        <v>2083.46</v>
      </c>
      <c r="C6" s="1">
        <v>6.15</v>
      </c>
      <c r="D6" s="1">
        <v>6.15</v>
      </c>
      <c r="E6" s="1">
        <v>1.61</v>
      </c>
      <c r="F6" s="1">
        <v>1.61</v>
      </c>
      <c r="J6">
        <f>J5-K6</f>
        <v>55</v>
      </c>
      <c r="K6">
        <v>20</v>
      </c>
    </row>
    <row r="7" spans="1:6">
      <c r="A7" s="1">
        <v>2094.26</v>
      </c>
      <c r="B7" s="1">
        <v>2072.13</v>
      </c>
      <c r="C7" s="2">
        <v>4.53</v>
      </c>
      <c r="D7" s="1">
        <v>4.54</v>
      </c>
      <c r="E7" s="1">
        <v>1.61</v>
      </c>
      <c r="F7" s="1">
        <v>1.61</v>
      </c>
    </row>
    <row r="8" spans="1:6">
      <c r="A8" s="1"/>
      <c r="B8" s="1"/>
      <c r="C8" s="2"/>
      <c r="D8" s="1"/>
      <c r="E8" s="1"/>
      <c r="F8" s="1"/>
    </row>
    <row r="9" spans="1:6">
      <c r="A9" s="1" t="s">
        <v>55</v>
      </c>
      <c r="B9" s="1" t="s">
        <v>58</v>
      </c>
      <c r="C9" s="1" t="s">
        <v>26</v>
      </c>
      <c r="D9" s="1" t="s">
        <v>34</v>
      </c>
      <c r="E9" s="1" t="s">
        <v>57</v>
      </c>
      <c r="F9" s="1" t="s">
        <v>59</v>
      </c>
    </row>
    <row r="10" spans="1:7">
      <c r="A10" s="2">
        <v>2186.07</v>
      </c>
      <c r="B10" s="1">
        <v>2226.48</v>
      </c>
      <c r="C10" s="1">
        <v>12.61</v>
      </c>
      <c r="D10" s="2">
        <v>12.62</v>
      </c>
      <c r="E10" s="1"/>
      <c r="F10" s="2"/>
      <c r="G10">
        <v>155</v>
      </c>
    </row>
    <row r="11" spans="1:7">
      <c r="A11" s="1">
        <v>2113.88</v>
      </c>
      <c r="B11" s="1">
        <v>2117.61</v>
      </c>
      <c r="C11" s="1">
        <v>11.01</v>
      </c>
      <c r="D11" s="1">
        <v>11.03</v>
      </c>
      <c r="E11" s="2"/>
      <c r="F11" s="2"/>
      <c r="G11">
        <v>135</v>
      </c>
    </row>
    <row r="12" spans="1:7">
      <c r="A12" s="1">
        <v>2106.65</v>
      </c>
      <c r="B12" s="1">
        <v>2109.59</v>
      </c>
      <c r="C12" s="2">
        <v>9.41</v>
      </c>
      <c r="D12" s="1">
        <v>9.42</v>
      </c>
      <c r="E12" s="1"/>
      <c r="F12" s="1"/>
      <c r="G12">
        <v>115</v>
      </c>
    </row>
    <row r="13" spans="1:7">
      <c r="A13" s="1">
        <v>2086.45</v>
      </c>
      <c r="B13" s="1">
        <v>2051.22</v>
      </c>
      <c r="C13" s="1">
        <v>7.8</v>
      </c>
      <c r="D13" s="2">
        <v>7.81</v>
      </c>
      <c r="E13" s="2"/>
      <c r="F13" s="2"/>
      <c r="G13">
        <v>95</v>
      </c>
    </row>
    <row r="14" spans="1:6">
      <c r="A14" s="1"/>
      <c r="B14" s="1"/>
      <c r="C14" s="1"/>
      <c r="D14" s="1"/>
      <c r="E14" s="1"/>
      <c r="F14" s="1"/>
    </row>
    <row r="15" spans="1:6">
      <c r="A15" s="1"/>
      <c r="B15" s="1"/>
      <c r="C15" s="2"/>
      <c r="D15" s="1"/>
      <c r="E15" s="1"/>
      <c r="F15" s="1"/>
    </row>
    <row r="16" spans="1:6">
      <c r="A16" s="1" t="s">
        <v>58</v>
      </c>
      <c r="B16" s="1" t="s">
        <v>60</v>
      </c>
      <c r="C16" s="1" t="s">
        <v>34</v>
      </c>
      <c r="D16" s="1" t="s">
        <v>38</v>
      </c>
      <c r="E16" s="1" t="s">
        <v>59</v>
      </c>
      <c r="F16" s="1" t="s">
        <v>61</v>
      </c>
    </row>
    <row r="17" spans="1:7">
      <c r="A17" s="2">
        <v>2200.84</v>
      </c>
      <c r="B17" s="1">
        <v>2195.92</v>
      </c>
      <c r="C17" s="1">
        <v>12.6</v>
      </c>
      <c r="D17" s="2">
        <v>12.61</v>
      </c>
      <c r="E17" s="1"/>
      <c r="F17" s="2"/>
      <c r="G17">
        <v>155</v>
      </c>
    </row>
    <row r="18" spans="1:7">
      <c r="A18" s="1">
        <v>2176.77</v>
      </c>
      <c r="B18" s="1">
        <v>2154.07</v>
      </c>
      <c r="C18" s="1">
        <v>11.01</v>
      </c>
      <c r="D18" s="1">
        <v>11.03</v>
      </c>
      <c r="E18" s="2"/>
      <c r="F18" s="2"/>
      <c r="G18">
        <v>135</v>
      </c>
    </row>
    <row r="19" spans="1:7">
      <c r="A19" s="1"/>
      <c r="B19" s="1"/>
      <c r="C19" s="2">
        <v>9.41</v>
      </c>
      <c r="D19" s="1">
        <v>9.42</v>
      </c>
      <c r="E19" s="1"/>
      <c r="F19" s="1"/>
      <c r="G19">
        <v>115</v>
      </c>
    </row>
    <row r="20" spans="1:7">
      <c r="A20" s="1">
        <v>2114.4</v>
      </c>
      <c r="B20" s="1">
        <v>2103.14</v>
      </c>
      <c r="C20" s="1">
        <v>7.8</v>
      </c>
      <c r="D20" s="2">
        <v>7.81</v>
      </c>
      <c r="E20" s="2"/>
      <c r="F20" s="2"/>
      <c r="G20">
        <v>95</v>
      </c>
    </row>
    <row r="33" spans="1:11">
      <c r="A33" s="3" t="s">
        <v>9</v>
      </c>
      <c r="B33" s="3"/>
      <c r="C33" s="3" t="s">
        <v>22</v>
      </c>
      <c r="D33" s="3"/>
      <c r="E33" s="3" t="s">
        <v>23</v>
      </c>
      <c r="F33" s="3"/>
      <c r="G33" s="3" t="s">
        <v>24</v>
      </c>
      <c r="H33" s="3" t="s">
        <v>25</v>
      </c>
      <c r="I33" s="3" t="s">
        <v>26</v>
      </c>
      <c r="J33" s="6"/>
      <c r="K33" s="6"/>
    </row>
    <row r="34" spans="1:11">
      <c r="A34" s="3" t="s">
        <v>28</v>
      </c>
      <c r="B34" s="3" t="s">
        <v>29</v>
      </c>
      <c r="C34" s="3" t="s">
        <v>28</v>
      </c>
      <c r="D34" s="3" t="s">
        <v>29</v>
      </c>
      <c r="E34" s="3" t="s">
        <v>28</v>
      </c>
      <c r="F34" s="3" t="s">
        <v>29</v>
      </c>
      <c r="G34" s="3" t="s">
        <v>30</v>
      </c>
      <c r="H34" s="3"/>
      <c r="I34" s="3"/>
      <c r="J34" s="3" t="s">
        <v>30</v>
      </c>
      <c r="K34" s="3" t="s">
        <v>12</v>
      </c>
    </row>
    <row r="35" spans="1:11">
      <c r="A35" s="3"/>
      <c r="B35" s="3">
        <v>535.8</v>
      </c>
      <c r="C35" s="4"/>
      <c r="D35" s="5">
        <v>186.3</v>
      </c>
      <c r="E35" s="4"/>
      <c r="F35" s="4">
        <v>262.8</v>
      </c>
      <c r="G35" s="3"/>
      <c r="H35" s="3">
        <v>4.07</v>
      </c>
      <c r="I35" s="3"/>
      <c r="J35" s="3"/>
      <c r="K35" s="7"/>
    </row>
    <row r="36" spans="1:11">
      <c r="A36" s="5"/>
      <c r="B36" s="3">
        <v>785.4</v>
      </c>
      <c r="C36" s="3"/>
      <c r="D36" s="3">
        <v>263.9</v>
      </c>
      <c r="E36" s="3"/>
      <c r="F36" s="5">
        <v>375.4</v>
      </c>
      <c r="G36" s="4"/>
      <c r="H36" s="4">
        <v>6.06</v>
      </c>
      <c r="I36" s="3"/>
      <c r="J36" s="3"/>
      <c r="K36" s="7"/>
    </row>
    <row r="37" spans="1:11">
      <c r="A37" s="3"/>
      <c r="B37" s="5">
        <v>1040.3</v>
      </c>
      <c r="C37" s="3"/>
      <c r="D37" s="3">
        <v>357</v>
      </c>
      <c r="E37" s="3"/>
      <c r="F37" s="3">
        <v>504.6</v>
      </c>
      <c r="G37" s="3"/>
      <c r="H37" s="3">
        <v>8.06</v>
      </c>
      <c r="I37" s="3"/>
      <c r="J37" s="3"/>
      <c r="K37" s="7"/>
    </row>
    <row r="38" spans="1:11">
      <c r="A38" s="3"/>
      <c r="B38" s="3">
        <v>1264.9</v>
      </c>
      <c r="C38" s="3"/>
      <c r="D38" s="5">
        <v>434.1</v>
      </c>
      <c r="E38" s="3"/>
      <c r="F38" s="4">
        <v>612.5</v>
      </c>
      <c r="G38" s="4"/>
      <c r="H38" s="4">
        <v>10.06</v>
      </c>
      <c r="I38" s="3"/>
      <c r="J38" s="3">
        <f>G38/5</f>
        <v>0</v>
      </c>
      <c r="K38" s="7">
        <f>(F38-D38)/((D38+F38)/2)</f>
        <v>0.340913433976686</v>
      </c>
    </row>
    <row r="39" spans="1:11">
      <c r="A39" s="3"/>
      <c r="B39" s="3">
        <v>1496.9</v>
      </c>
      <c r="C39" s="3"/>
      <c r="D39" s="3">
        <v>536.5</v>
      </c>
      <c r="E39" s="3"/>
      <c r="F39" s="3">
        <v>749.2</v>
      </c>
      <c r="G39" s="3"/>
      <c r="H39" s="3">
        <v>12.06</v>
      </c>
      <c r="I39" s="3"/>
      <c r="J39" s="3"/>
      <c r="K39" s="7"/>
    </row>
    <row r="40" spans="1:11">
      <c r="A40" s="3"/>
      <c r="B40" s="3"/>
      <c r="C40" s="3"/>
      <c r="D40" s="3"/>
      <c r="E40" s="4"/>
      <c r="F40" s="4"/>
      <c r="G40" s="3"/>
      <c r="H40" s="3"/>
      <c r="I40" s="3"/>
      <c r="J40" s="3"/>
      <c r="K40" s="7"/>
    </row>
    <row r="41" spans="1:11">
      <c r="A41" s="3"/>
      <c r="B41" s="3"/>
      <c r="C41" s="3"/>
      <c r="D41" s="3"/>
      <c r="E41" s="4"/>
      <c r="F41" s="3"/>
      <c r="G41" s="4"/>
      <c r="H41" s="4"/>
      <c r="I41" s="3"/>
      <c r="J41" s="3"/>
      <c r="K41" s="7"/>
    </row>
    <row r="42" spans="1:11">
      <c r="A42" s="3"/>
      <c r="B42" s="5"/>
      <c r="C42" s="4"/>
      <c r="D42" s="3"/>
      <c r="E42" s="4"/>
      <c r="F42" s="3"/>
      <c r="G42" s="3"/>
      <c r="H42" s="3"/>
      <c r="I42" s="3"/>
      <c r="J42" s="3"/>
      <c r="K42" s="7"/>
    </row>
    <row r="43" spans="1:11">
      <c r="A43" s="3"/>
      <c r="B43" s="3"/>
      <c r="C43" s="5"/>
      <c r="D43" s="3"/>
      <c r="E43" s="3"/>
      <c r="F43" s="3"/>
      <c r="G43" s="3"/>
      <c r="H43" s="3"/>
      <c r="I43" s="3"/>
      <c r="J43" s="3"/>
      <c r="K43" s="7"/>
    </row>
    <row r="54" spans="1:11">
      <c r="A54" s="3" t="s">
        <v>9</v>
      </c>
      <c r="B54" s="3"/>
      <c r="C54" s="3" t="s">
        <v>23</v>
      </c>
      <c r="D54" s="3"/>
      <c r="E54" s="3" t="s">
        <v>32</v>
      </c>
      <c r="F54" s="3"/>
      <c r="G54" s="3" t="s">
        <v>33</v>
      </c>
      <c r="H54" s="3" t="s">
        <v>26</v>
      </c>
      <c r="I54" s="3" t="s">
        <v>34</v>
      </c>
      <c r="J54" s="6"/>
      <c r="K54" s="6"/>
    </row>
    <row r="55" spans="1:11">
      <c r="A55" s="3" t="s">
        <v>28</v>
      </c>
      <c r="B55" s="3" t="s">
        <v>29</v>
      </c>
      <c r="C55" s="3" t="s">
        <v>28</v>
      </c>
      <c r="D55" s="3" t="s">
        <v>29</v>
      </c>
      <c r="E55" s="3" t="s">
        <v>28</v>
      </c>
      <c r="F55" s="3" t="s">
        <v>29</v>
      </c>
      <c r="G55" s="3" t="s">
        <v>35</v>
      </c>
      <c r="H55" s="3"/>
      <c r="I55" s="3"/>
      <c r="J55" s="3" t="s">
        <v>35</v>
      </c>
      <c r="K55" s="3" t="s">
        <v>12</v>
      </c>
    </row>
    <row r="56" spans="1:11">
      <c r="A56" s="3"/>
      <c r="B56" s="3">
        <v>535.8</v>
      </c>
      <c r="C56" s="4"/>
      <c r="D56" s="5">
        <v>186.3</v>
      </c>
      <c r="E56" s="4"/>
      <c r="F56" s="4">
        <v>262.8</v>
      </c>
      <c r="G56" s="3"/>
      <c r="H56" s="3">
        <v>4.07</v>
      </c>
      <c r="I56" s="3"/>
      <c r="J56" s="3"/>
      <c r="K56" s="7"/>
    </row>
    <row r="57" spans="1:11">
      <c r="A57" s="5"/>
      <c r="B57" s="3">
        <v>785.4</v>
      </c>
      <c r="C57" s="3"/>
      <c r="D57" s="3">
        <v>263.9</v>
      </c>
      <c r="E57" s="3"/>
      <c r="F57" s="5">
        <v>375.4</v>
      </c>
      <c r="G57" s="4"/>
      <c r="H57" s="4">
        <v>6.06</v>
      </c>
      <c r="I57" s="3"/>
      <c r="J57" s="3"/>
      <c r="K57" s="7"/>
    </row>
    <row r="58" spans="1:11">
      <c r="A58" s="3"/>
      <c r="B58" s="5">
        <v>1040.3</v>
      </c>
      <c r="C58" s="3"/>
      <c r="D58" s="3">
        <v>357</v>
      </c>
      <c r="E58" s="3"/>
      <c r="F58" s="3">
        <v>504.6</v>
      </c>
      <c r="G58" s="3"/>
      <c r="H58" s="3">
        <v>8.06</v>
      </c>
      <c r="I58" s="3"/>
      <c r="J58" s="3"/>
      <c r="K58" s="7"/>
    </row>
    <row r="59" spans="1:11">
      <c r="A59" s="3"/>
      <c r="B59" s="3">
        <v>1264.9</v>
      </c>
      <c r="C59" s="3"/>
      <c r="D59" s="5">
        <v>434.1</v>
      </c>
      <c r="E59" s="3"/>
      <c r="F59" s="4">
        <v>612.5</v>
      </c>
      <c r="G59" s="4"/>
      <c r="H59" s="4">
        <v>10.06</v>
      </c>
      <c r="I59" s="3"/>
      <c r="J59" s="3">
        <f>G59/5</f>
        <v>0</v>
      </c>
      <c r="K59" s="7">
        <f>(F59-D59)/((D59+F59)/2)</f>
        <v>0.340913433976686</v>
      </c>
    </row>
    <row r="60" spans="1:11">
      <c r="A60" s="3"/>
      <c r="B60" s="3">
        <v>1496.9</v>
      </c>
      <c r="C60" s="3"/>
      <c r="D60" s="3">
        <v>536.5</v>
      </c>
      <c r="E60" s="3"/>
      <c r="F60" s="3">
        <v>749.2</v>
      </c>
      <c r="G60" s="3"/>
      <c r="H60" s="3">
        <v>12.06</v>
      </c>
      <c r="I60" s="3"/>
      <c r="J60" s="3"/>
      <c r="K60" s="7"/>
    </row>
    <row r="61" spans="1:11">
      <c r="A61" s="3"/>
      <c r="B61" s="3"/>
      <c r="C61" s="3"/>
      <c r="D61" s="3"/>
      <c r="E61" s="4"/>
      <c r="F61" s="4"/>
      <c r="G61" s="3"/>
      <c r="H61" s="3"/>
      <c r="I61" s="3"/>
      <c r="J61" s="3"/>
      <c r="K61" s="7"/>
    </row>
    <row r="62" spans="1:11">
      <c r="A62" s="3"/>
      <c r="B62" s="3"/>
      <c r="C62" s="3"/>
      <c r="D62" s="3"/>
      <c r="E62" s="4"/>
      <c r="F62" s="3"/>
      <c r="G62" s="4"/>
      <c r="H62" s="4"/>
      <c r="I62" s="3"/>
      <c r="J62" s="3"/>
      <c r="K62" s="7"/>
    </row>
    <row r="63" spans="1:11">
      <c r="A63" s="3"/>
      <c r="B63" s="5"/>
      <c r="C63" s="4"/>
      <c r="D63" s="3"/>
      <c r="E63" s="4"/>
      <c r="F63" s="3"/>
      <c r="G63" s="3"/>
      <c r="H63" s="3"/>
      <c r="I63" s="3"/>
      <c r="J63" s="3"/>
      <c r="K63" s="7"/>
    </row>
    <row r="64" spans="1:11">
      <c r="A64" s="3"/>
      <c r="B64" s="3"/>
      <c r="C64" s="5"/>
      <c r="D64" s="3"/>
      <c r="E64" s="3"/>
      <c r="F64" s="3"/>
      <c r="G64" s="3"/>
      <c r="H64" s="3"/>
      <c r="I64" s="3"/>
      <c r="J64" s="3"/>
      <c r="K64" s="7"/>
    </row>
    <row r="88" spans="1:11">
      <c r="A88" s="3" t="s">
        <v>9</v>
      </c>
      <c r="B88" s="3"/>
      <c r="C88" s="3" t="s">
        <v>22</v>
      </c>
      <c r="D88" s="3"/>
      <c r="E88" s="3" t="s">
        <v>23</v>
      </c>
      <c r="F88" s="3"/>
      <c r="G88" s="3" t="s">
        <v>24</v>
      </c>
      <c r="H88" s="3" t="s">
        <v>25</v>
      </c>
      <c r="I88" s="3" t="s">
        <v>26</v>
      </c>
      <c r="J88" s="6"/>
      <c r="K88" s="6"/>
    </row>
    <row r="89" spans="1:13">
      <c r="A89" s="3" t="s">
        <v>28</v>
      </c>
      <c r="B89" s="3" t="s">
        <v>29</v>
      </c>
      <c r="C89" s="3" t="s">
        <v>28</v>
      </c>
      <c r="D89" s="3" t="s">
        <v>29</v>
      </c>
      <c r="E89" s="3" t="s">
        <v>28</v>
      </c>
      <c r="F89" s="3" t="s">
        <v>29</v>
      </c>
      <c r="G89" s="3" t="s">
        <v>30</v>
      </c>
      <c r="H89" s="3"/>
      <c r="I89" s="3"/>
      <c r="J89" s="3" t="s">
        <v>92</v>
      </c>
      <c r="K89" s="3" t="s">
        <v>12</v>
      </c>
      <c r="M89" t="s">
        <v>93</v>
      </c>
    </row>
    <row r="90" spans="1:13">
      <c r="A90" s="3"/>
      <c r="B90" s="3">
        <v>1480.9</v>
      </c>
      <c r="C90" s="4"/>
      <c r="D90" s="5">
        <v>528.6</v>
      </c>
      <c r="E90" s="4"/>
      <c r="F90" s="4">
        <v>740.8</v>
      </c>
      <c r="G90" s="3">
        <v>557</v>
      </c>
      <c r="H90" s="3">
        <v>12.16</v>
      </c>
      <c r="I90" s="3">
        <v>12.24</v>
      </c>
      <c r="J90" s="3">
        <f>AVERAGE(H90:I90)</f>
        <v>12.2</v>
      </c>
      <c r="K90" s="7"/>
      <c r="M90">
        <f>(G90+G113+G138+G161+G186+G207+G233)/7</f>
        <v>564.571428571429</v>
      </c>
    </row>
    <row r="91" spans="1:11">
      <c r="A91" s="5"/>
      <c r="B91" s="3"/>
      <c r="C91" s="3"/>
      <c r="D91" s="3"/>
      <c r="E91" s="3"/>
      <c r="F91" s="5"/>
      <c r="G91" s="4"/>
      <c r="H91" s="4"/>
      <c r="I91" s="3"/>
      <c r="J91" s="3"/>
      <c r="K91" s="7"/>
    </row>
    <row r="92" spans="1:11">
      <c r="A92" s="3"/>
      <c r="B92" s="5"/>
      <c r="C92" s="3"/>
      <c r="D92" s="3"/>
      <c r="E92" s="3"/>
      <c r="F92" s="3"/>
      <c r="G92" s="3"/>
      <c r="H92" s="3"/>
      <c r="I92" s="3"/>
      <c r="J92" s="3"/>
      <c r="K92" s="7"/>
    </row>
    <row r="93" spans="1:11">
      <c r="A93" s="3"/>
      <c r="B93" s="3"/>
      <c r="C93" s="3"/>
      <c r="D93" s="5"/>
      <c r="E93" s="3"/>
      <c r="F93" s="4"/>
      <c r="G93" s="4"/>
      <c r="H93" s="4"/>
      <c r="I93" s="3"/>
      <c r="J93" s="3"/>
      <c r="K93" s="7"/>
    </row>
    <row r="94" spans="1:13">
      <c r="A94" s="3"/>
      <c r="B94" s="3">
        <v>571.5</v>
      </c>
      <c r="C94" s="3"/>
      <c r="D94" s="3">
        <v>195.9</v>
      </c>
      <c r="E94" s="3"/>
      <c r="F94" s="3">
        <v>274.4</v>
      </c>
      <c r="G94" s="3">
        <v>194</v>
      </c>
      <c r="H94" s="3">
        <v>4.35</v>
      </c>
      <c r="I94" s="3">
        <v>4.38</v>
      </c>
      <c r="J94" s="3">
        <f>AVERAGE(H94:I94)</f>
        <v>4.365</v>
      </c>
      <c r="K94" s="7"/>
      <c r="M94">
        <f>(G94+G117+G142+G165+G190+G211+G237)/7</f>
        <v>197.142857142857</v>
      </c>
    </row>
    <row r="95" spans="1:11">
      <c r="A95" s="3"/>
      <c r="B95" s="3"/>
      <c r="C95" s="3"/>
      <c r="D95" s="3"/>
      <c r="E95" s="4"/>
      <c r="F95" s="4"/>
      <c r="G95" s="3"/>
      <c r="H95" s="3"/>
      <c r="I95" s="3"/>
      <c r="J95" s="3"/>
      <c r="K95" s="7"/>
    </row>
    <row r="96" spans="1:11">
      <c r="A96" s="3"/>
      <c r="B96" s="3"/>
      <c r="C96" s="3"/>
      <c r="D96" s="3"/>
      <c r="E96" s="4"/>
      <c r="F96" s="3"/>
      <c r="G96" s="4"/>
      <c r="H96" s="4"/>
      <c r="I96" s="3"/>
      <c r="J96" s="3"/>
      <c r="K96" s="7"/>
    </row>
    <row r="97" spans="1:11">
      <c r="A97" s="3"/>
      <c r="B97" s="5"/>
      <c r="C97" s="4"/>
      <c r="D97" s="3"/>
      <c r="E97" s="4"/>
      <c r="F97" s="3"/>
      <c r="G97" s="3"/>
      <c r="H97" s="3"/>
      <c r="I97" s="3"/>
      <c r="J97" s="3"/>
      <c r="K97" s="7"/>
    </row>
    <row r="98" spans="1:11">
      <c r="A98" s="3"/>
      <c r="B98" s="3"/>
      <c r="C98" s="5"/>
      <c r="D98" s="3"/>
      <c r="E98" s="3"/>
      <c r="F98" s="3"/>
      <c r="G98" s="3"/>
      <c r="H98" s="3"/>
      <c r="I98" s="3"/>
      <c r="J98" s="3"/>
      <c r="K98" s="7"/>
    </row>
    <row r="111" spans="1:11">
      <c r="A111" s="3" t="s">
        <v>9</v>
      </c>
      <c r="B111" s="3"/>
      <c r="C111" s="3" t="s">
        <v>23</v>
      </c>
      <c r="D111" s="3"/>
      <c r="E111" s="3" t="s">
        <v>32</v>
      </c>
      <c r="F111" s="3"/>
      <c r="G111" s="3" t="s">
        <v>33</v>
      </c>
      <c r="H111" s="3" t="s">
        <v>26</v>
      </c>
      <c r="I111" s="3" t="s">
        <v>34</v>
      </c>
      <c r="J111" s="6"/>
      <c r="K111" s="6"/>
    </row>
    <row r="112" spans="1:13">
      <c r="A112" s="3" t="s">
        <v>28</v>
      </c>
      <c r="B112" s="3" t="s">
        <v>29</v>
      </c>
      <c r="C112" s="3" t="s">
        <v>28</v>
      </c>
      <c r="D112" s="3" t="s">
        <v>29</v>
      </c>
      <c r="E112" s="3" t="s">
        <v>28</v>
      </c>
      <c r="F112" s="3" t="s">
        <v>29</v>
      </c>
      <c r="G112" s="3" t="s">
        <v>35</v>
      </c>
      <c r="H112" s="3"/>
      <c r="I112" s="3"/>
      <c r="J112" s="3" t="s">
        <v>92</v>
      </c>
      <c r="K112" s="3" t="s">
        <v>12</v>
      </c>
      <c r="L112" t="s">
        <v>93</v>
      </c>
      <c r="M112" t="s">
        <v>93</v>
      </c>
    </row>
    <row r="113" spans="1:13">
      <c r="A113" s="3"/>
      <c r="B113" s="3">
        <v>1473.2</v>
      </c>
      <c r="C113" s="4"/>
      <c r="D113" s="5">
        <v>879.8</v>
      </c>
      <c r="E113" s="4"/>
      <c r="F113" s="4">
        <v>1006.4</v>
      </c>
      <c r="G113" s="3">
        <v>562</v>
      </c>
      <c r="H113" s="3">
        <v>12.22</v>
      </c>
      <c r="I113" s="3">
        <v>12.16</v>
      </c>
      <c r="J113" s="3">
        <f>AVERAGE(H113:I113)</f>
        <v>12.19</v>
      </c>
      <c r="K113" s="7">
        <f>(G113-G90)/((G113+G90)/2)</f>
        <v>0.00893655049151028</v>
      </c>
      <c r="L113">
        <f>(G90+G113)/2</f>
        <v>559.5</v>
      </c>
      <c r="M113">
        <v>564.571428571429</v>
      </c>
    </row>
    <row r="114" spans="1:11">
      <c r="A114" s="5"/>
      <c r="B114" s="3"/>
      <c r="C114" s="3"/>
      <c r="D114" s="3"/>
      <c r="E114" s="3"/>
      <c r="F114" s="5"/>
      <c r="G114" s="4"/>
      <c r="H114" s="4"/>
      <c r="I114" s="3"/>
      <c r="J114" s="3"/>
      <c r="K114" s="7"/>
    </row>
    <row r="115" spans="1:11">
      <c r="A115" s="3"/>
      <c r="B115" s="5"/>
      <c r="C115" s="3"/>
      <c r="D115" s="3"/>
      <c r="E115" s="3"/>
      <c r="F115" s="3"/>
      <c r="G115" s="3"/>
      <c r="H115" s="3"/>
      <c r="I115" s="3"/>
      <c r="J115" s="3"/>
      <c r="K115" s="7"/>
    </row>
    <row r="116" spans="1:11">
      <c r="A116" s="3"/>
      <c r="B116" s="3"/>
      <c r="C116" s="3"/>
      <c r="D116" s="5"/>
      <c r="E116" s="3"/>
      <c r="F116" s="4"/>
      <c r="G116" s="4"/>
      <c r="H116" s="4"/>
      <c r="I116" s="3"/>
      <c r="J116" s="3"/>
      <c r="K116" s="7"/>
    </row>
    <row r="117" spans="1:13">
      <c r="A117" s="3"/>
      <c r="B117" s="3">
        <v>566.7</v>
      </c>
      <c r="C117" s="3"/>
      <c r="D117" s="3">
        <v>332.4</v>
      </c>
      <c r="E117" s="3"/>
      <c r="F117" s="3">
        <v>386.1</v>
      </c>
      <c r="G117" s="3">
        <v>193</v>
      </c>
      <c r="H117" s="3">
        <v>4.37</v>
      </c>
      <c r="I117" s="3">
        <v>4.36</v>
      </c>
      <c r="J117" s="3">
        <f>AVERAGE(H117:I117)</f>
        <v>4.365</v>
      </c>
      <c r="K117" s="7">
        <f>(G117-G94)/((G117+G94)/2)</f>
        <v>-0.00516795865633075</v>
      </c>
      <c r="L117">
        <f>(G94+G117)/2</f>
        <v>193.5</v>
      </c>
      <c r="M117">
        <v>197.142857142857</v>
      </c>
    </row>
    <row r="118" spans="1:11">
      <c r="A118" s="3"/>
      <c r="B118" s="3"/>
      <c r="C118" s="3"/>
      <c r="D118" s="3"/>
      <c r="E118" s="4"/>
      <c r="F118" s="4"/>
      <c r="G118" s="3"/>
      <c r="H118" s="3"/>
      <c r="I118" s="3"/>
      <c r="J118" s="3"/>
      <c r="K118" s="7"/>
    </row>
    <row r="119" spans="1:11">
      <c r="A119" s="3"/>
      <c r="B119" s="3"/>
      <c r="C119" s="3"/>
      <c r="D119" s="3"/>
      <c r="E119" s="4"/>
      <c r="F119" s="3"/>
      <c r="G119" s="4"/>
      <c r="H119" s="4"/>
      <c r="I119" s="3"/>
      <c r="J119" s="3"/>
      <c r="K119" s="7"/>
    </row>
    <row r="120" spans="1:11">
      <c r="A120" s="3"/>
      <c r="B120" s="5"/>
      <c r="C120" s="4"/>
      <c r="D120" s="3"/>
      <c r="E120" s="4"/>
      <c r="F120" s="3"/>
      <c r="G120" s="3"/>
      <c r="H120" s="3"/>
      <c r="I120" s="3"/>
      <c r="J120" s="3"/>
      <c r="K120" s="7"/>
    </row>
    <row r="121" spans="1:11">
      <c r="A121" s="3"/>
      <c r="B121" s="3"/>
      <c r="C121" s="5"/>
      <c r="D121" s="3"/>
      <c r="E121" s="3"/>
      <c r="F121" s="3"/>
      <c r="G121" s="3"/>
      <c r="H121" s="3"/>
      <c r="I121" s="3"/>
      <c r="J121" s="3"/>
      <c r="K121" s="7"/>
    </row>
    <row r="136" spans="1:11">
      <c r="A136" s="3" t="s">
        <v>9</v>
      </c>
      <c r="B136" s="3"/>
      <c r="C136" s="3" t="s">
        <v>32</v>
      </c>
      <c r="D136" s="3"/>
      <c r="E136" s="3" t="s">
        <v>36</v>
      </c>
      <c r="F136" s="3"/>
      <c r="G136" s="3" t="s">
        <v>37</v>
      </c>
      <c r="H136" s="3" t="s">
        <v>34</v>
      </c>
      <c r="I136" s="3" t="s">
        <v>38</v>
      </c>
      <c r="J136" s="6"/>
      <c r="K136" s="6"/>
    </row>
    <row r="137" spans="1:13">
      <c r="A137" s="3" t="s">
        <v>28</v>
      </c>
      <c r="B137" s="3" t="s">
        <v>29</v>
      </c>
      <c r="C137" s="3" t="s">
        <v>28</v>
      </c>
      <c r="D137" s="3" t="s">
        <v>29</v>
      </c>
      <c r="E137" s="3" t="s">
        <v>28</v>
      </c>
      <c r="F137" s="3" t="s">
        <v>29</v>
      </c>
      <c r="G137" s="3" t="s">
        <v>35</v>
      </c>
      <c r="H137" s="3"/>
      <c r="I137" s="3"/>
      <c r="J137" s="3" t="s">
        <v>92</v>
      </c>
      <c r="K137" s="3" t="s">
        <v>12</v>
      </c>
      <c r="L137" t="s">
        <v>93</v>
      </c>
      <c r="M137" t="s">
        <v>93</v>
      </c>
    </row>
    <row r="138" spans="1:13">
      <c r="A138" s="3"/>
      <c r="B138" s="3">
        <v>1455.9</v>
      </c>
      <c r="C138" s="4"/>
      <c r="D138" s="5">
        <v>1035.9</v>
      </c>
      <c r="E138" s="4"/>
      <c r="F138" s="4">
        <v>1106.8</v>
      </c>
      <c r="G138" s="3">
        <v>571</v>
      </c>
      <c r="H138" s="3">
        <v>12.21</v>
      </c>
      <c r="I138" s="3">
        <v>12.18</v>
      </c>
      <c r="J138" s="3">
        <f>AVERAGE(H138:I138)</f>
        <v>12.195</v>
      </c>
      <c r="K138" s="7">
        <f>(G138-G113)/((G138+G113)/2)</f>
        <v>0.0158870255957635</v>
      </c>
      <c r="L138">
        <f>(G113+G138)/2</f>
        <v>566.5</v>
      </c>
      <c r="M138">
        <v>564.571428571429</v>
      </c>
    </row>
    <row r="139" spans="1:11">
      <c r="A139" s="5"/>
      <c r="B139" s="3"/>
      <c r="C139" s="3"/>
      <c r="D139" s="3"/>
      <c r="E139" s="3"/>
      <c r="F139" s="5"/>
      <c r="G139" s="4"/>
      <c r="H139" s="4"/>
      <c r="I139" s="3"/>
      <c r="J139" s="3"/>
      <c r="K139" s="7"/>
    </row>
    <row r="140" spans="1:11">
      <c r="A140" s="3"/>
      <c r="B140" s="5"/>
      <c r="C140" s="3"/>
      <c r="D140" s="3"/>
      <c r="E140" s="3"/>
      <c r="F140" s="3"/>
      <c r="G140" s="3"/>
      <c r="H140" s="3"/>
      <c r="I140" s="3"/>
      <c r="J140" s="3"/>
      <c r="K140" s="7"/>
    </row>
    <row r="141" spans="1:11">
      <c r="A141" s="3"/>
      <c r="B141" s="3"/>
      <c r="C141" s="3"/>
      <c r="D141" s="5"/>
      <c r="E141" s="3"/>
      <c r="F141" s="4"/>
      <c r="G141" s="4"/>
      <c r="H141" s="4"/>
      <c r="I141" s="3"/>
      <c r="J141" s="3"/>
      <c r="K141" s="7"/>
    </row>
    <row r="142" spans="1:13">
      <c r="A142" s="3"/>
      <c r="B142" s="3">
        <v>571.9</v>
      </c>
      <c r="C142" s="3"/>
      <c r="D142" s="3">
        <v>420.4</v>
      </c>
      <c r="E142" s="3"/>
      <c r="F142" s="3">
        <v>453.9</v>
      </c>
      <c r="G142" s="3">
        <v>198</v>
      </c>
      <c r="H142" s="3">
        <v>4.37</v>
      </c>
      <c r="I142" s="3">
        <v>4.36</v>
      </c>
      <c r="J142" s="3">
        <f>AVERAGE(H142:I142)</f>
        <v>4.365</v>
      </c>
      <c r="K142" s="7">
        <f>(G142-G117)/((G142+G117)/2)</f>
        <v>0.0255754475703325</v>
      </c>
      <c r="L142">
        <f>(G117+G142)/2</f>
        <v>195.5</v>
      </c>
      <c r="M142">
        <v>197.142857142857</v>
      </c>
    </row>
    <row r="143" spans="1:11">
      <c r="A143" s="3"/>
      <c r="B143" s="3"/>
      <c r="C143" s="3"/>
      <c r="D143" s="3"/>
      <c r="E143" s="4"/>
      <c r="F143" s="4"/>
      <c r="G143" s="3"/>
      <c r="H143" s="3"/>
      <c r="I143" s="3"/>
      <c r="J143" s="3"/>
      <c r="K143" s="7"/>
    </row>
    <row r="144" spans="1:11">
      <c r="A144" s="3"/>
      <c r="B144" s="3"/>
      <c r="C144" s="3"/>
      <c r="D144" s="3"/>
      <c r="E144" s="4"/>
      <c r="F144" s="3"/>
      <c r="G144" s="4"/>
      <c r="H144" s="4"/>
      <c r="I144" s="3"/>
      <c r="J144" s="3"/>
      <c r="K144" s="7"/>
    </row>
    <row r="145" spans="1:11">
      <c r="A145" s="3"/>
      <c r="B145" s="5"/>
      <c r="C145" s="4"/>
      <c r="D145" s="3"/>
      <c r="E145" s="4"/>
      <c r="F145" s="3"/>
      <c r="G145" s="3"/>
      <c r="H145" s="3"/>
      <c r="I145" s="3"/>
      <c r="J145" s="3"/>
      <c r="K145" s="7"/>
    </row>
    <row r="146" spans="1:11">
      <c r="A146" s="3"/>
      <c r="B146" s="3"/>
      <c r="C146" s="5"/>
      <c r="D146" s="3"/>
      <c r="E146" s="3"/>
      <c r="F146" s="3"/>
      <c r="G146" s="3"/>
      <c r="H146" s="3"/>
      <c r="I146" s="3"/>
      <c r="J146" s="3"/>
      <c r="K146" s="7"/>
    </row>
    <row r="159" spans="1:11">
      <c r="A159" s="3" t="s">
        <v>9</v>
      </c>
      <c r="B159" s="3"/>
      <c r="C159" s="3" t="s">
        <v>36</v>
      </c>
      <c r="D159" s="3"/>
      <c r="E159" s="3" t="s">
        <v>39</v>
      </c>
      <c r="F159" s="3"/>
      <c r="G159" s="3" t="s">
        <v>40</v>
      </c>
      <c r="H159" s="3" t="s">
        <v>38</v>
      </c>
      <c r="I159" s="3" t="s">
        <v>41</v>
      </c>
      <c r="J159" s="6"/>
      <c r="K159" s="6"/>
    </row>
    <row r="160" spans="1:13">
      <c r="A160" s="3" t="s">
        <v>28</v>
      </c>
      <c r="B160" s="3" t="s">
        <v>29</v>
      </c>
      <c r="C160" s="3" t="s">
        <v>28</v>
      </c>
      <c r="D160" s="3" t="s">
        <v>29</v>
      </c>
      <c r="E160" s="3" t="s">
        <v>28</v>
      </c>
      <c r="F160" s="3" t="s">
        <v>29</v>
      </c>
      <c r="G160" s="3" t="s">
        <v>75</v>
      </c>
      <c r="H160" s="3"/>
      <c r="I160" s="3"/>
      <c r="J160" s="3" t="s">
        <v>92</v>
      </c>
      <c r="K160" s="3" t="s">
        <v>12</v>
      </c>
      <c r="L160" t="s">
        <v>93</v>
      </c>
      <c r="M160" t="s">
        <v>93</v>
      </c>
    </row>
    <row r="161" spans="1:13">
      <c r="A161" s="3"/>
      <c r="B161" s="3">
        <v>1450.7</v>
      </c>
      <c r="C161" s="4"/>
      <c r="D161" s="5">
        <v>1116.4</v>
      </c>
      <c r="E161" s="4"/>
      <c r="F161" s="4">
        <v>1120.4</v>
      </c>
      <c r="G161" s="3">
        <v>546</v>
      </c>
      <c r="H161" s="3">
        <v>12.19</v>
      </c>
      <c r="I161" s="3">
        <v>12.23</v>
      </c>
      <c r="J161" s="3">
        <f>AVERAGE(H161:I161)</f>
        <v>12.21</v>
      </c>
      <c r="K161" s="7">
        <f>(G161-G138)/((G161+G138)/2)</f>
        <v>-0.044762757385855</v>
      </c>
      <c r="L161">
        <f>(G138+G161)/2</f>
        <v>558.5</v>
      </c>
      <c r="M161">
        <v>564.571428571429</v>
      </c>
    </row>
    <row r="162" spans="1:11">
      <c r="A162" s="5"/>
      <c r="B162" s="3"/>
      <c r="C162" s="3"/>
      <c r="D162" s="3"/>
      <c r="E162" s="3"/>
      <c r="F162" s="5"/>
      <c r="G162" s="4"/>
      <c r="H162" s="4"/>
      <c r="I162" s="3"/>
      <c r="J162" s="3"/>
      <c r="K162" s="7"/>
    </row>
    <row r="163" spans="1:11">
      <c r="A163" s="3"/>
      <c r="B163" s="5"/>
      <c r="C163" s="3"/>
      <c r="D163" s="3"/>
      <c r="E163" s="3"/>
      <c r="F163" s="3"/>
      <c r="G163" s="3"/>
      <c r="H163" s="3"/>
      <c r="I163" s="3"/>
      <c r="J163" s="3"/>
      <c r="K163" s="7"/>
    </row>
    <row r="164" spans="1:11">
      <c r="A164" s="3"/>
      <c r="B164" s="3"/>
      <c r="C164" s="3"/>
      <c r="D164" s="5"/>
      <c r="E164" s="3"/>
      <c r="F164" s="4"/>
      <c r="G164" s="4"/>
      <c r="H164" s="4"/>
      <c r="I164" s="3"/>
      <c r="J164" s="3"/>
      <c r="K164" s="7"/>
    </row>
    <row r="165" spans="1:13">
      <c r="A165" s="3"/>
      <c r="B165" s="3">
        <v>565.7</v>
      </c>
      <c r="C165" s="3"/>
      <c r="D165" s="3">
        <v>458.8</v>
      </c>
      <c r="E165" s="3"/>
      <c r="F165" s="3">
        <v>455</v>
      </c>
      <c r="G165" s="3">
        <v>194</v>
      </c>
      <c r="H165" s="3">
        <v>4.36</v>
      </c>
      <c r="I165" s="3">
        <v>4.37</v>
      </c>
      <c r="J165" s="3">
        <f>AVERAGE(H165:I165)</f>
        <v>4.365</v>
      </c>
      <c r="K165" s="7">
        <f>(G165-G142)/((G165+G142)/2)</f>
        <v>-0.0204081632653061</v>
      </c>
      <c r="L165">
        <f>(G142+G165)/2</f>
        <v>196</v>
      </c>
      <c r="M165">
        <v>197.142857142857</v>
      </c>
    </row>
    <row r="166" spans="1:11">
      <c r="A166" s="3"/>
      <c r="B166" s="3"/>
      <c r="C166" s="3"/>
      <c r="D166" s="3"/>
      <c r="E166" s="4"/>
      <c r="F166" s="4"/>
      <c r="G166" s="3"/>
      <c r="H166" s="3"/>
      <c r="I166" s="3"/>
      <c r="J166" s="3"/>
      <c r="K166" s="7"/>
    </row>
    <row r="167" spans="1:11">
      <c r="A167" s="3"/>
      <c r="B167" s="3"/>
      <c r="C167" s="3"/>
      <c r="D167" s="3"/>
      <c r="E167" s="4"/>
      <c r="F167" s="3"/>
      <c r="G167" s="4"/>
      <c r="H167" s="4"/>
      <c r="I167" s="3"/>
      <c r="J167" s="3"/>
      <c r="K167" s="7"/>
    </row>
    <row r="168" spans="1:11">
      <c r="A168" s="3"/>
      <c r="B168" s="5"/>
      <c r="C168" s="4"/>
      <c r="D168" s="3"/>
      <c r="E168" s="4"/>
      <c r="F168" s="3"/>
      <c r="G168" s="3"/>
      <c r="H168" s="3"/>
      <c r="I168" s="3"/>
      <c r="J168" s="3"/>
      <c r="K168" s="7"/>
    </row>
    <row r="169" spans="1:11">
      <c r="A169" s="3"/>
      <c r="B169" s="3"/>
      <c r="C169" s="5"/>
      <c r="D169" s="3"/>
      <c r="E169" s="3"/>
      <c r="F169" s="3"/>
      <c r="G169" s="3"/>
      <c r="H169" s="3"/>
      <c r="I169" s="3"/>
      <c r="J169" s="3"/>
      <c r="K169" s="7"/>
    </row>
    <row r="184" spans="1:11">
      <c r="A184" s="3" t="s">
        <v>9</v>
      </c>
      <c r="B184" s="3"/>
      <c r="C184" s="3" t="s">
        <v>39</v>
      </c>
      <c r="D184" s="3"/>
      <c r="E184" s="3" t="s">
        <v>42</v>
      </c>
      <c r="F184" s="3"/>
      <c r="G184" s="3" t="s">
        <v>43</v>
      </c>
      <c r="H184" s="3" t="s">
        <v>41</v>
      </c>
      <c r="I184" s="3" t="s">
        <v>44</v>
      </c>
      <c r="J184" s="6"/>
      <c r="K184" s="6"/>
    </row>
    <row r="185" spans="1:13">
      <c r="A185" s="3" t="s">
        <v>28</v>
      </c>
      <c r="B185" s="3" t="s">
        <v>29</v>
      </c>
      <c r="C185" s="3" t="s">
        <v>28</v>
      </c>
      <c r="D185" s="3" t="s">
        <v>29</v>
      </c>
      <c r="E185" s="3" t="s">
        <v>28</v>
      </c>
      <c r="F185" s="3" t="s">
        <v>29</v>
      </c>
      <c r="G185" s="3" t="s">
        <v>75</v>
      </c>
      <c r="H185" s="3"/>
      <c r="I185" s="3"/>
      <c r="J185" s="3" t="s">
        <v>92</v>
      </c>
      <c r="K185" s="3" t="s">
        <v>12</v>
      </c>
      <c r="L185" t="s">
        <v>93</v>
      </c>
      <c r="M185" t="s">
        <v>93</v>
      </c>
    </row>
    <row r="186" spans="1:13">
      <c r="A186" s="3"/>
      <c r="B186" s="3">
        <v>1453.2</v>
      </c>
      <c r="C186" s="4"/>
      <c r="D186" s="5">
        <v>1106.1</v>
      </c>
      <c r="E186" s="4"/>
      <c r="F186" s="4">
        <v>1071.1</v>
      </c>
      <c r="G186" s="3">
        <v>569</v>
      </c>
      <c r="H186" s="3">
        <v>12.2</v>
      </c>
      <c r="I186" s="3">
        <v>12.2</v>
      </c>
      <c r="J186" s="3">
        <f>AVERAGE(H186:I186)</f>
        <v>12.2</v>
      </c>
      <c r="K186" s="7">
        <f>(G186-G161)/((G186+G161)/2)</f>
        <v>0.0412556053811659</v>
      </c>
      <c r="L186">
        <f>(G161+G186)/2</f>
        <v>557.5</v>
      </c>
      <c r="M186">
        <v>564.571428571429</v>
      </c>
    </row>
    <row r="187" spans="1:11">
      <c r="A187" s="5"/>
      <c r="B187" s="3"/>
      <c r="C187" s="3"/>
      <c r="D187" s="3"/>
      <c r="E187" s="3"/>
      <c r="F187" s="5"/>
      <c r="G187" s="4"/>
      <c r="H187" s="4"/>
      <c r="I187" s="3"/>
      <c r="J187" s="3"/>
      <c r="K187" s="7"/>
    </row>
    <row r="188" spans="1:11">
      <c r="A188" s="3"/>
      <c r="B188" s="5"/>
      <c r="C188" s="3"/>
      <c r="D188" s="3"/>
      <c r="E188" s="3"/>
      <c r="F188" s="3"/>
      <c r="G188" s="3"/>
      <c r="H188" s="3"/>
      <c r="I188" s="3"/>
      <c r="J188" s="3"/>
      <c r="K188" s="7"/>
    </row>
    <row r="189" spans="1:11">
      <c r="A189" s="3"/>
      <c r="B189" s="3"/>
      <c r="C189" s="3"/>
      <c r="D189" s="5"/>
      <c r="E189" s="3"/>
      <c r="F189" s="4"/>
      <c r="G189" s="4"/>
      <c r="H189" s="4"/>
      <c r="I189" s="3"/>
      <c r="J189" s="3"/>
      <c r="K189" s="7"/>
    </row>
    <row r="190" spans="1:13">
      <c r="A190" s="3"/>
      <c r="B190" s="3">
        <v>566.2</v>
      </c>
      <c r="C190" s="3"/>
      <c r="D190" s="3">
        <v>453.3</v>
      </c>
      <c r="E190" s="3"/>
      <c r="F190" s="3">
        <v>431.7</v>
      </c>
      <c r="G190" s="3">
        <v>198</v>
      </c>
      <c r="H190" s="3">
        <v>4.37</v>
      </c>
      <c r="I190" s="3">
        <v>4.36</v>
      </c>
      <c r="J190" s="3">
        <f>AVERAGE(H190:I190)</f>
        <v>4.365</v>
      </c>
      <c r="K190" s="7">
        <f>(G190-G165)/((G190+G165)/2)</f>
        <v>0.0204081632653061</v>
      </c>
      <c r="L190">
        <f>(G165+G190)/2</f>
        <v>196</v>
      </c>
      <c r="M190">
        <v>197.142857142857</v>
      </c>
    </row>
    <row r="191" spans="1:11">
      <c r="A191" s="3"/>
      <c r="B191" s="3"/>
      <c r="C191" s="3"/>
      <c r="D191" s="3"/>
      <c r="E191" s="4"/>
      <c r="F191" s="4"/>
      <c r="G191" s="3"/>
      <c r="H191" s="3"/>
      <c r="I191" s="3"/>
      <c r="J191" s="3"/>
      <c r="K191" s="7"/>
    </row>
    <row r="192" spans="1:11">
      <c r="A192" s="3"/>
      <c r="B192" s="3"/>
      <c r="C192" s="3"/>
      <c r="D192" s="3"/>
      <c r="E192" s="4"/>
      <c r="F192" s="3"/>
      <c r="G192" s="4"/>
      <c r="H192" s="4"/>
      <c r="I192" s="3"/>
      <c r="J192" s="3"/>
      <c r="K192" s="7"/>
    </row>
    <row r="193" spans="1:11">
      <c r="A193" s="3"/>
      <c r="B193" s="5"/>
      <c r="C193" s="4"/>
      <c r="D193" s="3"/>
      <c r="E193" s="4"/>
      <c r="F193" s="3"/>
      <c r="G193" s="3"/>
      <c r="H193" s="3"/>
      <c r="I193" s="3"/>
      <c r="J193" s="3"/>
      <c r="K193" s="7"/>
    </row>
    <row r="194" spans="1:11">
      <c r="A194" s="3"/>
      <c r="B194" s="3"/>
      <c r="C194" s="5"/>
      <c r="D194" s="3"/>
      <c r="E194" s="3"/>
      <c r="F194" s="3"/>
      <c r="G194" s="3"/>
      <c r="H194" s="3"/>
      <c r="I194" s="3"/>
      <c r="J194" s="3"/>
      <c r="K194" s="7"/>
    </row>
    <row r="205" spans="1:11">
      <c r="A205" s="3" t="s">
        <v>9</v>
      </c>
      <c r="B205" s="3"/>
      <c r="C205" s="3" t="s">
        <v>42</v>
      </c>
      <c r="D205" s="3"/>
      <c r="E205" s="3" t="s">
        <v>45</v>
      </c>
      <c r="F205" s="3"/>
      <c r="G205" s="3" t="s">
        <v>46</v>
      </c>
      <c r="H205" s="3" t="s">
        <v>44</v>
      </c>
      <c r="I205" s="3" t="s">
        <v>47</v>
      </c>
      <c r="J205" s="6"/>
      <c r="K205" s="6"/>
    </row>
    <row r="206" spans="1:13">
      <c r="A206" s="3" t="s">
        <v>28</v>
      </c>
      <c r="B206" s="3" t="s">
        <v>29</v>
      </c>
      <c r="C206" s="3" t="s">
        <v>28</v>
      </c>
      <c r="D206" s="3" t="s">
        <v>29</v>
      </c>
      <c r="E206" s="3" t="s">
        <v>28</v>
      </c>
      <c r="F206" s="3" t="s">
        <v>29</v>
      </c>
      <c r="G206" s="3" t="s">
        <v>75</v>
      </c>
      <c r="H206" s="3"/>
      <c r="I206" s="3"/>
      <c r="J206" s="3" t="s">
        <v>92</v>
      </c>
      <c r="K206" s="3" t="s">
        <v>12</v>
      </c>
      <c r="L206" t="s">
        <v>93</v>
      </c>
      <c r="M206" t="s">
        <v>93</v>
      </c>
    </row>
    <row r="207" spans="1:13">
      <c r="A207" s="3"/>
      <c r="B207" s="3">
        <v>1444.3</v>
      </c>
      <c r="C207" s="4"/>
      <c r="D207" s="5">
        <v>991.3</v>
      </c>
      <c r="E207" s="4"/>
      <c r="F207" s="4">
        <v>895</v>
      </c>
      <c r="G207" s="3">
        <v>575</v>
      </c>
      <c r="H207" s="3">
        <v>12.18</v>
      </c>
      <c r="I207" s="3">
        <v>12.18</v>
      </c>
      <c r="J207" s="3">
        <f>AVERAGE(H207:I207)</f>
        <v>12.18</v>
      </c>
      <c r="K207" s="7">
        <f>(G207-G186)/((G207+G186)/2)</f>
        <v>0.0104895104895105</v>
      </c>
      <c r="L207">
        <f>(G186+G207)/2</f>
        <v>572</v>
      </c>
      <c r="M207">
        <v>564.571428571429</v>
      </c>
    </row>
    <row r="208" spans="1:11">
      <c r="A208" s="5"/>
      <c r="B208" s="3"/>
      <c r="C208" s="3"/>
      <c r="D208" s="3"/>
      <c r="E208" s="3"/>
      <c r="F208" s="5"/>
      <c r="G208" s="4"/>
      <c r="H208" s="4"/>
      <c r="I208" s="3"/>
      <c r="J208" s="3"/>
      <c r="K208" s="7"/>
    </row>
    <row r="209" spans="1:11">
      <c r="A209" s="3"/>
      <c r="B209" s="5"/>
      <c r="C209" s="3"/>
      <c r="D209" s="3"/>
      <c r="E209" s="3"/>
      <c r="F209" s="3"/>
      <c r="G209" s="3"/>
      <c r="H209" s="3"/>
      <c r="I209" s="3"/>
      <c r="J209" s="3"/>
      <c r="K209" s="7"/>
    </row>
    <row r="210" spans="1:11">
      <c r="A210" s="3"/>
      <c r="B210" s="3"/>
      <c r="C210" s="3"/>
      <c r="D210" s="5"/>
      <c r="E210" s="3"/>
      <c r="F210" s="4"/>
      <c r="G210" s="4"/>
      <c r="H210" s="4"/>
      <c r="I210" s="3"/>
      <c r="J210" s="3"/>
      <c r="K210" s="7"/>
    </row>
    <row r="211" spans="1:13">
      <c r="A211" s="3"/>
      <c r="B211" s="3">
        <v>557.8</v>
      </c>
      <c r="C211" s="3"/>
      <c r="D211" s="5">
        <v>387</v>
      </c>
      <c r="E211" s="3"/>
      <c r="F211" s="3">
        <v>339.8</v>
      </c>
      <c r="G211" s="3">
        <v>199</v>
      </c>
      <c r="H211" s="3">
        <v>4.37</v>
      </c>
      <c r="I211" s="3">
        <v>4.36</v>
      </c>
      <c r="J211" s="3">
        <f>AVERAGE(H211:I211)</f>
        <v>4.365</v>
      </c>
      <c r="K211" s="7">
        <f>(G211-G190)/((G211+G190)/2)</f>
        <v>0.00503778337531486</v>
      </c>
      <c r="L211">
        <f>(G190+G211)/2</f>
        <v>198.5</v>
      </c>
      <c r="M211">
        <v>197.142857142857</v>
      </c>
    </row>
    <row r="212" spans="1:11">
      <c r="A212" s="3"/>
      <c r="B212" s="3"/>
      <c r="C212" s="3"/>
      <c r="D212" s="3"/>
      <c r="E212" s="4"/>
      <c r="F212" s="4"/>
      <c r="G212" s="3"/>
      <c r="H212" s="3"/>
      <c r="I212" s="3"/>
      <c r="J212" s="3"/>
      <c r="K212" s="7"/>
    </row>
    <row r="213" spans="1:11">
      <c r="A213" s="3"/>
      <c r="B213" s="3"/>
      <c r="C213" s="3"/>
      <c r="D213" s="3"/>
      <c r="E213" s="4"/>
      <c r="F213" s="3"/>
      <c r="G213" s="4"/>
      <c r="H213" s="4"/>
      <c r="I213" s="3"/>
      <c r="J213" s="3"/>
      <c r="K213" s="7"/>
    </row>
    <row r="214" spans="1:11">
      <c r="A214" s="3"/>
      <c r="B214" s="5"/>
      <c r="C214" s="4"/>
      <c r="D214" s="3"/>
      <c r="E214" s="4"/>
      <c r="F214" s="3"/>
      <c r="G214" s="3"/>
      <c r="H214" s="3"/>
      <c r="I214" s="3"/>
      <c r="J214" s="3"/>
      <c r="K214" s="7"/>
    </row>
    <row r="215" spans="1:11">
      <c r="A215" s="3"/>
      <c r="B215" s="3"/>
      <c r="C215" s="5"/>
      <c r="D215" s="3"/>
      <c r="E215" s="3"/>
      <c r="F215" s="3"/>
      <c r="G215" s="3"/>
      <c r="H215" s="3"/>
      <c r="I215" s="3"/>
      <c r="J215" s="3"/>
      <c r="K215" s="7"/>
    </row>
    <row r="231" spans="1:11">
      <c r="A231" s="3" t="s">
        <v>9</v>
      </c>
      <c r="B231" s="3"/>
      <c r="C231" s="3" t="s">
        <v>45</v>
      </c>
      <c r="D231" s="3"/>
      <c r="E231" s="3" t="s">
        <v>48</v>
      </c>
      <c r="F231" s="3"/>
      <c r="G231" s="3" t="s">
        <v>49</v>
      </c>
      <c r="H231" s="3" t="s">
        <v>47</v>
      </c>
      <c r="I231" s="3" t="s">
        <v>50</v>
      </c>
      <c r="J231" s="6"/>
      <c r="K231" s="6"/>
    </row>
    <row r="232" spans="1:13">
      <c r="A232" s="3" t="s">
        <v>28</v>
      </c>
      <c r="B232" s="3" t="s">
        <v>29</v>
      </c>
      <c r="C232" s="3" t="s">
        <v>28</v>
      </c>
      <c r="D232" s="3" t="s">
        <v>29</v>
      </c>
      <c r="E232" s="3" t="s">
        <v>28</v>
      </c>
      <c r="F232" s="3" t="s">
        <v>29</v>
      </c>
      <c r="G232" s="3" t="s">
        <v>75</v>
      </c>
      <c r="H232" s="3"/>
      <c r="I232" s="3"/>
      <c r="J232" s="3" t="s">
        <v>92</v>
      </c>
      <c r="K232" s="3" t="s">
        <v>12</v>
      </c>
      <c r="L232" t="s">
        <v>93</v>
      </c>
      <c r="M232" t="s">
        <v>93</v>
      </c>
    </row>
    <row r="233" spans="1:13">
      <c r="A233" s="3"/>
      <c r="B233" s="3">
        <v>1432.6</v>
      </c>
      <c r="C233" s="4"/>
      <c r="D233" s="5">
        <v>755.6</v>
      </c>
      <c r="E233" s="4"/>
      <c r="F233" s="4">
        <v>593.2</v>
      </c>
      <c r="G233" s="3">
        <v>572</v>
      </c>
      <c r="H233" s="3">
        <v>12.18</v>
      </c>
      <c r="I233" s="3">
        <v>12.19</v>
      </c>
      <c r="J233" s="3">
        <f>AVERAGE(H233:I233)</f>
        <v>12.185</v>
      </c>
      <c r="K233" s="7">
        <f>(G233-G207)/((G233+G207)/2)</f>
        <v>-0.00523103748910201</v>
      </c>
      <c r="L233">
        <f>(G207+G233)/2</f>
        <v>573.5</v>
      </c>
      <c r="M233">
        <v>564.571428571429</v>
      </c>
    </row>
    <row r="234" spans="1:11">
      <c r="A234" s="5"/>
      <c r="B234" s="3"/>
      <c r="C234" s="3"/>
      <c r="D234" s="3"/>
      <c r="E234" s="3"/>
      <c r="F234" s="5"/>
      <c r="G234" s="4"/>
      <c r="H234" s="4"/>
      <c r="I234" s="3"/>
      <c r="J234" s="3"/>
      <c r="K234" s="7"/>
    </row>
    <row r="235" spans="1:11">
      <c r="A235" s="3"/>
      <c r="B235" s="5"/>
      <c r="C235" s="3"/>
      <c r="D235" s="3"/>
      <c r="E235" s="3"/>
      <c r="F235" s="3"/>
      <c r="G235" s="3"/>
      <c r="H235" s="3"/>
      <c r="I235" s="3"/>
      <c r="J235" s="3"/>
      <c r="K235" s="7"/>
    </row>
    <row r="236" spans="1:11">
      <c r="A236" s="3"/>
      <c r="B236" s="3"/>
      <c r="C236" s="3"/>
      <c r="D236" s="5"/>
      <c r="E236" s="3"/>
      <c r="F236" s="4"/>
      <c r="G236" s="4"/>
      <c r="H236" s="4"/>
      <c r="I236" s="3"/>
      <c r="J236" s="3"/>
      <c r="K236" s="7"/>
    </row>
    <row r="237" spans="1:13">
      <c r="A237" s="3"/>
      <c r="B237" s="5">
        <v>549</v>
      </c>
      <c r="C237" s="3"/>
      <c r="D237" s="5">
        <v>279.2</v>
      </c>
      <c r="E237" s="3"/>
      <c r="F237" s="3">
        <v>212</v>
      </c>
      <c r="G237" s="3">
        <v>204</v>
      </c>
      <c r="H237" s="3">
        <v>4.36</v>
      </c>
      <c r="I237" s="3">
        <v>4.36</v>
      </c>
      <c r="J237" s="3">
        <f>AVERAGE(H237:I237)</f>
        <v>4.36</v>
      </c>
      <c r="K237" s="7">
        <f>(G237-G211)/((G237+G211)/2)</f>
        <v>0.0248138957816377</v>
      </c>
      <c r="L237">
        <f>(G211+G237)/2</f>
        <v>201.5</v>
      </c>
      <c r="M237">
        <v>197.142857142857</v>
      </c>
    </row>
    <row r="238" spans="1:11">
      <c r="A238" s="3"/>
      <c r="B238" s="3"/>
      <c r="C238" s="3"/>
      <c r="D238" s="3"/>
      <c r="E238" s="4"/>
      <c r="F238" s="4"/>
      <c r="G238" s="3"/>
      <c r="H238" s="3"/>
      <c r="I238" s="3"/>
      <c r="J238" s="3"/>
      <c r="K238" s="7"/>
    </row>
    <row r="239" spans="1:11">
      <c r="A239" s="3"/>
      <c r="B239" s="3"/>
      <c r="C239" s="3"/>
      <c r="D239" s="3"/>
      <c r="E239" s="4"/>
      <c r="F239" s="3"/>
      <c r="G239" s="4"/>
      <c r="H239" s="4"/>
      <c r="I239" s="3"/>
      <c r="J239" s="3"/>
      <c r="K239" s="7"/>
    </row>
    <row r="240" spans="1:11">
      <c r="A240" s="3"/>
      <c r="B240" s="5"/>
      <c r="C240" s="4"/>
      <c r="D240" s="3"/>
      <c r="E240" s="4"/>
      <c r="F240" s="3"/>
      <c r="G240" s="3"/>
      <c r="H240" s="3"/>
      <c r="I240" s="3"/>
      <c r="J240" s="3"/>
      <c r="K240" s="7"/>
    </row>
    <row r="241" spans="1:11">
      <c r="A241" s="3"/>
      <c r="B241" s="3"/>
      <c r="C241" s="5"/>
      <c r="D241" s="3"/>
      <c r="E241" s="3"/>
      <c r="F241" s="3"/>
      <c r="G241" s="3"/>
      <c r="H241" s="3"/>
      <c r="I241" s="3"/>
      <c r="J241" s="3"/>
      <c r="K241" s="7"/>
    </row>
  </sheetData>
  <mergeCells count="27">
    <mergeCell ref="A33:B33"/>
    <mergeCell ref="C33:D33"/>
    <mergeCell ref="E33:F33"/>
    <mergeCell ref="A54:B54"/>
    <mergeCell ref="C54:D54"/>
    <mergeCell ref="E54:F54"/>
    <mergeCell ref="A88:B88"/>
    <mergeCell ref="C88:D88"/>
    <mergeCell ref="E88:F88"/>
    <mergeCell ref="A111:B111"/>
    <mergeCell ref="C111:D111"/>
    <mergeCell ref="E111:F111"/>
    <mergeCell ref="A136:B136"/>
    <mergeCell ref="C136:D136"/>
    <mergeCell ref="E136:F136"/>
    <mergeCell ref="A159:B159"/>
    <mergeCell ref="C159:D159"/>
    <mergeCell ref="E159:F159"/>
    <mergeCell ref="A184:B184"/>
    <mergeCell ref="C184:D184"/>
    <mergeCell ref="E184:F184"/>
    <mergeCell ref="A205:B205"/>
    <mergeCell ref="C205:D205"/>
    <mergeCell ref="E205:F205"/>
    <mergeCell ref="A231:B231"/>
    <mergeCell ref="C231:D231"/>
    <mergeCell ref="E231:F23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Q30"/>
  <sheetViews>
    <sheetView workbookViewId="0">
      <selection activeCell="Q2" sqref="Q2"/>
    </sheetView>
  </sheetViews>
  <sheetFormatPr defaultColWidth="9" defaultRowHeight="14.4"/>
  <sheetData>
    <row r="2" spans="3:17">
      <c r="C2" s="1" t="s">
        <v>0</v>
      </c>
      <c r="D2" s="1"/>
      <c r="E2" s="1" t="s">
        <v>1</v>
      </c>
      <c r="F2" s="1"/>
      <c r="G2" s="1" t="s">
        <v>2</v>
      </c>
      <c r="H2" s="1"/>
      <c r="K2" s="1">
        <v>2004.51</v>
      </c>
      <c r="L2" s="1"/>
      <c r="M2" s="1">
        <v>0</v>
      </c>
      <c r="N2" s="1"/>
      <c r="P2">
        <v>147.66</v>
      </c>
      <c r="Q2">
        <v>-0.893</v>
      </c>
    </row>
    <row r="3" spans="3:14">
      <c r="C3" s="1">
        <v>165.15</v>
      </c>
      <c r="D3" s="1"/>
      <c r="E3" s="1">
        <v>-0.906</v>
      </c>
      <c r="F3" s="1"/>
      <c r="G3" s="1" t="s">
        <v>3</v>
      </c>
      <c r="H3" s="1"/>
      <c r="K3" s="2">
        <v>3961.7</v>
      </c>
      <c r="L3" s="1"/>
      <c r="M3" s="1">
        <v>0.892</v>
      </c>
      <c r="N3" s="1"/>
    </row>
    <row r="4" spans="3:8">
      <c r="C4" s="1">
        <v>653.5</v>
      </c>
      <c r="D4" s="1"/>
      <c r="E4" s="1">
        <v>-0.592</v>
      </c>
      <c r="F4" s="1"/>
      <c r="G4" s="1" t="s">
        <v>3</v>
      </c>
      <c r="H4" s="1"/>
    </row>
    <row r="5" spans="3:8">
      <c r="C5" s="2">
        <v>1314.63</v>
      </c>
      <c r="D5" s="1"/>
      <c r="E5" s="1">
        <v>-0.307</v>
      </c>
      <c r="F5" s="1"/>
      <c r="G5" s="1" t="s">
        <v>3</v>
      </c>
      <c r="H5" s="1"/>
    </row>
    <row r="6" spans="3:12">
      <c r="C6" s="1">
        <v>2004.51</v>
      </c>
      <c r="D6" s="1"/>
      <c r="E6" s="1">
        <v>0</v>
      </c>
      <c r="F6" s="1"/>
      <c r="G6" s="1" t="s">
        <v>3</v>
      </c>
      <c r="H6" s="1"/>
      <c r="K6">
        <v>3462.55</v>
      </c>
      <c r="L6" s="42">
        <v>0.59</v>
      </c>
    </row>
    <row r="7" spans="3:12">
      <c r="C7" s="1"/>
      <c r="D7" s="1"/>
      <c r="E7" s="1"/>
      <c r="F7" s="1"/>
      <c r="G7" s="1" t="s">
        <v>3</v>
      </c>
      <c r="H7" s="1"/>
      <c r="K7">
        <v>2771.26</v>
      </c>
      <c r="L7">
        <v>0.278</v>
      </c>
    </row>
    <row r="8" spans="3:8">
      <c r="C8" s="1"/>
      <c r="D8" s="1"/>
      <c r="E8" s="1"/>
      <c r="F8" s="1"/>
      <c r="G8" s="1" t="s">
        <v>3</v>
      </c>
      <c r="H8" s="1"/>
    </row>
    <row r="9" spans="3:8">
      <c r="C9" s="1"/>
      <c r="D9" s="1"/>
      <c r="E9" s="1"/>
      <c r="F9" s="1"/>
      <c r="G9" s="1" t="s">
        <v>3</v>
      </c>
      <c r="H9" s="1"/>
    </row>
    <row r="10" spans="3:8">
      <c r="C10" s="1"/>
      <c r="D10" s="1"/>
      <c r="E10" s="1"/>
      <c r="F10" s="1"/>
      <c r="G10" s="1" t="s">
        <v>3</v>
      </c>
      <c r="H10" s="1"/>
    </row>
    <row r="11" spans="3:8">
      <c r="C11" s="1"/>
      <c r="D11" s="1"/>
      <c r="E11" s="1"/>
      <c r="F11" s="1"/>
      <c r="G11" s="1" t="s">
        <v>3</v>
      </c>
      <c r="H11" s="1"/>
    </row>
    <row r="12" spans="3:8">
      <c r="C12" s="1"/>
      <c r="D12" s="1"/>
      <c r="E12" s="1"/>
      <c r="F12" s="1"/>
      <c r="G12" s="1" t="s">
        <v>3</v>
      </c>
      <c r="H12" s="1"/>
    </row>
    <row r="13" spans="3:8">
      <c r="C13" s="1"/>
      <c r="D13" s="1"/>
      <c r="E13" s="1"/>
      <c r="F13" s="1"/>
      <c r="G13" s="1" t="s">
        <v>3</v>
      </c>
      <c r="H13" s="1"/>
    </row>
    <row r="14" spans="3:8">
      <c r="C14" s="1"/>
      <c r="D14" s="1"/>
      <c r="E14" s="1"/>
      <c r="F14" s="1"/>
      <c r="G14" s="1" t="s">
        <v>3</v>
      </c>
      <c r="H14" s="1"/>
    </row>
    <row r="15" spans="3:8">
      <c r="C15" s="1"/>
      <c r="D15" s="1"/>
      <c r="E15" s="1"/>
      <c r="F15" s="1"/>
      <c r="G15" s="1" t="s">
        <v>3</v>
      </c>
      <c r="H15" s="1"/>
    </row>
    <row r="16" spans="3:8">
      <c r="C16" s="1"/>
      <c r="D16" s="1"/>
      <c r="E16" s="1"/>
      <c r="F16" s="1"/>
      <c r="G16" s="1" t="s">
        <v>3</v>
      </c>
      <c r="H16" s="1"/>
    </row>
    <row r="17" spans="3:8">
      <c r="C17" s="1"/>
      <c r="D17" s="1"/>
      <c r="E17" s="1"/>
      <c r="F17" s="1"/>
      <c r="G17" s="1" t="s">
        <v>3</v>
      </c>
      <c r="H17" s="1"/>
    </row>
    <row r="18" spans="3:8">
      <c r="C18" s="1"/>
      <c r="D18" s="1"/>
      <c r="E18" s="1"/>
      <c r="F18" s="1"/>
      <c r="G18" s="1" t="s">
        <v>3</v>
      </c>
      <c r="H18" s="1"/>
    </row>
    <row r="19" spans="3:8">
      <c r="C19" s="1"/>
      <c r="D19" s="1"/>
      <c r="E19" s="1"/>
      <c r="F19" s="1"/>
      <c r="G19" s="1" t="s">
        <v>3</v>
      </c>
      <c r="H19" s="1"/>
    </row>
    <row r="20" spans="3:8">
      <c r="C20" s="1"/>
      <c r="D20" s="1"/>
      <c r="E20" s="1"/>
      <c r="F20" s="1"/>
      <c r="G20" s="1" t="s">
        <v>3</v>
      </c>
      <c r="H20" s="1"/>
    </row>
    <row r="21" spans="3:8">
      <c r="C21" s="1"/>
      <c r="D21" s="1"/>
      <c r="E21" s="1"/>
      <c r="F21" s="1"/>
      <c r="G21" s="1" t="s">
        <v>3</v>
      </c>
      <c r="H21" s="1"/>
    </row>
    <row r="22" spans="3:8">
      <c r="C22" s="1"/>
      <c r="D22" s="1"/>
      <c r="E22" s="1"/>
      <c r="F22" s="1"/>
      <c r="G22" s="1" t="s">
        <v>3</v>
      </c>
      <c r="H22" s="1"/>
    </row>
    <row r="23" spans="3:8">
      <c r="C23" s="1"/>
      <c r="D23" s="1"/>
      <c r="E23" s="1"/>
      <c r="F23" s="1"/>
      <c r="G23" s="1" t="s">
        <v>3</v>
      </c>
      <c r="H23" s="1"/>
    </row>
    <row r="24" spans="3:8">
      <c r="C24" s="1"/>
      <c r="D24" s="1"/>
      <c r="E24" s="1"/>
      <c r="F24" s="1"/>
      <c r="G24" s="1" t="s">
        <v>3</v>
      </c>
      <c r="H24" s="1"/>
    </row>
    <row r="25" spans="3:8">
      <c r="C25" s="1"/>
      <c r="D25" s="1"/>
      <c r="E25" s="1"/>
      <c r="F25" s="1"/>
      <c r="G25" s="1" t="s">
        <v>3</v>
      </c>
      <c r="H25" s="1"/>
    </row>
    <row r="26" spans="3:8">
      <c r="C26" s="1"/>
      <c r="D26" s="1"/>
      <c r="E26" s="1"/>
      <c r="F26" s="1"/>
      <c r="G26" s="1" t="s">
        <v>3</v>
      </c>
      <c r="H26" s="1"/>
    </row>
    <row r="27" spans="3:8">
      <c r="C27" s="1"/>
      <c r="D27" s="1"/>
      <c r="E27" s="1"/>
      <c r="F27" s="1"/>
      <c r="G27" s="1" t="s">
        <v>3</v>
      </c>
      <c r="H27" s="1"/>
    </row>
    <row r="28" spans="3:8">
      <c r="C28" s="1"/>
      <c r="D28" s="1"/>
      <c r="E28" s="1"/>
      <c r="F28" s="1"/>
      <c r="G28" s="1" t="s">
        <v>3</v>
      </c>
      <c r="H28" s="1"/>
    </row>
    <row r="29" spans="3:8">
      <c r="C29" s="1"/>
      <c r="D29" s="1"/>
      <c r="E29" s="1"/>
      <c r="F29" s="1"/>
      <c r="G29" s="1" t="s">
        <v>3</v>
      </c>
      <c r="H29" s="1"/>
    </row>
    <row r="30" spans="3:6">
      <c r="C30" s="1"/>
      <c r="D30" s="1"/>
      <c r="E30" s="1"/>
      <c r="F30" s="1"/>
    </row>
  </sheetData>
  <mergeCells count="90">
    <mergeCell ref="C2:D2"/>
    <mergeCell ref="E2:F2"/>
    <mergeCell ref="G2:H2"/>
    <mergeCell ref="K2:L2"/>
    <mergeCell ref="M2:N2"/>
    <mergeCell ref="C3:D3"/>
    <mergeCell ref="E3:F3"/>
    <mergeCell ref="G3:H3"/>
    <mergeCell ref="K3:L3"/>
    <mergeCell ref="M3:N3"/>
    <mergeCell ref="C4:D4"/>
    <mergeCell ref="E4:F4"/>
    <mergeCell ref="G4:H4"/>
    <mergeCell ref="C5:D5"/>
    <mergeCell ref="E5:F5"/>
    <mergeCell ref="G5:H5"/>
    <mergeCell ref="C6:D6"/>
    <mergeCell ref="E6:F6"/>
    <mergeCell ref="G6:H6"/>
    <mergeCell ref="C7:D7"/>
    <mergeCell ref="E7:F7"/>
    <mergeCell ref="G7:H7"/>
    <mergeCell ref="C8:D8"/>
    <mergeCell ref="E8:F8"/>
    <mergeCell ref="G8:H8"/>
    <mergeCell ref="C9:D9"/>
    <mergeCell ref="E9:F9"/>
    <mergeCell ref="G9:H9"/>
    <mergeCell ref="C10:D10"/>
    <mergeCell ref="E10:F10"/>
    <mergeCell ref="G10:H10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  <mergeCell ref="E14:F14"/>
    <mergeCell ref="G14:H14"/>
    <mergeCell ref="C15:D15"/>
    <mergeCell ref="E15:F15"/>
    <mergeCell ref="G15:H15"/>
    <mergeCell ref="C16:D16"/>
    <mergeCell ref="E16:F16"/>
    <mergeCell ref="G16:H16"/>
    <mergeCell ref="C17:D17"/>
    <mergeCell ref="E17:F17"/>
    <mergeCell ref="G17:H17"/>
    <mergeCell ref="C18:D18"/>
    <mergeCell ref="E18:F18"/>
    <mergeCell ref="G18:H18"/>
    <mergeCell ref="C19:D19"/>
    <mergeCell ref="E19:F19"/>
    <mergeCell ref="G19:H19"/>
    <mergeCell ref="C20:D20"/>
    <mergeCell ref="E20:F20"/>
    <mergeCell ref="G20:H20"/>
    <mergeCell ref="C21:D21"/>
    <mergeCell ref="E21:F21"/>
    <mergeCell ref="G21:H21"/>
    <mergeCell ref="C22:D22"/>
    <mergeCell ref="E22:F22"/>
    <mergeCell ref="G22:H22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C26:D26"/>
    <mergeCell ref="E26:F26"/>
    <mergeCell ref="G26:H26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30:D30"/>
    <mergeCell ref="E30:F3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29"/>
  <sheetViews>
    <sheetView topLeftCell="B1" workbookViewId="0">
      <selection activeCell="J4" sqref="J4"/>
    </sheetView>
  </sheetViews>
  <sheetFormatPr defaultColWidth="9" defaultRowHeight="14.4"/>
  <cols>
    <col min="9" max="9" width="12.8888888888889"/>
    <col min="10" max="10" width="14.1111111111111"/>
    <col min="12" max="12" width="12.8888888888889"/>
    <col min="13" max="13" width="14.1111111111111"/>
    <col min="19" max="19" width="12.8888888888889"/>
  </cols>
  <sheetData>
    <row r="1" ht="15.15"/>
    <row r="2" spans="2:10">
      <c r="B2" s="32" t="s">
        <v>0</v>
      </c>
      <c r="C2" s="33"/>
      <c r="D2" s="33" t="s">
        <v>1</v>
      </c>
      <c r="E2" s="33"/>
      <c r="F2" s="33" t="s">
        <v>2</v>
      </c>
      <c r="G2" s="34"/>
      <c r="I2" t="s">
        <v>4</v>
      </c>
      <c r="J2" t="s">
        <v>5</v>
      </c>
    </row>
    <row r="3" spans="2:19">
      <c r="B3" s="35">
        <v>145.4</v>
      </c>
      <c r="C3" s="3"/>
      <c r="D3" s="3">
        <v>-1.383</v>
      </c>
      <c r="E3" s="3"/>
      <c r="F3" s="3" t="s">
        <v>3</v>
      </c>
      <c r="G3" s="36"/>
      <c r="S3">
        <f>(B4-B3)/(D4-D3)</f>
        <v>1082.93609671848</v>
      </c>
    </row>
    <row r="4" spans="2:19">
      <c r="B4" s="37">
        <v>772.42</v>
      </c>
      <c r="C4" s="3"/>
      <c r="D4" s="38">
        <v>-0.804</v>
      </c>
      <c r="E4" s="3"/>
      <c r="F4" s="3" t="s">
        <v>3</v>
      </c>
      <c r="G4" s="36"/>
      <c r="I4">
        <f>(D4-D3)/(B4-B3)</f>
        <v>0.000923415521036012</v>
      </c>
      <c r="J4">
        <f>D3-I4*B3</f>
        <v>-1.51726461675864</v>
      </c>
      <c r="S4">
        <f t="shared" ref="S4:S11" si="0">(B5-B4)/(D5-D4)</f>
        <v>1599.1341991342</v>
      </c>
    </row>
    <row r="5" spans="2:19">
      <c r="B5" s="35">
        <v>1511.22</v>
      </c>
      <c r="C5" s="3"/>
      <c r="D5" s="3">
        <v>-0.342</v>
      </c>
      <c r="E5" s="3"/>
      <c r="F5" s="3" t="s">
        <v>3</v>
      </c>
      <c r="G5" s="36"/>
      <c r="I5">
        <f t="shared" ref="I5:I11" si="1">(D5-D4)/(B5-B4)</f>
        <v>0.000625338386572821</v>
      </c>
      <c r="J5">
        <f t="shared" ref="J5:J11" si="2">D4-I5*B4</f>
        <v>-1.28702387655658</v>
      </c>
      <c r="S5">
        <f t="shared" si="0"/>
        <v>1795.05847953216</v>
      </c>
    </row>
    <row r="6" spans="2:19">
      <c r="B6" s="37">
        <v>2125.13</v>
      </c>
      <c r="C6" s="3"/>
      <c r="D6" s="3">
        <v>0</v>
      </c>
      <c r="E6" s="3"/>
      <c r="F6" s="3" t="s">
        <v>3</v>
      </c>
      <c r="G6" s="36"/>
      <c r="I6">
        <f t="shared" si="1"/>
        <v>0.000557084914726914</v>
      </c>
      <c r="J6">
        <f t="shared" si="2"/>
        <v>-1.18387786483361</v>
      </c>
      <c r="S6" t="e">
        <f t="shared" si="0"/>
        <v>#DIV/0!</v>
      </c>
    </row>
    <row r="7" spans="2:19">
      <c r="B7" s="35">
        <v>2070.3</v>
      </c>
      <c r="C7" s="3"/>
      <c r="D7" s="3">
        <v>0</v>
      </c>
      <c r="E7" s="3"/>
      <c r="F7" s="3" t="s">
        <v>3</v>
      </c>
      <c r="G7" s="36"/>
      <c r="I7">
        <f t="shared" si="1"/>
        <v>0</v>
      </c>
      <c r="J7">
        <f t="shared" si="2"/>
        <v>0</v>
      </c>
      <c r="S7">
        <f t="shared" si="0"/>
        <v>1658.86632825719</v>
      </c>
    </row>
    <row r="8" spans="2:19">
      <c r="B8" s="37">
        <v>3050.69</v>
      </c>
      <c r="C8" s="3"/>
      <c r="D8" s="3">
        <v>0.591</v>
      </c>
      <c r="E8" s="3"/>
      <c r="F8" s="3" t="s">
        <v>3</v>
      </c>
      <c r="G8" s="36"/>
      <c r="I8">
        <f t="shared" si="1"/>
        <v>0.000602821326206918</v>
      </c>
      <c r="J8">
        <f t="shared" si="2"/>
        <v>-1.24802099164618</v>
      </c>
      <c r="S8">
        <f t="shared" si="0"/>
        <v>1513.36283185841</v>
      </c>
    </row>
    <row r="9" spans="2:19">
      <c r="B9" s="37">
        <v>3392.71</v>
      </c>
      <c r="C9" s="3"/>
      <c r="D9" s="3">
        <v>0.817</v>
      </c>
      <c r="E9" s="3"/>
      <c r="F9" s="3" t="s">
        <v>3</v>
      </c>
      <c r="G9" s="36"/>
      <c r="I9">
        <f t="shared" si="1"/>
        <v>0.000660780071340857</v>
      </c>
      <c r="J9">
        <f t="shared" si="2"/>
        <v>-1.42483515583884</v>
      </c>
      <c r="S9">
        <f t="shared" si="0"/>
        <v>1108.00947867299</v>
      </c>
    </row>
    <row r="10" ht="15.15" spans="2:19">
      <c r="B10" s="39">
        <v>3860.29</v>
      </c>
      <c r="C10" s="40"/>
      <c r="D10" s="40">
        <v>1.239</v>
      </c>
      <c r="E10" s="40"/>
      <c r="F10" s="40" t="s">
        <v>3</v>
      </c>
      <c r="G10" s="41"/>
      <c r="I10">
        <f t="shared" si="1"/>
        <v>0.000902519354976689</v>
      </c>
      <c r="J10">
        <f t="shared" si="2"/>
        <v>-2.24498644082296</v>
      </c>
      <c r="L10">
        <f>I4:I10</f>
        <v>0.000902519354976689</v>
      </c>
      <c r="M10">
        <f>J4:J10</f>
        <v>-2.24498644082296</v>
      </c>
      <c r="S10">
        <f t="shared" si="0"/>
        <v>3115.64971751412</v>
      </c>
    </row>
    <row r="11" ht="15.15" spans="2:7">
      <c r="B11" s="1"/>
      <c r="C11" s="1"/>
      <c r="D11" s="1"/>
      <c r="E11" s="1"/>
      <c r="F11" s="1"/>
      <c r="G11" s="1"/>
    </row>
    <row r="12" spans="2:7">
      <c r="B12" s="32">
        <v>3867.16</v>
      </c>
      <c r="C12" s="33"/>
      <c r="D12" s="33" t="s">
        <v>6</v>
      </c>
      <c r="E12" s="33"/>
      <c r="F12" s="33" t="s">
        <v>3</v>
      </c>
      <c r="G12" s="34"/>
    </row>
    <row r="13" spans="2:7">
      <c r="B13" s="37">
        <v>3592.49</v>
      </c>
      <c r="C13" s="3"/>
      <c r="D13" s="3">
        <v>30.13</v>
      </c>
      <c r="E13" s="3"/>
      <c r="F13" s="3" t="s">
        <v>3</v>
      </c>
      <c r="G13" s="36"/>
    </row>
    <row r="14" spans="2:7">
      <c r="B14" s="37">
        <v>3121.71</v>
      </c>
      <c r="C14" s="3"/>
      <c r="D14" s="4">
        <v>19.7</v>
      </c>
      <c r="E14" s="3"/>
      <c r="F14" s="3" t="s">
        <v>3</v>
      </c>
      <c r="G14" s="36"/>
    </row>
    <row r="15" spans="2:7">
      <c r="B15" s="37">
        <v>2540.52</v>
      </c>
      <c r="C15" s="3"/>
      <c r="D15" s="3">
        <v>9.81</v>
      </c>
      <c r="E15" s="3"/>
      <c r="F15" s="3" t="s">
        <v>3</v>
      </c>
      <c r="G15" s="36"/>
    </row>
    <row r="16" spans="2:7">
      <c r="B16" s="37">
        <v>2069.76</v>
      </c>
      <c r="C16" s="3"/>
      <c r="D16" s="3">
        <v>0</v>
      </c>
      <c r="E16" s="3"/>
      <c r="F16" s="3" t="s">
        <v>3</v>
      </c>
      <c r="G16" s="36"/>
    </row>
    <row r="17" spans="2:7">
      <c r="B17" s="37">
        <v>1538.43</v>
      </c>
      <c r="C17" s="3"/>
      <c r="D17" s="4">
        <v>-9.7</v>
      </c>
      <c r="E17" s="3"/>
      <c r="F17" s="3" t="s">
        <v>3</v>
      </c>
      <c r="G17" s="36"/>
    </row>
    <row r="18" spans="2:7">
      <c r="B18" s="37">
        <v>912.71</v>
      </c>
      <c r="C18" s="3"/>
      <c r="D18" s="3">
        <v>-20.14</v>
      </c>
      <c r="E18" s="3"/>
      <c r="F18" s="3" t="s">
        <v>3</v>
      </c>
      <c r="G18" s="36"/>
    </row>
    <row r="19" spans="2:7">
      <c r="B19" s="37">
        <v>531.48</v>
      </c>
      <c r="C19" s="3"/>
      <c r="D19" s="3">
        <v>-30.44</v>
      </c>
      <c r="E19" s="3"/>
      <c r="F19" s="3" t="s">
        <v>3</v>
      </c>
      <c r="G19" s="36"/>
    </row>
    <row r="20" ht="15.15" spans="2:7">
      <c r="B20" s="39">
        <v>80.84</v>
      </c>
      <c r="C20" s="40"/>
      <c r="D20" s="40">
        <v>-39.28</v>
      </c>
      <c r="E20" s="40"/>
      <c r="F20" s="40" t="s">
        <v>3</v>
      </c>
      <c r="G20" s="41"/>
    </row>
    <row r="21" spans="2:7">
      <c r="B21" s="1"/>
      <c r="C21" s="1"/>
      <c r="D21" s="1"/>
      <c r="E21" s="1"/>
      <c r="F21" s="1"/>
      <c r="G21" s="1"/>
    </row>
    <row r="22" ht="15.15" spans="2:7">
      <c r="B22" s="1"/>
      <c r="C22" s="1"/>
      <c r="D22" s="1"/>
      <c r="E22" s="1"/>
      <c r="F22" s="1"/>
      <c r="G22" s="1"/>
    </row>
    <row r="23" spans="2:7">
      <c r="B23" s="32">
        <v>2425.47</v>
      </c>
      <c r="C23" s="33"/>
      <c r="D23" s="33">
        <v>25.26</v>
      </c>
      <c r="E23" s="33"/>
      <c r="F23" s="33" t="s">
        <v>3</v>
      </c>
      <c r="G23" s="34"/>
    </row>
    <row r="24" spans="2:10">
      <c r="B24" s="35">
        <v>2315.6</v>
      </c>
      <c r="C24" s="3"/>
      <c r="D24" s="3">
        <v>20.04</v>
      </c>
      <c r="E24" s="3"/>
      <c r="F24" s="3" t="s">
        <v>3</v>
      </c>
      <c r="G24" s="36"/>
      <c r="I24">
        <f>(D24-D23)/(B24-B23)</f>
        <v>0.0475106944570857</v>
      </c>
      <c r="J24">
        <f>D23-I24*B23</f>
        <v>-89.9757640848277</v>
      </c>
    </row>
    <row r="25" spans="2:10">
      <c r="B25" s="35">
        <v>2221.8</v>
      </c>
      <c r="C25" s="3"/>
      <c r="D25" s="3">
        <v>14.37</v>
      </c>
      <c r="E25" s="3"/>
      <c r="F25" s="3" t="s">
        <v>3</v>
      </c>
      <c r="G25" s="36"/>
      <c r="I25">
        <f>(D25-D24)/(B25-B24)</f>
        <v>0.06044776119403</v>
      </c>
      <c r="J25">
        <f>D24-I25*B24</f>
        <v>-119.932835820896</v>
      </c>
    </row>
    <row r="26" spans="2:10">
      <c r="B26" s="37">
        <v>2158.52</v>
      </c>
      <c r="C26" s="3"/>
      <c r="D26" s="3">
        <v>9.93</v>
      </c>
      <c r="E26" s="3"/>
      <c r="F26" s="3" t="s">
        <v>3</v>
      </c>
      <c r="G26" s="36"/>
      <c r="I26">
        <f>(D26-D25)/(B26-B25)</f>
        <v>0.0701643489254106</v>
      </c>
      <c r="J26">
        <f>D25-I26*B25</f>
        <v>-141.521150442477</v>
      </c>
    </row>
    <row r="27" spans="2:10">
      <c r="B27" s="37">
        <v>2118.07</v>
      </c>
      <c r="C27" s="3"/>
      <c r="D27" s="3">
        <v>6.92</v>
      </c>
      <c r="E27" s="3"/>
      <c r="F27" s="3" t="s">
        <v>3</v>
      </c>
      <c r="G27" s="36"/>
      <c r="I27">
        <f>(D27-D26)/(B27-B26)</f>
        <v>0.074412855377009</v>
      </c>
      <c r="J27">
        <f>D26-I27*B26</f>
        <v>-150.691636588381</v>
      </c>
    </row>
    <row r="28" ht="15.15" spans="2:10">
      <c r="B28" s="39">
        <v>2077.84</v>
      </c>
      <c r="C28" s="40"/>
      <c r="D28" s="40">
        <v>0</v>
      </c>
      <c r="E28" s="40"/>
      <c r="F28" s="40" t="s">
        <v>3</v>
      </c>
      <c r="G28" s="41"/>
      <c r="I28">
        <f>(D28-D27)/(B28-B27)</f>
        <v>0.172010937111608</v>
      </c>
      <c r="J28">
        <f>D27-I28*B27</f>
        <v>-357.411205567984</v>
      </c>
    </row>
    <row r="29" spans="2:7">
      <c r="B29" s="1"/>
      <c r="C29" s="1"/>
      <c r="D29" s="1"/>
      <c r="E29" s="1"/>
      <c r="F29" s="1"/>
      <c r="G29" s="1"/>
    </row>
  </sheetData>
  <mergeCells count="84"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B5:C5"/>
    <mergeCell ref="D5:E5"/>
    <mergeCell ref="F5:G5"/>
    <mergeCell ref="B6:C6"/>
    <mergeCell ref="D6:E6"/>
    <mergeCell ref="F6:G6"/>
    <mergeCell ref="B7:C7"/>
    <mergeCell ref="D7:E7"/>
    <mergeCell ref="F7:G7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5:C15"/>
    <mergeCell ref="D15:E15"/>
    <mergeCell ref="F15:G15"/>
    <mergeCell ref="B16:C16"/>
    <mergeCell ref="D16:E16"/>
    <mergeCell ref="F16:G16"/>
    <mergeCell ref="B17:C17"/>
    <mergeCell ref="D17:E17"/>
    <mergeCell ref="F17:G17"/>
    <mergeCell ref="B18:C18"/>
    <mergeCell ref="D18:E18"/>
    <mergeCell ref="F18:G18"/>
    <mergeCell ref="B19:C19"/>
    <mergeCell ref="D19:E19"/>
    <mergeCell ref="F19:G19"/>
    <mergeCell ref="B20:C20"/>
    <mergeCell ref="D20:E20"/>
    <mergeCell ref="F20:G20"/>
    <mergeCell ref="B21:C21"/>
    <mergeCell ref="D21:E21"/>
    <mergeCell ref="F21:G21"/>
    <mergeCell ref="B22:C22"/>
    <mergeCell ref="D22:E22"/>
    <mergeCell ref="F22:G22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F26:G26"/>
    <mergeCell ref="B27:C27"/>
    <mergeCell ref="D27:E27"/>
    <mergeCell ref="F27:G27"/>
    <mergeCell ref="B28:C28"/>
    <mergeCell ref="D28:E28"/>
    <mergeCell ref="F28:G28"/>
    <mergeCell ref="B29:C29"/>
    <mergeCell ref="D29:E29"/>
    <mergeCell ref="F29:G29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3"/>
  <sheetViews>
    <sheetView zoomScale="130" zoomScaleNormal="130" topLeftCell="A61" workbookViewId="0">
      <selection activeCell="C69" sqref="C69:C73"/>
    </sheetView>
  </sheetViews>
  <sheetFormatPr defaultColWidth="8.88888888888889" defaultRowHeight="14.4"/>
  <cols>
    <col min="1" max="1" width="16.2314814814815" customWidth="1"/>
    <col min="4" max="4" width="14.1111111111111"/>
    <col min="5" max="5" width="12.8888888888889"/>
    <col min="6" max="7" width="14.1111111111111"/>
    <col min="8" max="8" width="18.287037037037" customWidth="1"/>
    <col min="10" max="10" width="15.5555555555556"/>
    <col min="11" max="11" width="14.1111111111111"/>
    <col min="12" max="12" width="17.2685185185185" customWidth="1"/>
    <col min="13" max="13" width="12.8888888888889"/>
    <col min="14" max="14" width="14.1111111111111"/>
    <col min="16" max="16" width="14.1111111111111"/>
    <col min="18" max="18" width="12.8888888888889"/>
    <col min="19" max="19" width="14.1111111111111"/>
  </cols>
  <sheetData>
    <row r="1" spans="1:19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4</v>
      </c>
      <c r="G1" s="1" t="s">
        <v>5</v>
      </c>
      <c r="H1" s="1" t="s">
        <v>12</v>
      </c>
      <c r="I1" s="1" t="s">
        <v>13</v>
      </c>
      <c r="J1" s="1" t="s">
        <v>14</v>
      </c>
      <c r="K1" s="1" t="s">
        <v>15</v>
      </c>
      <c r="L1" t="s">
        <v>16</v>
      </c>
      <c r="P1" s="1" t="s">
        <v>17</v>
      </c>
      <c r="Q1" s="1"/>
      <c r="R1" s="1"/>
      <c r="S1" s="1"/>
    </row>
    <row r="2" spans="1:19">
      <c r="A2" s="1">
        <v>3930.94</v>
      </c>
      <c r="B2" s="1">
        <v>3.136</v>
      </c>
      <c r="C2" s="1">
        <v>1.288</v>
      </c>
      <c r="D2" s="1">
        <f>B2/C2</f>
        <v>2.43478260869565</v>
      </c>
      <c r="E2" s="1">
        <f>LN(A2)</f>
        <v>8.27663386201359</v>
      </c>
      <c r="F2" s="1">
        <f>(C2-C3)/(A2-A3)</f>
        <v>0.000961720974375198</v>
      </c>
      <c r="G2" s="1">
        <f>C2-A2*F2</f>
        <v>-2.49246744701044</v>
      </c>
      <c r="H2" s="10">
        <f>ABS(K2-I2)/I2</f>
        <v>0.00720009236868809</v>
      </c>
      <c r="I2" s="1">
        <f>F2*A2+G2</f>
        <v>1.288</v>
      </c>
      <c r="J2" s="1">
        <f>0.0006*A2-1.3162</f>
        <v>1.042364</v>
      </c>
      <c r="K2" s="1">
        <f>M2*A2+N2</f>
        <v>1.27872628102913</v>
      </c>
      <c r="L2">
        <f>0.000000004*A2^2+0.0006*A2-1.3031</f>
        <v>1.1172731571344</v>
      </c>
      <c r="M2">
        <v>0.000676880897264471</v>
      </c>
      <c r="N2">
        <v>-1.38205191326367</v>
      </c>
      <c r="P2" s="1">
        <f>R2*E2+S2</f>
        <v>0.680431880687384</v>
      </c>
      <c r="Q2" s="1"/>
      <c r="R2" s="1">
        <v>0.836287921134597</v>
      </c>
      <c r="S2" s="1">
        <v>-6.24121704576817</v>
      </c>
    </row>
    <row r="3" spans="1:19">
      <c r="A3" s="1">
        <v>3614.84</v>
      </c>
      <c r="B3" s="1">
        <v>2.901</v>
      </c>
      <c r="C3" s="1">
        <v>0.984</v>
      </c>
      <c r="D3" s="1">
        <f t="shared" ref="D3:D17" si="0">B3/C3</f>
        <v>2.94817073170732</v>
      </c>
      <c r="E3" s="1">
        <f t="shared" ref="E3:E29" si="1">LN(A3)</f>
        <v>8.1928028735857</v>
      </c>
      <c r="F3" s="1">
        <f t="shared" ref="F3:F31" si="2">(C3-C4)/(A3-A4)</f>
        <v>0.000752210618973311</v>
      </c>
      <c r="G3" s="1">
        <f t="shared" ref="G3:G28" si="3">C3-A3*F3</f>
        <v>-1.73512103388949</v>
      </c>
      <c r="H3" s="10">
        <f t="shared" ref="H3:H28" si="4">ABS(K3-I3)/I3</f>
        <v>0.0820774689063313</v>
      </c>
      <c r="I3" s="1">
        <f t="shared" ref="I3:I28" si="5">F3*A3+G3</f>
        <v>0.984</v>
      </c>
      <c r="J3" s="1">
        <f t="shared" ref="J3:J28" si="6">0.0006*A3-1.3162</f>
        <v>0.852704</v>
      </c>
      <c r="K3" s="1">
        <f t="shared" ref="K3:K29" si="7">M3*A3+N3</f>
        <v>1.06476422940383</v>
      </c>
      <c r="L3">
        <f t="shared" ref="L3:L29" si="8">0.000000004*A3^2+0.0006*A3-1.3031</f>
        <v>0.9180722729024</v>
      </c>
      <c r="M3">
        <v>0.000676880897264471</v>
      </c>
      <c r="N3">
        <v>-1.38205191326367</v>
      </c>
      <c r="P3" s="1">
        <f>R3*E3+S3</f>
        <v>0.610325037648362</v>
      </c>
      <c r="Q3" s="1"/>
      <c r="R3" s="1">
        <v>0.836287921134597</v>
      </c>
      <c r="S3" s="1">
        <v>-6.24121704576817</v>
      </c>
    </row>
    <row r="4" spans="1:19">
      <c r="A4" s="1">
        <v>3364.91</v>
      </c>
      <c r="B4" s="8">
        <v>2.7</v>
      </c>
      <c r="C4" s="1">
        <v>0.796</v>
      </c>
      <c r="D4" s="1">
        <f t="shared" si="0"/>
        <v>3.39195979899497</v>
      </c>
      <c r="E4" s="1">
        <f t="shared" si="1"/>
        <v>8.12115649580733</v>
      </c>
      <c r="F4" s="1">
        <f t="shared" si="2"/>
        <v>0.000623802740802594</v>
      </c>
      <c r="G4" s="1">
        <f t="shared" si="3"/>
        <v>-1.30304008055406</v>
      </c>
      <c r="H4" s="10">
        <f t="shared" si="4"/>
        <v>0.125114807475529</v>
      </c>
      <c r="I4" s="1">
        <f t="shared" si="5"/>
        <v>0.796</v>
      </c>
      <c r="J4" s="1">
        <f t="shared" si="6"/>
        <v>0.702746</v>
      </c>
      <c r="K4" s="1">
        <f t="shared" si="7"/>
        <v>0.895591386750521</v>
      </c>
      <c r="L4">
        <f t="shared" si="8"/>
        <v>0.7611364772324</v>
      </c>
      <c r="M4">
        <v>0.000676880897264471</v>
      </c>
      <c r="N4">
        <v>-1.38205191326367</v>
      </c>
      <c r="P4" s="1">
        <f t="shared" ref="P3:P29" si="9">R4*E4+S4</f>
        <v>0.550408037319268</v>
      </c>
      <c r="Q4" s="1"/>
      <c r="R4" s="1">
        <v>0.836287921134597</v>
      </c>
      <c r="S4" s="1">
        <v>-6.24121704576817</v>
      </c>
    </row>
    <row r="5" spans="1:19">
      <c r="A5" s="1">
        <v>3161.32</v>
      </c>
      <c r="B5" s="1">
        <v>2.545</v>
      </c>
      <c r="C5" s="1">
        <v>0.669</v>
      </c>
      <c r="D5" s="1">
        <f t="shared" si="0"/>
        <v>3.80418535127055</v>
      </c>
      <c r="E5" s="1">
        <f t="shared" si="1"/>
        <v>8.0587449408786</v>
      </c>
      <c r="F5" s="1">
        <f t="shared" si="2"/>
        <v>0.00069772676119739</v>
      </c>
      <c r="G5" s="1">
        <f t="shared" si="3"/>
        <v>-1.53673756470853</v>
      </c>
      <c r="H5" s="10">
        <f t="shared" si="4"/>
        <v>0.132713310727125</v>
      </c>
      <c r="I5" s="1">
        <f t="shared" si="5"/>
        <v>0.669</v>
      </c>
      <c r="J5" s="1">
        <f t="shared" si="6"/>
        <v>0.580592</v>
      </c>
      <c r="K5" s="1">
        <f t="shared" si="7"/>
        <v>0.757785204876447</v>
      </c>
      <c r="L5">
        <f t="shared" si="8"/>
        <v>0.6336677765696</v>
      </c>
      <c r="M5">
        <v>0.000676880897264471</v>
      </c>
      <c r="N5">
        <v>-1.38205191326367</v>
      </c>
      <c r="P5" s="1">
        <f t="shared" si="9"/>
        <v>0.498214007793142</v>
      </c>
      <c r="Q5" s="1"/>
      <c r="R5" s="1">
        <v>0.836287921134597</v>
      </c>
      <c r="S5" s="1">
        <v>-6.24121704576817</v>
      </c>
    </row>
    <row r="6" spans="1:19">
      <c r="A6" s="1">
        <v>3028.03</v>
      </c>
      <c r="B6" s="1">
        <v>2.428</v>
      </c>
      <c r="C6" s="1">
        <v>0.576</v>
      </c>
      <c r="D6" s="1">
        <f t="shared" si="0"/>
        <v>4.21527777777778</v>
      </c>
      <c r="E6" s="1">
        <f t="shared" si="1"/>
        <v>8.01566752203798</v>
      </c>
      <c r="F6" s="1">
        <f t="shared" si="2"/>
        <v>0.000573770491803278</v>
      </c>
      <c r="G6" s="1">
        <f t="shared" si="3"/>
        <v>-1.16139426229508</v>
      </c>
      <c r="H6" s="10">
        <f t="shared" si="4"/>
        <v>0.158964843889004</v>
      </c>
      <c r="I6" s="1">
        <f t="shared" si="5"/>
        <v>0.576</v>
      </c>
      <c r="J6" s="1">
        <f t="shared" si="6"/>
        <v>0.500618</v>
      </c>
      <c r="K6" s="1">
        <f t="shared" si="7"/>
        <v>0.667563750080066</v>
      </c>
      <c r="L6">
        <f t="shared" si="8"/>
        <v>0.5503938627236</v>
      </c>
      <c r="M6">
        <v>0.000676880897264471</v>
      </c>
      <c r="N6">
        <v>-1.38205191326367</v>
      </c>
      <c r="P6" s="1">
        <f t="shared" si="9"/>
        <v>0.462188882743078</v>
      </c>
      <c r="Q6" s="1"/>
      <c r="R6" s="1">
        <v>0.836287921134597</v>
      </c>
      <c r="S6" s="1">
        <v>-6.24121704576817</v>
      </c>
    </row>
    <row r="7" spans="1:19">
      <c r="A7" s="1">
        <v>2906.03</v>
      </c>
      <c r="B7" s="1">
        <v>2.337</v>
      </c>
      <c r="C7" s="1">
        <v>0.506</v>
      </c>
      <c r="D7" s="1">
        <f t="shared" si="0"/>
        <v>4.61857707509881</v>
      </c>
      <c r="E7" s="1">
        <f t="shared" si="1"/>
        <v>7.97454316754563</v>
      </c>
      <c r="F7" s="1">
        <f t="shared" si="2"/>
        <v>0.000620119430408817</v>
      </c>
      <c r="G7" s="1">
        <f t="shared" si="3"/>
        <v>-1.29608566835093</v>
      </c>
      <c r="H7" s="10">
        <f t="shared" si="4"/>
        <v>0.156095416232806</v>
      </c>
      <c r="I7" s="1">
        <f t="shared" si="5"/>
        <v>0.506</v>
      </c>
      <c r="J7" s="1">
        <f t="shared" si="6"/>
        <v>0.427418</v>
      </c>
      <c r="K7" s="1">
        <f t="shared" si="7"/>
        <v>0.5849842806138</v>
      </c>
      <c r="L7">
        <f t="shared" si="8"/>
        <v>0.4742980414436</v>
      </c>
      <c r="M7">
        <v>0.000676880897264471</v>
      </c>
      <c r="N7">
        <v>-1.38205191326367</v>
      </c>
      <c r="P7" s="1">
        <f t="shared" si="9"/>
        <v>0.427797081816664</v>
      </c>
      <c r="Q7" s="1"/>
      <c r="R7" s="1">
        <v>0.836287921134597</v>
      </c>
      <c r="S7" s="1">
        <v>-6.24121704576817</v>
      </c>
    </row>
    <row r="8" spans="1:19">
      <c r="A8" s="1">
        <v>2818.95</v>
      </c>
      <c r="B8" s="1">
        <v>2.265</v>
      </c>
      <c r="C8" s="1">
        <v>0.452</v>
      </c>
      <c r="D8" s="1">
        <f t="shared" si="0"/>
        <v>5.01106194690265</v>
      </c>
      <c r="E8" s="1">
        <f t="shared" si="1"/>
        <v>7.94411975417072</v>
      </c>
      <c r="F8" s="1">
        <f t="shared" si="2"/>
        <v>0.000528355054596692</v>
      </c>
      <c r="G8" s="1">
        <f t="shared" si="3"/>
        <v>-1.03740648115534</v>
      </c>
      <c r="H8" s="10">
        <f t="shared" si="4"/>
        <v>0.163808610796482</v>
      </c>
      <c r="I8" s="1">
        <f t="shared" si="5"/>
        <v>0.452</v>
      </c>
      <c r="J8" s="1">
        <f t="shared" si="6"/>
        <v>0.37517</v>
      </c>
      <c r="K8" s="1">
        <f t="shared" si="7"/>
        <v>0.52604149208001</v>
      </c>
      <c r="L8">
        <f t="shared" si="8"/>
        <v>0.42005591641</v>
      </c>
      <c r="M8">
        <v>0.000676880897264471</v>
      </c>
      <c r="N8">
        <v>-1.38205191326367</v>
      </c>
      <c r="P8" s="1">
        <f t="shared" si="9"/>
        <v>0.402354348691544</v>
      </c>
      <c r="Q8" s="1"/>
      <c r="R8" s="1">
        <v>0.836287921134597</v>
      </c>
      <c r="S8" s="1">
        <v>-6.24121704576817</v>
      </c>
    </row>
    <row r="9" spans="1:19">
      <c r="A9" s="1">
        <v>2733.78</v>
      </c>
      <c r="B9" s="1">
        <v>2.206</v>
      </c>
      <c r="C9" s="1">
        <v>0.407</v>
      </c>
      <c r="D9" s="1">
        <f t="shared" si="0"/>
        <v>5.42014742014742</v>
      </c>
      <c r="E9" s="1">
        <f t="shared" si="1"/>
        <v>7.91344054586766</v>
      </c>
      <c r="F9" s="1">
        <f t="shared" si="2"/>
        <v>0.000657305049297876</v>
      </c>
      <c r="G9" s="1">
        <f t="shared" si="3"/>
        <v>-1.38992739766955</v>
      </c>
      <c r="H9" s="10">
        <f t="shared" si="4"/>
        <v>0.150839179508587</v>
      </c>
      <c r="I9" s="1">
        <f t="shared" si="5"/>
        <v>0.407</v>
      </c>
      <c r="J9" s="1">
        <f t="shared" si="6"/>
        <v>0.324068</v>
      </c>
      <c r="K9" s="1">
        <f t="shared" si="7"/>
        <v>0.468391546059995</v>
      </c>
      <c r="L9">
        <f t="shared" si="8"/>
        <v>0.3670622123536</v>
      </c>
      <c r="M9">
        <v>0.000676880897264471</v>
      </c>
      <c r="N9">
        <v>-1.38205191326367</v>
      </c>
      <c r="P9" s="1">
        <f t="shared" si="9"/>
        <v>0.376697697357726</v>
      </c>
      <c r="Q9" s="1"/>
      <c r="R9" s="1">
        <v>0.836287921134597</v>
      </c>
      <c r="S9" s="1">
        <v>-6.24121704576817</v>
      </c>
    </row>
    <row r="10" spans="1:19">
      <c r="A10" s="1">
        <v>2633.37</v>
      </c>
      <c r="B10" s="1">
        <v>2.117</v>
      </c>
      <c r="C10" s="1">
        <v>0.341</v>
      </c>
      <c r="D10" s="1">
        <f t="shared" si="0"/>
        <v>6.20821114369501</v>
      </c>
      <c r="E10" s="1">
        <f t="shared" si="1"/>
        <v>7.8760196737407</v>
      </c>
      <c r="F10" s="1">
        <f t="shared" si="2"/>
        <v>0.000629425649095203</v>
      </c>
      <c r="G10" s="1">
        <f t="shared" si="3"/>
        <v>-1.31651062155784</v>
      </c>
      <c r="H10" s="10">
        <f t="shared" si="4"/>
        <v>0.174269604591405</v>
      </c>
      <c r="I10" s="1">
        <f t="shared" si="5"/>
        <v>0.341</v>
      </c>
      <c r="J10" s="1">
        <f t="shared" si="6"/>
        <v>0.263822</v>
      </c>
      <c r="K10" s="1">
        <f t="shared" si="7"/>
        <v>0.400425935165669</v>
      </c>
      <c r="L10">
        <f t="shared" si="8"/>
        <v>0.3046605502276</v>
      </c>
      <c r="M10">
        <v>0.000676880897264471</v>
      </c>
      <c r="N10">
        <v>-1.38205191326367</v>
      </c>
      <c r="P10" s="1">
        <f t="shared" si="9"/>
        <v>0.345403073999621</v>
      </c>
      <c r="Q10" s="1"/>
      <c r="R10" s="1">
        <v>0.836287921134597</v>
      </c>
      <c r="S10" s="1">
        <v>-6.24121704576817</v>
      </c>
    </row>
    <row r="11" spans="1:19">
      <c r="A11" s="1">
        <v>2557.11</v>
      </c>
      <c r="B11" s="1">
        <v>2.054</v>
      </c>
      <c r="C11" s="1">
        <v>0.293</v>
      </c>
      <c r="D11" s="1">
        <f t="shared" si="0"/>
        <v>7.01023890784983</v>
      </c>
      <c r="E11" s="1">
        <f t="shared" si="1"/>
        <v>7.84663299352897</v>
      </c>
      <c r="F11" s="1">
        <f t="shared" si="2"/>
        <v>0.000624617268830373</v>
      </c>
      <c r="G11" s="1">
        <f t="shared" si="3"/>
        <v>-1.30421506429883</v>
      </c>
      <c r="H11" s="10">
        <f t="shared" si="4"/>
        <v>0.190467569762051</v>
      </c>
      <c r="I11" s="1">
        <f t="shared" si="5"/>
        <v>0.293</v>
      </c>
      <c r="J11" s="1">
        <f t="shared" si="6"/>
        <v>0.218066</v>
      </c>
      <c r="K11" s="1">
        <f t="shared" si="7"/>
        <v>0.348806997940281</v>
      </c>
      <c r="L11">
        <f t="shared" si="8"/>
        <v>0.2573212462084</v>
      </c>
      <c r="M11">
        <v>0.000676880897264471</v>
      </c>
      <c r="N11">
        <v>-1.38205191326367</v>
      </c>
      <c r="P11" s="1">
        <f t="shared" si="9"/>
        <v>0.320827348296309</v>
      </c>
      <c r="Q11" s="1"/>
      <c r="R11" s="1">
        <v>0.836287921134597</v>
      </c>
      <c r="S11" s="1">
        <v>-6.24121704576817</v>
      </c>
    </row>
    <row r="12" spans="1:19">
      <c r="A12" s="1">
        <v>2475.46</v>
      </c>
      <c r="B12" s="1">
        <v>1.985</v>
      </c>
      <c r="C12" s="1">
        <v>0.242</v>
      </c>
      <c r="D12" s="1">
        <f t="shared" si="0"/>
        <v>8.20247933884298</v>
      </c>
      <c r="E12" s="1">
        <f t="shared" si="1"/>
        <v>7.81418151631908</v>
      </c>
      <c r="F12" s="1">
        <f t="shared" si="2"/>
        <v>0.000602208096353293</v>
      </c>
      <c r="G12" s="1">
        <f t="shared" si="3"/>
        <v>-1.24874205419872</v>
      </c>
      <c r="H12" s="10">
        <f t="shared" si="4"/>
        <v>0.212973854043955</v>
      </c>
      <c r="I12" s="1">
        <f t="shared" si="5"/>
        <v>0.242</v>
      </c>
      <c r="J12" s="1">
        <f t="shared" si="6"/>
        <v>0.169076</v>
      </c>
      <c r="K12" s="1">
        <f t="shared" si="7"/>
        <v>0.293539672678637</v>
      </c>
      <c r="L12">
        <f t="shared" si="8"/>
        <v>0.2066876088464</v>
      </c>
      <c r="M12">
        <v>0.000676880897264471</v>
      </c>
      <c r="N12">
        <v>-1.38205191326367</v>
      </c>
      <c r="P12" s="1">
        <f t="shared" si="9"/>
        <v>0.293688569882705</v>
      </c>
      <c r="Q12" s="1"/>
      <c r="R12" s="1">
        <v>0.836287921134597</v>
      </c>
      <c r="S12" s="1">
        <v>-6.24121704576817</v>
      </c>
    </row>
    <row r="13" spans="1:19">
      <c r="A13" s="1">
        <v>2415.68</v>
      </c>
      <c r="B13" s="1">
        <v>1.937</v>
      </c>
      <c r="C13" s="1">
        <v>0.206</v>
      </c>
      <c r="D13" s="1">
        <f t="shared" si="0"/>
        <v>9.40291262135922</v>
      </c>
      <c r="E13" s="1">
        <f t="shared" si="1"/>
        <v>7.78973609995126</v>
      </c>
      <c r="F13" s="1">
        <f t="shared" si="2"/>
        <v>0.000569740451572063</v>
      </c>
      <c r="G13" s="1">
        <f t="shared" si="3"/>
        <v>-1.1703106140536</v>
      </c>
      <c r="H13" s="10">
        <f t="shared" si="4"/>
        <v>0.228522973981388</v>
      </c>
      <c r="I13" s="1">
        <f t="shared" si="5"/>
        <v>0.206</v>
      </c>
      <c r="J13" s="1">
        <f t="shared" si="6"/>
        <v>0.133208</v>
      </c>
      <c r="K13" s="1">
        <f t="shared" si="7"/>
        <v>0.253075732640166</v>
      </c>
      <c r="L13">
        <f t="shared" si="8"/>
        <v>0.1696500394496</v>
      </c>
      <c r="M13">
        <v>0.000676880897264471</v>
      </c>
      <c r="N13">
        <v>-1.38205191326367</v>
      </c>
      <c r="P13" s="1">
        <f t="shared" si="9"/>
        <v>0.273245163447189</v>
      </c>
      <c r="Q13" s="1"/>
      <c r="R13" s="1">
        <v>0.836287921134597</v>
      </c>
      <c r="S13" s="1">
        <v>-6.24121704576817</v>
      </c>
    </row>
    <row r="14" spans="1:19">
      <c r="A14" s="1">
        <v>2368.29</v>
      </c>
      <c r="B14" s="1">
        <v>1.901</v>
      </c>
      <c r="C14" s="1">
        <v>0.179</v>
      </c>
      <c r="D14" s="1">
        <f t="shared" si="0"/>
        <v>10.6201117318436</v>
      </c>
      <c r="E14" s="1">
        <f t="shared" si="1"/>
        <v>7.76992345472174</v>
      </c>
      <c r="F14" s="1">
        <f t="shared" si="2"/>
        <v>0.00099651220727453</v>
      </c>
      <c r="G14" s="1">
        <f t="shared" si="3"/>
        <v>-2.1810298953662</v>
      </c>
      <c r="H14" s="10">
        <f t="shared" si="4"/>
        <v>0.234627636417894</v>
      </c>
      <c r="I14" s="1">
        <f t="shared" si="5"/>
        <v>0.179</v>
      </c>
      <c r="J14" s="1">
        <f t="shared" si="6"/>
        <v>0.104774</v>
      </c>
      <c r="K14" s="1">
        <f t="shared" si="7"/>
        <v>0.220998346918803</v>
      </c>
      <c r="L14">
        <f t="shared" si="8"/>
        <v>0.1403091900964</v>
      </c>
      <c r="M14">
        <v>0.000676880897264471</v>
      </c>
      <c r="N14">
        <v>-1.38205191326367</v>
      </c>
      <c r="P14" s="1">
        <f t="shared" si="9"/>
        <v>0.256676087556015</v>
      </c>
      <c r="Q14" s="1"/>
      <c r="R14" s="1">
        <v>0.836287921134597</v>
      </c>
      <c r="S14" s="1">
        <v>-6.24121704576817</v>
      </c>
    </row>
    <row r="15" spans="1:19">
      <c r="A15" s="1">
        <v>2348.22</v>
      </c>
      <c r="B15" s="1">
        <v>1.874</v>
      </c>
      <c r="C15" s="1">
        <v>0.159</v>
      </c>
      <c r="D15" s="1">
        <f t="shared" si="0"/>
        <v>11.7861635220126</v>
      </c>
      <c r="E15" s="1">
        <f t="shared" si="1"/>
        <v>7.76141287332192</v>
      </c>
      <c r="F15" s="1">
        <f t="shared" si="2"/>
        <v>0.000495615707205494</v>
      </c>
      <c r="G15" s="1">
        <f t="shared" si="3"/>
        <v>-1.00481471597408</v>
      </c>
      <c r="H15" s="10">
        <f t="shared" si="4"/>
        <v>0.304486461073616</v>
      </c>
      <c r="I15" s="1">
        <f t="shared" si="5"/>
        <v>0.159</v>
      </c>
      <c r="J15" s="1">
        <f t="shared" si="6"/>
        <v>0.0927319999999998</v>
      </c>
      <c r="K15" s="1">
        <f t="shared" si="7"/>
        <v>0.207413347310705</v>
      </c>
      <c r="L15">
        <f t="shared" si="8"/>
        <v>0.1278885486736</v>
      </c>
      <c r="M15">
        <v>0.000676880897264471</v>
      </c>
      <c r="N15">
        <v>-1.38205191326367</v>
      </c>
      <c r="P15" s="1">
        <f t="shared" si="9"/>
        <v>0.249558791129516</v>
      </c>
      <c r="Q15" s="1"/>
      <c r="R15" s="1">
        <v>0.836287921134597</v>
      </c>
      <c r="S15" s="1">
        <v>-6.24121704576817</v>
      </c>
    </row>
    <row r="16" spans="1:19">
      <c r="A16" s="1">
        <v>2295.76</v>
      </c>
      <c r="B16" s="1">
        <v>1.839</v>
      </c>
      <c r="C16" s="1">
        <v>0.133</v>
      </c>
      <c r="D16" s="1">
        <f t="shared" si="0"/>
        <v>13.8270676691729</v>
      </c>
      <c r="E16" s="1">
        <f t="shared" si="1"/>
        <v>7.73881922235913</v>
      </c>
      <c r="F16" s="1">
        <f t="shared" si="2"/>
        <v>0.000245982289275172</v>
      </c>
      <c r="G16" s="1">
        <f t="shared" si="3"/>
        <v>-0.43171630042637</v>
      </c>
      <c r="H16" s="10">
        <f t="shared" si="4"/>
        <v>0.292512597294819</v>
      </c>
      <c r="I16" s="1">
        <f t="shared" si="5"/>
        <v>0.133</v>
      </c>
      <c r="J16" s="1">
        <f t="shared" si="6"/>
        <v>0.061256</v>
      </c>
      <c r="K16" s="1">
        <f t="shared" si="7"/>
        <v>0.171904175440211</v>
      </c>
      <c r="L16">
        <f t="shared" si="8"/>
        <v>0.0954380559104</v>
      </c>
      <c r="M16">
        <v>0.000676880897264471</v>
      </c>
      <c r="N16">
        <v>-1.38205191326367</v>
      </c>
      <c r="P16" s="1">
        <f t="shared" si="9"/>
        <v>0.230663993735003</v>
      </c>
      <c r="Q16" s="1"/>
      <c r="R16" s="1">
        <v>0.836287921134597</v>
      </c>
      <c r="S16" s="1">
        <v>-6.24121704576817</v>
      </c>
    </row>
    <row r="17" spans="1:19">
      <c r="A17" s="1">
        <v>2234.78</v>
      </c>
      <c r="B17" s="1">
        <v>1.819</v>
      </c>
      <c r="C17" s="1">
        <v>0.118</v>
      </c>
      <c r="D17" s="1">
        <f t="shared" si="0"/>
        <v>15.4152542372881</v>
      </c>
      <c r="E17" s="1">
        <f t="shared" si="1"/>
        <v>7.71189806819825</v>
      </c>
      <c r="F17" s="1">
        <f t="shared" si="2"/>
        <v>0.000715758825670265</v>
      </c>
      <c r="G17" s="1">
        <f t="shared" si="3"/>
        <v>-1.4815635084314</v>
      </c>
      <c r="H17" s="10">
        <f t="shared" si="4"/>
        <v>0.107016765466305</v>
      </c>
      <c r="I17" s="1">
        <f t="shared" si="5"/>
        <v>0.118</v>
      </c>
      <c r="J17" s="1">
        <f t="shared" si="6"/>
        <v>0.0246679999999999</v>
      </c>
      <c r="K17" s="1">
        <f t="shared" si="7"/>
        <v>0.130627978325024</v>
      </c>
      <c r="L17">
        <f t="shared" si="8"/>
        <v>0.0577449665936001</v>
      </c>
      <c r="M17">
        <v>0.000676880897264471</v>
      </c>
      <c r="N17">
        <v>-1.38205191326367</v>
      </c>
      <c r="P17" s="1">
        <f t="shared" si="9"/>
        <v>0.208150157687257</v>
      </c>
      <c r="Q17" s="1"/>
      <c r="R17" s="1">
        <v>0.836287921134597</v>
      </c>
      <c r="S17" s="1">
        <v>-6.24121704576817</v>
      </c>
    </row>
    <row r="18" spans="1:19">
      <c r="A18" s="1">
        <v>2069.92</v>
      </c>
      <c r="B18" s="1">
        <v>1.659</v>
      </c>
      <c r="C18" s="1">
        <v>0</v>
      </c>
      <c r="D18" s="1"/>
      <c r="E18" s="1">
        <f t="shared" si="1"/>
        <v>7.63526523816959</v>
      </c>
      <c r="F18" s="1">
        <f t="shared" si="2"/>
        <v>0.000585230372464415</v>
      </c>
      <c r="G18" s="1">
        <f t="shared" si="3"/>
        <v>-1.21138005257154</v>
      </c>
      <c r="H18" s="10"/>
      <c r="I18" s="1">
        <f t="shared" si="5"/>
        <v>0</v>
      </c>
      <c r="J18" s="1">
        <f t="shared" si="6"/>
        <v>-0.0742480000000001</v>
      </c>
      <c r="K18" s="1">
        <f t="shared" si="7"/>
        <v>0.019037393602003</v>
      </c>
      <c r="L18">
        <f t="shared" si="8"/>
        <v>-0.0440097247744</v>
      </c>
      <c r="M18">
        <v>0.000676880897264471</v>
      </c>
      <c r="N18">
        <v>-1.38205191326367</v>
      </c>
      <c r="P18" s="1">
        <f t="shared" si="9"/>
        <v>0.144063047571928</v>
      </c>
      <c r="Q18" s="1"/>
      <c r="R18" s="1">
        <v>0.836287921134597</v>
      </c>
      <c r="S18" s="1">
        <v>-6.24121704576817</v>
      </c>
    </row>
    <row r="19" spans="1:19">
      <c r="A19" s="1">
        <v>1868.29</v>
      </c>
      <c r="B19" s="8">
        <v>1.5</v>
      </c>
      <c r="C19" s="1">
        <v>-0.118</v>
      </c>
      <c r="D19" s="1">
        <f>B19/C19</f>
        <v>-12.7118644067797</v>
      </c>
      <c r="E19" s="1">
        <f t="shared" si="1"/>
        <v>7.53277885299201</v>
      </c>
      <c r="F19" s="1">
        <f t="shared" si="2"/>
        <v>0.00122950819672131</v>
      </c>
      <c r="G19" s="1">
        <f t="shared" si="3"/>
        <v>-2.41507786885245</v>
      </c>
      <c r="H19" s="10">
        <f t="shared" si="4"/>
        <v>-0.00472795158108468</v>
      </c>
      <c r="I19" s="1">
        <f t="shared" si="5"/>
        <v>-0.118</v>
      </c>
      <c r="J19" s="1">
        <f t="shared" si="6"/>
        <v>-0.195226</v>
      </c>
      <c r="K19" s="1">
        <f t="shared" si="7"/>
        <v>-0.117442101713432</v>
      </c>
      <c r="L19">
        <f t="shared" si="8"/>
        <v>-0.1681639699036</v>
      </c>
      <c r="M19">
        <v>0.000676880897264471</v>
      </c>
      <c r="N19">
        <v>-1.38205191326367</v>
      </c>
      <c r="P19" s="1">
        <f t="shared" si="9"/>
        <v>0.0583549215671697</v>
      </c>
      <c r="Q19" s="1"/>
      <c r="R19" s="1">
        <v>0.836287921134597</v>
      </c>
      <c r="S19" s="1">
        <v>-6.24121704576817</v>
      </c>
    </row>
    <row r="20" spans="1:19">
      <c r="A20" s="1">
        <v>1856.09</v>
      </c>
      <c r="B20" s="1">
        <v>1.479</v>
      </c>
      <c r="C20" s="1">
        <v>-0.133</v>
      </c>
      <c r="D20" s="1">
        <f t="shared" ref="D20:D29" si="10">B20/C20</f>
        <v>-11.1203007518797</v>
      </c>
      <c r="E20" s="1">
        <f t="shared" si="1"/>
        <v>7.52622740354979</v>
      </c>
      <c r="F20" s="1">
        <f t="shared" si="2"/>
        <v>0.000450190465196814</v>
      </c>
      <c r="G20" s="1">
        <f t="shared" si="3"/>
        <v>-0.968594020547155</v>
      </c>
      <c r="H20" s="10">
        <f t="shared" si="4"/>
        <v>-0.0548868521800077</v>
      </c>
      <c r="I20" s="1">
        <f t="shared" si="5"/>
        <v>-0.133</v>
      </c>
      <c r="J20" s="1">
        <f t="shared" si="6"/>
        <v>-0.202546</v>
      </c>
      <c r="K20" s="1">
        <f t="shared" si="7"/>
        <v>-0.125700048660059</v>
      </c>
      <c r="L20">
        <f t="shared" si="8"/>
        <v>-0.1756657196476</v>
      </c>
      <c r="M20">
        <v>0.000676880897264471</v>
      </c>
      <c r="N20">
        <v>-1.38205191326367</v>
      </c>
      <c r="P20" s="1">
        <f t="shared" si="9"/>
        <v>0.052876023532713</v>
      </c>
      <c r="Q20" s="1"/>
      <c r="R20" s="1">
        <v>0.836287921134597</v>
      </c>
      <c r="S20" s="1">
        <v>-6.24121704576817</v>
      </c>
    </row>
    <row r="21" spans="1:19">
      <c r="A21" s="1">
        <v>1769.46</v>
      </c>
      <c r="B21" s="1">
        <v>1.428</v>
      </c>
      <c r="C21" s="1">
        <v>-0.172</v>
      </c>
      <c r="D21" s="1">
        <f t="shared" si="10"/>
        <v>-8.30232558139535</v>
      </c>
      <c r="E21" s="1">
        <f t="shared" si="1"/>
        <v>7.47842969427429</v>
      </c>
      <c r="F21" s="1">
        <f t="shared" si="2"/>
        <v>0.000669642857142856</v>
      </c>
      <c r="G21" s="1">
        <f t="shared" si="3"/>
        <v>-1.35690625</v>
      </c>
      <c r="H21" s="10">
        <f t="shared" si="4"/>
        <v>-0.0717339580818605</v>
      </c>
      <c r="I21" s="1">
        <f t="shared" si="5"/>
        <v>-0.172</v>
      </c>
      <c r="J21" s="1">
        <f t="shared" si="6"/>
        <v>-0.254524</v>
      </c>
      <c r="K21" s="1">
        <f t="shared" si="7"/>
        <v>-0.18433824079008</v>
      </c>
      <c r="L21">
        <f t="shared" si="8"/>
        <v>-0.2289000452336</v>
      </c>
      <c r="M21">
        <v>0.000676880897264471</v>
      </c>
      <c r="N21">
        <v>-1.38205191326367</v>
      </c>
      <c r="P21" s="1">
        <f t="shared" si="9"/>
        <v>0.0129033766077153</v>
      </c>
      <c r="Q21" s="1"/>
      <c r="R21" s="1">
        <v>0.836287921134597</v>
      </c>
      <c r="S21" s="1">
        <v>-6.24121704576817</v>
      </c>
    </row>
    <row r="22" spans="1:19">
      <c r="A22" s="1">
        <v>1684.34</v>
      </c>
      <c r="B22" s="1">
        <v>1.352</v>
      </c>
      <c r="C22" s="1">
        <v>-0.229</v>
      </c>
      <c r="D22" s="1">
        <f t="shared" si="10"/>
        <v>-5.90393013100437</v>
      </c>
      <c r="E22" s="1">
        <f t="shared" si="1"/>
        <v>7.42912907466069</v>
      </c>
      <c r="F22" s="1">
        <f t="shared" si="2"/>
        <v>0.000741473059812162</v>
      </c>
      <c r="G22" s="1">
        <f t="shared" si="3"/>
        <v>-1.47789273356402</v>
      </c>
      <c r="H22" s="10">
        <f t="shared" si="4"/>
        <v>-0.0565691823809257</v>
      </c>
      <c r="I22" s="1">
        <f t="shared" si="5"/>
        <v>-0.229</v>
      </c>
      <c r="J22" s="1">
        <f t="shared" si="6"/>
        <v>-0.305596</v>
      </c>
      <c r="K22" s="1">
        <f t="shared" si="7"/>
        <v>-0.241954342765232</v>
      </c>
      <c r="L22">
        <f t="shared" si="8"/>
        <v>-0.2811479950576</v>
      </c>
      <c r="M22">
        <v>0.000676880897264471</v>
      </c>
      <c r="N22">
        <v>-1.38205191326367</v>
      </c>
      <c r="P22" s="1">
        <f t="shared" si="9"/>
        <v>-0.028326136079591</v>
      </c>
      <c r="Q22" s="1"/>
      <c r="R22" s="1">
        <v>0.836287921134597</v>
      </c>
      <c r="S22" s="1">
        <v>-6.24121704576817</v>
      </c>
    </row>
    <row r="23" spans="1:19">
      <c r="A23" s="1">
        <v>1623.65</v>
      </c>
      <c r="B23" s="1">
        <v>1.291</v>
      </c>
      <c r="C23" s="1">
        <v>-0.274</v>
      </c>
      <c r="D23" s="1">
        <f t="shared" si="10"/>
        <v>-4.71167883211679</v>
      </c>
      <c r="E23" s="1">
        <f t="shared" si="1"/>
        <v>7.39243198025307</v>
      </c>
      <c r="F23" s="1">
        <f t="shared" si="2"/>
        <v>0.000524097687486492</v>
      </c>
      <c r="G23" s="1">
        <f t="shared" si="3"/>
        <v>-1.12495121028744</v>
      </c>
      <c r="H23" s="10">
        <f t="shared" si="4"/>
        <v>-0.032971694964281</v>
      </c>
      <c r="I23" s="1">
        <f t="shared" si="5"/>
        <v>-0.274</v>
      </c>
      <c r="J23" s="1">
        <f t="shared" si="6"/>
        <v>-0.34201</v>
      </c>
      <c r="K23" s="1">
        <f t="shared" si="7"/>
        <v>-0.283034244420213</v>
      </c>
      <c r="L23">
        <f t="shared" si="8"/>
        <v>-0.31836504271</v>
      </c>
      <c r="M23">
        <v>0.000676880897264471</v>
      </c>
      <c r="N23">
        <v>-1.38205191326367</v>
      </c>
      <c r="P23" s="1">
        <f t="shared" si="9"/>
        <v>-0.0590154728734245</v>
      </c>
      <c r="Q23" s="1"/>
      <c r="R23" s="1">
        <v>0.836287921134597</v>
      </c>
      <c r="S23" s="1">
        <v>-6.24121704576817</v>
      </c>
    </row>
    <row r="24" spans="1:19">
      <c r="A24" s="1">
        <v>1438.57</v>
      </c>
      <c r="B24" s="8">
        <v>1.16</v>
      </c>
      <c r="C24" s="1">
        <v>-0.371</v>
      </c>
      <c r="D24" s="1">
        <f t="shared" si="10"/>
        <v>-3.1266846361186</v>
      </c>
      <c r="E24" s="1">
        <f t="shared" si="1"/>
        <v>7.27140484360814</v>
      </c>
      <c r="F24" s="1">
        <f t="shared" si="2"/>
        <v>0.00065359477124183</v>
      </c>
      <c r="G24" s="1">
        <f t="shared" si="3"/>
        <v>-1.31124183006536</v>
      </c>
      <c r="H24" s="10">
        <f t="shared" si="4"/>
        <v>-0.10056970589197</v>
      </c>
      <c r="I24" s="1">
        <f t="shared" si="5"/>
        <v>-0.371</v>
      </c>
      <c r="J24" s="1">
        <f t="shared" si="6"/>
        <v>-0.453058</v>
      </c>
      <c r="K24" s="1">
        <f t="shared" si="7"/>
        <v>-0.408311360885921</v>
      </c>
      <c r="L24">
        <f t="shared" si="8"/>
        <v>-0.4316800654204</v>
      </c>
      <c r="M24">
        <v>0.000676880897264471</v>
      </c>
      <c r="N24">
        <v>-1.38205191326367</v>
      </c>
      <c r="P24" s="1">
        <f t="shared" si="9"/>
        <v>-0.160229005379081</v>
      </c>
      <c r="Q24" s="1"/>
      <c r="R24" s="1">
        <v>0.836287921134597</v>
      </c>
      <c r="S24" s="1">
        <v>-6.24121704576817</v>
      </c>
    </row>
    <row r="25" spans="1:19">
      <c r="A25" s="1">
        <v>1230.49</v>
      </c>
      <c r="B25" s="1">
        <v>0.981</v>
      </c>
      <c r="C25" s="1">
        <v>-0.507</v>
      </c>
      <c r="D25" s="1">
        <f t="shared" si="10"/>
        <v>-1.93491124260355</v>
      </c>
      <c r="E25" s="1">
        <f t="shared" si="1"/>
        <v>7.11516774302036</v>
      </c>
      <c r="F25" s="1">
        <f t="shared" si="2"/>
        <v>0.000622717662886796</v>
      </c>
      <c r="G25" s="1">
        <f t="shared" si="3"/>
        <v>-1.27324785700557</v>
      </c>
      <c r="H25" s="10">
        <f t="shared" si="4"/>
        <v>-0.0831493845931203</v>
      </c>
      <c r="I25" s="1">
        <f t="shared" si="5"/>
        <v>-0.507</v>
      </c>
      <c r="J25" s="1">
        <f t="shared" si="6"/>
        <v>-0.577906</v>
      </c>
      <c r="K25" s="1">
        <f t="shared" si="7"/>
        <v>-0.549156737988712</v>
      </c>
      <c r="L25">
        <f t="shared" si="8"/>
        <v>-0.5587495774396</v>
      </c>
      <c r="M25">
        <v>0.000676880897264471</v>
      </c>
      <c r="N25">
        <v>-1.38205191326367</v>
      </c>
      <c r="P25" s="1">
        <f t="shared" si="9"/>
        <v>-0.290888205433738</v>
      </c>
      <c r="Q25" s="1"/>
      <c r="R25" s="1">
        <v>0.836287921134597</v>
      </c>
      <c r="S25" s="1">
        <v>-6.24121704576817</v>
      </c>
    </row>
    <row r="26" spans="1:19">
      <c r="A26" s="1">
        <v>970.34</v>
      </c>
      <c r="B26" s="1">
        <v>0.771</v>
      </c>
      <c r="C26" s="1">
        <v>-0.669</v>
      </c>
      <c r="D26" s="1">
        <f t="shared" si="10"/>
        <v>-1.152466367713</v>
      </c>
      <c r="E26" s="1">
        <f t="shared" si="1"/>
        <v>6.87764652554515</v>
      </c>
      <c r="F26" s="1">
        <f t="shared" si="2"/>
        <v>0.000648659605736583</v>
      </c>
      <c r="G26" s="1">
        <f t="shared" si="3"/>
        <v>-1.29842036183044</v>
      </c>
      <c r="H26" s="10">
        <f t="shared" si="4"/>
        <v>-0.0840766867145949</v>
      </c>
      <c r="I26" s="1">
        <f t="shared" si="5"/>
        <v>-0.669</v>
      </c>
      <c r="J26" s="1">
        <f t="shared" si="6"/>
        <v>-0.733996</v>
      </c>
      <c r="K26" s="1">
        <f t="shared" si="7"/>
        <v>-0.725247303412064</v>
      </c>
      <c r="L26">
        <f t="shared" si="8"/>
        <v>-0.7171297611376</v>
      </c>
      <c r="M26">
        <v>0.000676880897264471</v>
      </c>
      <c r="N26">
        <v>-1.38205191326367</v>
      </c>
      <c r="P26" s="1">
        <f t="shared" si="9"/>
        <v>-0.489524330621435</v>
      </c>
      <c r="Q26" s="1"/>
      <c r="R26" s="1">
        <v>0.836287921134597</v>
      </c>
      <c r="S26" s="1">
        <v>-6.24121704576817</v>
      </c>
    </row>
    <row r="27" spans="1:19">
      <c r="A27" s="1">
        <v>773.01</v>
      </c>
      <c r="B27" s="1">
        <v>0.616</v>
      </c>
      <c r="C27" s="1">
        <v>-0.797</v>
      </c>
      <c r="D27" s="1">
        <f t="shared" si="10"/>
        <v>-0.772898368883312</v>
      </c>
      <c r="E27" s="1">
        <f t="shared" si="1"/>
        <v>6.65029198511435</v>
      </c>
      <c r="F27" s="1">
        <f t="shared" si="2"/>
        <v>0.000564598474382846</v>
      </c>
      <c r="G27" s="1">
        <f t="shared" si="3"/>
        <v>-1.23344026668268</v>
      </c>
      <c r="H27" s="10">
        <f t="shared" si="4"/>
        <v>-0.0775611177782471</v>
      </c>
      <c r="I27" s="1">
        <f t="shared" si="5"/>
        <v>-0.797</v>
      </c>
      <c r="J27" s="1">
        <f t="shared" si="6"/>
        <v>-0.852394</v>
      </c>
      <c r="K27" s="1">
        <f t="shared" si="7"/>
        <v>-0.858816210869263</v>
      </c>
      <c r="L27">
        <f t="shared" si="8"/>
        <v>-0.8369038221596</v>
      </c>
      <c r="M27">
        <v>0.000676880897264471</v>
      </c>
      <c r="N27">
        <v>-1.38205191326367</v>
      </c>
      <c r="P27" s="1">
        <f t="shared" si="9"/>
        <v>-0.679658186598818</v>
      </c>
      <c r="Q27" s="1"/>
      <c r="R27" s="1">
        <v>0.836287921134597</v>
      </c>
      <c r="S27" s="1">
        <v>-6.24121704576817</v>
      </c>
    </row>
    <row r="28" spans="1:19">
      <c r="A28" s="1">
        <v>440.03</v>
      </c>
      <c r="B28" s="1">
        <v>0.412</v>
      </c>
      <c r="C28" s="1">
        <v>-0.985</v>
      </c>
      <c r="D28" s="1">
        <f t="shared" si="10"/>
        <v>-0.418274111675127</v>
      </c>
      <c r="E28" s="1">
        <f t="shared" si="1"/>
        <v>6.08684290640621</v>
      </c>
      <c r="F28" s="1">
        <f t="shared" si="2"/>
        <v>0.00129119945633707</v>
      </c>
      <c r="G28" s="1">
        <f t="shared" si="3"/>
        <v>-1.553166496772</v>
      </c>
      <c r="H28" s="10">
        <f t="shared" si="4"/>
        <v>-0.100714733035929</v>
      </c>
      <c r="I28" s="1">
        <f t="shared" si="5"/>
        <v>-0.985</v>
      </c>
      <c r="J28" s="1">
        <f t="shared" si="6"/>
        <v>-1.052182</v>
      </c>
      <c r="K28" s="1">
        <f t="shared" si="7"/>
        <v>-1.08420401204039</v>
      </c>
      <c r="L28">
        <f t="shared" si="8"/>
        <v>-1.0383074943964</v>
      </c>
      <c r="M28">
        <v>0.000676880897264471</v>
      </c>
      <c r="N28">
        <v>-1.38205191326367</v>
      </c>
      <c r="P28" s="1">
        <f t="shared" si="9"/>
        <v>-1.15086384529685</v>
      </c>
      <c r="Q28" s="1"/>
      <c r="R28" s="1">
        <v>0.836287921134597</v>
      </c>
      <c r="S28" s="1">
        <v>-6.24121704576817</v>
      </c>
    </row>
    <row r="29" spans="1:19">
      <c r="A29" s="1">
        <v>204.59</v>
      </c>
      <c r="B29" s="1">
        <v>0.172</v>
      </c>
      <c r="C29" s="1">
        <v>-1.289</v>
      </c>
      <c r="D29" s="1">
        <f t="shared" si="10"/>
        <v>-0.133436772692009</v>
      </c>
      <c r="E29" s="1">
        <f t="shared" si="1"/>
        <v>5.32100797646773</v>
      </c>
      <c r="F29" s="1"/>
      <c r="G29" s="1"/>
      <c r="K29" s="1">
        <f t="shared" si="7"/>
        <v>-1.24356885049233</v>
      </c>
      <c r="L29">
        <f t="shared" si="8"/>
        <v>-1.1801785717276</v>
      </c>
      <c r="M29">
        <v>0.000676880897264471</v>
      </c>
      <c r="N29">
        <v>-1.38205191326367</v>
      </c>
      <c r="P29" s="1">
        <f t="shared" si="9"/>
        <v>-1.79132234678736</v>
      </c>
      <c r="Q29" s="1"/>
      <c r="R29" s="1">
        <v>0.836287921134597</v>
      </c>
      <c r="S29" s="1">
        <v>-6.24121704576817</v>
      </c>
    </row>
    <row r="30" ht="15.15" spans="6:19">
      <c r="F30" s="1"/>
      <c r="H30" s="12">
        <f>AVERAGE(H2:H29)</f>
        <v>0.0790280740513064</v>
      </c>
      <c r="P30" s="1"/>
      <c r="Q30" s="1"/>
      <c r="R30" s="1"/>
      <c r="S30" s="1"/>
    </row>
    <row r="31" ht="15.15" spans="6:7">
      <c r="F31" s="29">
        <f>AVERAGE(F2:F30)</f>
        <v>0.000676880897264471</v>
      </c>
      <c r="G31" s="30">
        <f>AVERAGE(G2:G30)</f>
        <v>-1.38205191326367</v>
      </c>
    </row>
    <row r="33" spans="9:10">
      <c r="I33" s="31" t="s">
        <v>18</v>
      </c>
      <c r="J33" s="31">
        <f>LINEST(C2:C29,E2:E29,,FALSE)</f>
        <v>0.836287921134597</v>
      </c>
    </row>
    <row r="34" spans="9:10">
      <c r="I34" s="31" t="s">
        <v>19</v>
      </c>
      <c r="J34" s="31">
        <f>INDEX(LINEST(C2:C29,E2:E29,,FALSE),2)</f>
        <v>-6.24121704576817</v>
      </c>
    </row>
    <row r="35" spans="6:7">
      <c r="F35">
        <f>AVERAGE(F19:F34)</f>
        <v>0.000733869375837203</v>
      </c>
      <c r="G35">
        <f>AVERAGE(G19:G34)</f>
        <v>-1.39954461898825</v>
      </c>
    </row>
    <row r="46" spans="1:11">
      <c r="A46" s="1" t="s">
        <v>7</v>
      </c>
      <c r="B46" s="1" t="s">
        <v>8</v>
      </c>
      <c r="C46" s="1" t="s">
        <v>9</v>
      </c>
      <c r="D46" s="1" t="s">
        <v>10</v>
      </c>
      <c r="E46" s="1"/>
      <c r="F46" s="1" t="s">
        <v>4</v>
      </c>
      <c r="G46" s="1" t="s">
        <v>5</v>
      </c>
      <c r="I46" s="1" t="s">
        <v>13</v>
      </c>
      <c r="K46" s="1" t="s">
        <v>15</v>
      </c>
    </row>
    <row r="47" spans="1:14">
      <c r="A47" s="1">
        <v>3930.94</v>
      </c>
      <c r="B47" s="1">
        <v>3.136</v>
      </c>
      <c r="C47" s="1">
        <v>1.288</v>
      </c>
      <c r="D47" s="1">
        <f t="shared" ref="D47:D62" si="11">B47/C47</f>
        <v>2.43478260869565</v>
      </c>
      <c r="E47" s="1"/>
      <c r="F47" s="1">
        <f t="shared" ref="F47:F62" si="12">(C47-C48)/(A47-A48)</f>
        <v>0.000961720974375198</v>
      </c>
      <c r="G47" s="1">
        <f t="shared" ref="G47:G62" si="13">C47-A47*F47</f>
        <v>-2.49246744701044</v>
      </c>
      <c r="I47" s="1">
        <f t="shared" ref="I47:I62" si="14">F47*A47+G47</f>
        <v>1.288</v>
      </c>
      <c r="K47" s="1">
        <f t="shared" ref="K47:K62" si="15">M47*A47+N47</f>
        <v>1.13635989555903</v>
      </c>
      <c r="M47">
        <v>0.000638607519404086</v>
      </c>
      <c r="N47">
        <v>-1.37396794676727</v>
      </c>
    </row>
    <row r="48" spans="1:14">
      <c r="A48" s="1">
        <v>3614.84</v>
      </c>
      <c r="B48" s="1">
        <v>2.901</v>
      </c>
      <c r="C48" s="1">
        <v>0.984</v>
      </c>
      <c r="D48" s="1">
        <f t="shared" si="11"/>
        <v>2.94817073170732</v>
      </c>
      <c r="E48" s="1"/>
      <c r="F48" s="1">
        <f t="shared" si="12"/>
        <v>0.000752210618973311</v>
      </c>
      <c r="G48" s="1">
        <f t="shared" si="13"/>
        <v>-1.73512103388949</v>
      </c>
      <c r="I48" s="1">
        <f t="shared" si="14"/>
        <v>0.984</v>
      </c>
      <c r="K48" s="1">
        <f t="shared" si="15"/>
        <v>0.934496058675393</v>
      </c>
      <c r="M48">
        <v>0.000638607519404086</v>
      </c>
      <c r="N48">
        <v>-1.37396794676727</v>
      </c>
    </row>
    <row r="49" spans="1:14">
      <c r="A49" s="1">
        <v>3364.91</v>
      </c>
      <c r="B49" s="8">
        <v>2.7</v>
      </c>
      <c r="C49" s="1">
        <v>0.796</v>
      </c>
      <c r="D49" s="1">
        <f t="shared" si="11"/>
        <v>3.39195979899497</v>
      </c>
      <c r="E49" s="1"/>
      <c r="F49" s="1">
        <f t="shared" si="12"/>
        <v>0.000623802740802594</v>
      </c>
      <c r="G49" s="1">
        <f t="shared" si="13"/>
        <v>-1.30304008055406</v>
      </c>
      <c r="I49" s="1">
        <f t="shared" si="14"/>
        <v>0.796</v>
      </c>
      <c r="K49" s="1">
        <f t="shared" si="15"/>
        <v>0.77488888135073</v>
      </c>
      <c r="M49">
        <v>0.000638607519404086</v>
      </c>
      <c r="N49">
        <v>-1.37396794676727</v>
      </c>
    </row>
    <row r="50" spans="1:14">
      <c r="A50" s="1">
        <v>3161.32</v>
      </c>
      <c r="B50" s="1">
        <v>2.545</v>
      </c>
      <c r="C50" s="1">
        <v>0.669</v>
      </c>
      <c r="D50" s="1">
        <f t="shared" si="11"/>
        <v>3.80418535127055</v>
      </c>
      <c r="E50" s="1"/>
      <c r="F50" s="1">
        <f t="shared" si="12"/>
        <v>0.00069772676119739</v>
      </c>
      <c r="G50" s="1">
        <f t="shared" si="13"/>
        <v>-1.53673756470853</v>
      </c>
      <c r="I50" s="1">
        <f t="shared" si="14"/>
        <v>0.669</v>
      </c>
      <c r="K50" s="1">
        <f t="shared" si="15"/>
        <v>0.644874776475252</v>
      </c>
      <c r="M50">
        <v>0.000638607519404086</v>
      </c>
      <c r="N50">
        <v>-1.37396794676727</v>
      </c>
    </row>
    <row r="51" spans="1:14">
      <c r="A51" s="1">
        <v>3028.03</v>
      </c>
      <c r="B51" s="1">
        <v>2.428</v>
      </c>
      <c r="C51" s="1">
        <v>0.576</v>
      </c>
      <c r="D51" s="1">
        <f t="shared" si="11"/>
        <v>4.21527777777778</v>
      </c>
      <c r="E51" s="1"/>
      <c r="F51" s="1">
        <f t="shared" si="12"/>
        <v>0.000573770491803278</v>
      </c>
      <c r="G51" s="1">
        <f t="shared" si="13"/>
        <v>-1.16139426229508</v>
      </c>
      <c r="I51" s="1">
        <f t="shared" si="14"/>
        <v>0.576</v>
      </c>
      <c r="K51" s="1">
        <f t="shared" si="15"/>
        <v>0.559754780213882</v>
      </c>
      <c r="M51">
        <v>0.000638607519404086</v>
      </c>
      <c r="N51">
        <v>-1.37396794676727</v>
      </c>
    </row>
    <row r="52" spans="1:14">
      <c r="A52" s="1">
        <v>2906.03</v>
      </c>
      <c r="B52" s="1">
        <v>2.337</v>
      </c>
      <c r="C52" s="1">
        <v>0.506</v>
      </c>
      <c r="D52" s="1">
        <f t="shared" si="11"/>
        <v>4.61857707509881</v>
      </c>
      <c r="E52" s="1"/>
      <c r="F52" s="1">
        <f t="shared" si="12"/>
        <v>0.000620119430408817</v>
      </c>
      <c r="G52" s="1">
        <f t="shared" si="13"/>
        <v>-1.29608566835093</v>
      </c>
      <c r="I52" s="1">
        <f t="shared" si="14"/>
        <v>0.506</v>
      </c>
      <c r="K52" s="1">
        <f t="shared" si="15"/>
        <v>0.481844662846584</v>
      </c>
      <c r="M52">
        <v>0.000638607519404086</v>
      </c>
      <c r="N52">
        <v>-1.37396794676727</v>
      </c>
    </row>
    <row r="53" spans="1:14">
      <c r="A53" s="1">
        <v>2818.95</v>
      </c>
      <c r="B53" s="1">
        <v>2.265</v>
      </c>
      <c r="C53" s="1">
        <v>0.452</v>
      </c>
      <c r="D53" s="1">
        <f t="shared" si="11"/>
        <v>5.01106194690265</v>
      </c>
      <c r="E53" s="1"/>
      <c r="F53" s="1">
        <f t="shared" si="12"/>
        <v>0.000528355054596692</v>
      </c>
      <c r="G53" s="1">
        <f t="shared" si="13"/>
        <v>-1.03740648115534</v>
      </c>
      <c r="I53" s="1">
        <f t="shared" si="14"/>
        <v>0.452</v>
      </c>
      <c r="K53" s="1">
        <f t="shared" si="15"/>
        <v>0.426234720056876</v>
      </c>
      <c r="M53">
        <v>0.000638607519404086</v>
      </c>
      <c r="N53">
        <v>-1.37396794676727</v>
      </c>
    </row>
    <row r="54" spans="1:14">
      <c r="A54" s="1">
        <v>2733.78</v>
      </c>
      <c r="B54" s="1">
        <v>2.206</v>
      </c>
      <c r="C54" s="1">
        <v>0.407</v>
      </c>
      <c r="D54" s="1">
        <f t="shared" si="11"/>
        <v>5.42014742014742</v>
      </c>
      <c r="E54" s="1"/>
      <c r="F54" s="1">
        <f t="shared" si="12"/>
        <v>0.000657305049297876</v>
      </c>
      <c r="G54" s="1">
        <f t="shared" si="13"/>
        <v>-1.38992739766955</v>
      </c>
      <c r="I54" s="1">
        <f t="shared" si="14"/>
        <v>0.407</v>
      </c>
      <c r="K54" s="1">
        <f t="shared" si="15"/>
        <v>0.37184451762923</v>
      </c>
      <c r="M54">
        <v>0.000638607519404086</v>
      </c>
      <c r="N54">
        <v>-1.37396794676727</v>
      </c>
    </row>
    <row r="55" spans="1:14">
      <c r="A55" s="1">
        <v>2633.37</v>
      </c>
      <c r="B55" s="1">
        <v>2.117</v>
      </c>
      <c r="C55" s="1">
        <v>0.341</v>
      </c>
      <c r="D55" s="1">
        <f t="shared" si="11"/>
        <v>6.20821114369501</v>
      </c>
      <c r="E55" s="1"/>
      <c r="F55" s="1">
        <f t="shared" si="12"/>
        <v>0.000629425649095203</v>
      </c>
      <c r="G55" s="1">
        <f t="shared" si="13"/>
        <v>-1.31651062155784</v>
      </c>
      <c r="I55" s="1">
        <f t="shared" si="14"/>
        <v>0.341</v>
      </c>
      <c r="K55" s="1">
        <f t="shared" si="15"/>
        <v>0.307721936605865</v>
      </c>
      <c r="M55">
        <v>0.000638607519404086</v>
      </c>
      <c r="N55">
        <v>-1.37396794676727</v>
      </c>
    </row>
    <row r="56" spans="1:14">
      <c r="A56" s="1">
        <v>2557.11</v>
      </c>
      <c r="B56" s="1">
        <v>2.054</v>
      </c>
      <c r="C56" s="1">
        <v>0.293</v>
      </c>
      <c r="D56" s="1">
        <f t="shared" si="11"/>
        <v>7.01023890784983</v>
      </c>
      <c r="E56" s="1"/>
      <c r="F56" s="1">
        <f t="shared" si="12"/>
        <v>0.000624617268830373</v>
      </c>
      <c r="G56" s="1">
        <f t="shared" si="13"/>
        <v>-1.30421506429883</v>
      </c>
      <c r="I56" s="1">
        <f t="shared" si="14"/>
        <v>0.293</v>
      </c>
      <c r="K56" s="1">
        <f t="shared" si="15"/>
        <v>0.25902172717611</v>
      </c>
      <c r="M56">
        <v>0.000638607519404086</v>
      </c>
      <c r="N56">
        <v>-1.37396794676727</v>
      </c>
    </row>
    <row r="57" spans="1:14">
      <c r="A57" s="1">
        <v>2475.46</v>
      </c>
      <c r="B57" s="1">
        <v>1.985</v>
      </c>
      <c r="C57" s="1">
        <v>0.242</v>
      </c>
      <c r="D57" s="1">
        <f t="shared" si="11"/>
        <v>8.20247933884298</v>
      </c>
      <c r="E57" s="1"/>
      <c r="F57" s="1">
        <f t="shared" si="12"/>
        <v>0.000602208096353293</v>
      </c>
      <c r="G57" s="1">
        <f t="shared" si="13"/>
        <v>-1.24874205419872</v>
      </c>
      <c r="I57" s="1">
        <f t="shared" si="14"/>
        <v>0.242</v>
      </c>
      <c r="K57" s="1">
        <f t="shared" si="15"/>
        <v>0.206879423216766</v>
      </c>
      <c r="M57">
        <v>0.000638607519404086</v>
      </c>
      <c r="N57">
        <v>-1.37396794676727</v>
      </c>
    </row>
    <row r="58" spans="1:14">
      <c r="A58" s="1">
        <v>2415.68</v>
      </c>
      <c r="B58" s="1">
        <v>1.937</v>
      </c>
      <c r="C58" s="1">
        <v>0.206</v>
      </c>
      <c r="D58" s="1">
        <f t="shared" si="11"/>
        <v>9.40291262135922</v>
      </c>
      <c r="E58" s="1"/>
      <c r="F58" s="1">
        <f t="shared" si="12"/>
        <v>0.000569740451572063</v>
      </c>
      <c r="G58" s="1">
        <f t="shared" si="13"/>
        <v>-1.1703106140536</v>
      </c>
      <c r="I58" s="1">
        <f t="shared" si="14"/>
        <v>0.206</v>
      </c>
      <c r="K58" s="1">
        <f t="shared" si="15"/>
        <v>0.16870346570679</v>
      </c>
      <c r="M58">
        <v>0.000638607519404086</v>
      </c>
      <c r="N58">
        <v>-1.37396794676727</v>
      </c>
    </row>
    <row r="59" spans="1:14">
      <c r="A59" s="1">
        <v>2368.29</v>
      </c>
      <c r="B59" s="1">
        <v>1.901</v>
      </c>
      <c r="C59" s="1">
        <v>0.179</v>
      </c>
      <c r="D59" s="1">
        <f t="shared" si="11"/>
        <v>10.6201117318436</v>
      </c>
      <c r="E59" s="1"/>
      <c r="F59" s="1">
        <f t="shared" si="12"/>
        <v>0.00099651220727453</v>
      </c>
      <c r="G59" s="1">
        <f t="shared" si="13"/>
        <v>-2.1810298953662</v>
      </c>
      <c r="I59" s="1">
        <f t="shared" si="14"/>
        <v>0.179</v>
      </c>
      <c r="K59" s="1">
        <f t="shared" si="15"/>
        <v>0.138439855362231</v>
      </c>
      <c r="M59">
        <v>0.000638607519404086</v>
      </c>
      <c r="N59">
        <v>-1.37396794676727</v>
      </c>
    </row>
    <row r="60" spans="1:14">
      <c r="A60" s="1">
        <v>2348.22</v>
      </c>
      <c r="B60" s="1">
        <v>1.874</v>
      </c>
      <c r="C60" s="1">
        <v>0.159</v>
      </c>
      <c r="D60" s="1">
        <f t="shared" si="11"/>
        <v>11.7861635220126</v>
      </c>
      <c r="E60" s="1"/>
      <c r="F60" s="1">
        <f t="shared" si="12"/>
        <v>0.000495615707205494</v>
      </c>
      <c r="G60" s="1">
        <f t="shared" si="13"/>
        <v>-1.00481471597408</v>
      </c>
      <c r="I60" s="1">
        <f t="shared" si="14"/>
        <v>0.159</v>
      </c>
      <c r="K60" s="1">
        <f t="shared" si="15"/>
        <v>0.12562300244779</v>
      </c>
      <c r="M60">
        <v>0.000638607519404086</v>
      </c>
      <c r="N60">
        <v>-1.37396794676727</v>
      </c>
    </row>
    <row r="61" spans="1:14">
      <c r="A61" s="1">
        <v>2295.76</v>
      </c>
      <c r="B61" s="1">
        <v>1.839</v>
      </c>
      <c r="C61" s="1">
        <v>0.133</v>
      </c>
      <c r="D61" s="1">
        <f t="shared" si="11"/>
        <v>13.8270676691729</v>
      </c>
      <c r="E61" s="1"/>
      <c r="F61" s="1">
        <f t="shared" si="12"/>
        <v>0.000245982289275172</v>
      </c>
      <c r="G61" s="1">
        <f t="shared" si="13"/>
        <v>-0.43171630042637</v>
      </c>
      <c r="I61" s="1">
        <f t="shared" si="14"/>
        <v>0.133</v>
      </c>
      <c r="K61" s="1">
        <f t="shared" si="15"/>
        <v>0.0921216519798524</v>
      </c>
      <c r="M61">
        <v>0.000638607519404086</v>
      </c>
      <c r="N61">
        <v>-1.37396794676727</v>
      </c>
    </row>
    <row r="62" spans="1:14">
      <c r="A62" s="1">
        <v>2234.78</v>
      </c>
      <c r="B62" s="1">
        <v>1.819</v>
      </c>
      <c r="C62" s="1">
        <v>0.118</v>
      </c>
      <c r="D62" s="1">
        <f t="shared" si="11"/>
        <v>15.4152542372881</v>
      </c>
      <c r="E62" s="1"/>
      <c r="F62" s="1"/>
      <c r="G62" s="1"/>
      <c r="I62" s="1"/>
      <c r="K62" s="1"/>
      <c r="M62">
        <v>0.000638607519404086</v>
      </c>
      <c r="N62">
        <v>-1.37396794676727</v>
      </c>
    </row>
    <row r="64" spans="6:7">
      <c r="F64">
        <f>AVERAGE(F47:F63)</f>
        <v>0.000638607519404086</v>
      </c>
      <c r="G64">
        <f>AVERAGE(G47:G63)</f>
        <v>-1.37396794676727</v>
      </c>
    </row>
    <row r="69" spans="1:3">
      <c r="A69" s="1" t="s">
        <v>7</v>
      </c>
      <c r="B69" s="1" t="s">
        <v>8</v>
      </c>
      <c r="C69" s="1" t="s">
        <v>9</v>
      </c>
    </row>
    <row r="70" spans="1:3">
      <c r="A70">
        <v>2522.625732</v>
      </c>
      <c r="C70">
        <v>0.184</v>
      </c>
    </row>
    <row r="71" spans="1:3">
      <c r="A71">
        <v>2638.337158</v>
      </c>
      <c r="C71">
        <v>0.276</v>
      </c>
    </row>
    <row r="72" spans="1:3">
      <c r="A72">
        <v>3224.014404</v>
      </c>
      <c r="C72">
        <v>0.547</v>
      </c>
    </row>
    <row r="73" spans="1:3">
      <c r="A73">
        <v>4034.263916</v>
      </c>
      <c r="C73">
        <v>1.101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8"/>
  <sheetViews>
    <sheetView zoomScale="140" zoomScaleNormal="140" topLeftCell="B49" workbookViewId="0">
      <selection activeCell="E15" sqref="E15"/>
    </sheetView>
  </sheetViews>
  <sheetFormatPr defaultColWidth="8.88888888888889" defaultRowHeight="14.4"/>
  <cols>
    <col min="1" max="1" width="12.9444444444444" customWidth="1"/>
    <col min="2" max="2" width="12.8888888888889"/>
    <col min="4" max="4" width="12.8888888888889"/>
    <col min="5" max="5" width="14.7777777777778" customWidth="1"/>
    <col min="6" max="6" width="20.3796296296296" customWidth="1"/>
    <col min="7" max="7" width="19.8425925925926" customWidth="1"/>
    <col min="8" max="8" width="13.6203703703704" customWidth="1"/>
    <col min="9" max="9" width="13.2407407407407" customWidth="1"/>
    <col min="10" max="10" width="10.6666666666667"/>
    <col min="11" max="11" width="20.6018518518519" style="1" customWidth="1"/>
    <col min="12" max="12" width="16.7777777777778" customWidth="1"/>
    <col min="13" max="13" width="16.4814814814815" customWidth="1"/>
  </cols>
  <sheetData>
    <row r="1" spans="1:11">
      <c r="A1" s="1" t="s">
        <v>7</v>
      </c>
      <c r="B1" s="1" t="s">
        <v>8</v>
      </c>
      <c r="C1" s="1" t="s">
        <v>9</v>
      </c>
      <c r="D1" s="1" t="s">
        <v>10</v>
      </c>
      <c r="E1" s="1" t="s">
        <v>20</v>
      </c>
      <c r="F1" s="1" t="s">
        <v>4</v>
      </c>
      <c r="G1" s="1" t="s">
        <v>5</v>
      </c>
      <c r="H1" s="1" t="s">
        <v>12</v>
      </c>
      <c r="I1" s="1" t="s">
        <v>13</v>
      </c>
      <c r="J1" s="1" t="s">
        <v>14</v>
      </c>
      <c r="K1" s="1" t="s">
        <v>21</v>
      </c>
    </row>
    <row r="2" spans="1:13">
      <c r="A2" s="1">
        <v>2379.38</v>
      </c>
      <c r="B2" s="1">
        <v>0.952</v>
      </c>
      <c r="C2" s="1">
        <v>24.27</v>
      </c>
      <c r="D2" s="1">
        <f t="shared" ref="D2:D12" si="0">B2/C2</f>
        <v>0.0392253811289658</v>
      </c>
      <c r="E2" s="10">
        <f>ABS(J2-I2)/I2</f>
        <v>0.0149274000824064</v>
      </c>
      <c r="F2" s="1">
        <f>(C2-C3)/(A2-A3)</f>
        <v>0.0487945719647755</v>
      </c>
      <c r="G2" s="1">
        <f>C2-A2*F2</f>
        <v>-91.8308286415476</v>
      </c>
      <c r="H2" s="10">
        <f>ABS(C2-K2)/C2</f>
        <v>0.112515521910581</v>
      </c>
      <c r="I2">
        <f>F2*A2+G2</f>
        <v>24.27</v>
      </c>
      <c r="J2" s="1">
        <f>A2*0.0576-112.42</f>
        <v>24.632288</v>
      </c>
      <c r="K2" s="1">
        <f>A2*L2+M2</f>
        <v>27.0007517167698</v>
      </c>
      <c r="L2">
        <v>0.0699949027326021</v>
      </c>
      <c r="M2">
        <v>-139.543719947129</v>
      </c>
    </row>
    <row r="3" spans="1:13">
      <c r="A3" s="1">
        <v>2310.11</v>
      </c>
      <c r="B3" s="1">
        <v>0.839</v>
      </c>
      <c r="C3" s="1">
        <v>20.89</v>
      </c>
      <c r="D3" s="1">
        <f t="shared" si="0"/>
        <v>0.0401627573001436</v>
      </c>
      <c r="E3" s="10">
        <f t="shared" ref="E3:E12" si="1">ABS(J3-I3)/I3</f>
        <v>0.0118556247008138</v>
      </c>
      <c r="F3" s="1">
        <f t="shared" ref="F3:F11" si="2">(C3-C4)/(A3-A4)</f>
        <v>0.0880718255664803</v>
      </c>
      <c r="G3" s="1">
        <f t="shared" ref="G3:G11" si="3">C3-A3*F3</f>
        <v>-182.565604959382</v>
      </c>
      <c r="H3" s="10">
        <f t="shared" ref="H3:H13" si="4">ABS(C3-K3)/C3</f>
        <v>0.0604214841782049</v>
      </c>
      <c r="I3">
        <f t="shared" ref="I3:I11" si="5">F3*A3+G3</f>
        <v>20.89</v>
      </c>
      <c r="J3" s="1">
        <f t="shared" ref="J3:J11" si="6">A3*0.0576-112.42</f>
        <v>20.642336</v>
      </c>
      <c r="K3" s="1">
        <f t="shared" ref="K3:K11" si="7">A3*L3+M3</f>
        <v>22.1522048044827</v>
      </c>
      <c r="L3">
        <v>0.0699949027326021</v>
      </c>
      <c r="M3">
        <v>-139.543719947129</v>
      </c>
    </row>
    <row r="4" spans="1:13">
      <c r="A4" s="1">
        <v>2286.72</v>
      </c>
      <c r="B4" s="1">
        <v>0.764</v>
      </c>
      <c r="C4" s="1">
        <v>18.83</v>
      </c>
      <c r="D4" s="1">
        <f t="shared" si="0"/>
        <v>0.0405735528412108</v>
      </c>
      <c r="E4" s="10">
        <f t="shared" si="1"/>
        <v>0.024698459904408</v>
      </c>
      <c r="F4" s="1">
        <f t="shared" si="2"/>
        <v>0.039945704867171</v>
      </c>
      <c r="G4" s="1">
        <f t="shared" si="3"/>
        <v>-72.5146422338573</v>
      </c>
      <c r="H4" s="10">
        <f t="shared" si="4"/>
        <v>0.0894861407098833</v>
      </c>
      <c r="I4">
        <f t="shared" si="5"/>
        <v>18.83</v>
      </c>
      <c r="J4" s="1">
        <f t="shared" si="6"/>
        <v>19.295072</v>
      </c>
      <c r="K4" s="1">
        <f t="shared" si="7"/>
        <v>20.5150240295671</v>
      </c>
      <c r="L4">
        <v>0.0699949027326021</v>
      </c>
      <c r="M4">
        <v>-139.543719947129</v>
      </c>
    </row>
    <row r="5" spans="1:13">
      <c r="A5" s="1">
        <v>2235.15</v>
      </c>
      <c r="B5" s="1">
        <v>0.687</v>
      </c>
      <c r="C5" s="1">
        <v>16.77</v>
      </c>
      <c r="D5" s="1">
        <f t="shared" si="0"/>
        <v>0.0409660107334526</v>
      </c>
      <c r="E5" s="10">
        <f t="shared" si="1"/>
        <v>0.02655694692904</v>
      </c>
      <c r="F5" s="1">
        <f t="shared" si="2"/>
        <v>0.0882154882154887</v>
      </c>
      <c r="G5" s="1">
        <f t="shared" si="3"/>
        <v>-180.404848484849</v>
      </c>
      <c r="H5" s="10">
        <f t="shared" si="4"/>
        <v>0.00807316014590339</v>
      </c>
      <c r="I5">
        <f t="shared" si="5"/>
        <v>16.77</v>
      </c>
      <c r="J5" s="1">
        <f t="shared" si="6"/>
        <v>16.32464</v>
      </c>
      <c r="K5" s="1">
        <f t="shared" si="7"/>
        <v>16.9053868956468</v>
      </c>
      <c r="L5">
        <v>0.0699949027326021</v>
      </c>
      <c r="M5">
        <v>-139.543719947129</v>
      </c>
    </row>
    <row r="6" spans="1:13">
      <c r="A6" s="2">
        <v>2220.3</v>
      </c>
      <c r="B6" s="1">
        <v>0.635</v>
      </c>
      <c r="C6" s="1">
        <v>15.46</v>
      </c>
      <c r="D6" s="1">
        <f t="shared" si="0"/>
        <v>0.0410737386804657</v>
      </c>
      <c r="E6" s="10">
        <f t="shared" si="1"/>
        <v>0.000600258732212071</v>
      </c>
      <c r="F6" s="1">
        <f t="shared" si="2"/>
        <v>0.0498915401301513</v>
      </c>
      <c r="G6" s="1">
        <f t="shared" si="3"/>
        <v>-95.314186550975</v>
      </c>
      <c r="H6" s="10">
        <f t="shared" si="4"/>
        <v>0.0262588997456467</v>
      </c>
      <c r="I6">
        <f t="shared" si="5"/>
        <v>15.46</v>
      </c>
      <c r="J6" s="1">
        <f t="shared" si="6"/>
        <v>15.46928</v>
      </c>
      <c r="K6" s="1">
        <f t="shared" si="7"/>
        <v>15.8659625900677</v>
      </c>
      <c r="L6">
        <v>0.0699949027326021</v>
      </c>
      <c r="M6">
        <v>-139.543719947129</v>
      </c>
    </row>
    <row r="7" spans="1:13">
      <c r="A7" s="1">
        <v>2192.64</v>
      </c>
      <c r="B7" s="8">
        <v>0.58</v>
      </c>
      <c r="C7" s="1">
        <v>14.08</v>
      </c>
      <c r="D7" s="1">
        <f t="shared" si="0"/>
        <v>0.0411931818181818</v>
      </c>
      <c r="E7" s="10">
        <f t="shared" si="1"/>
        <v>0.0144840909090909</v>
      </c>
      <c r="F7" s="1">
        <f t="shared" si="2"/>
        <v>0.0637681159420296</v>
      </c>
      <c r="G7" s="1">
        <f t="shared" si="3"/>
        <v>-125.740521739132</v>
      </c>
      <c r="H7" s="10">
        <f t="shared" si="4"/>
        <v>0.0106602570679048</v>
      </c>
      <c r="I7">
        <f t="shared" si="5"/>
        <v>14.08</v>
      </c>
      <c r="J7" s="1">
        <f t="shared" si="6"/>
        <v>13.876064</v>
      </c>
      <c r="K7" s="1">
        <f t="shared" si="7"/>
        <v>13.9299035804839</v>
      </c>
      <c r="L7">
        <v>0.0699949027326021</v>
      </c>
      <c r="M7">
        <v>-139.543719947129</v>
      </c>
    </row>
    <row r="8" spans="1:13">
      <c r="A8" s="1">
        <v>2161.59</v>
      </c>
      <c r="B8" s="8">
        <v>0.5</v>
      </c>
      <c r="C8" s="2">
        <v>12.1</v>
      </c>
      <c r="D8" s="1">
        <f t="shared" si="0"/>
        <v>0.0413223140495868</v>
      </c>
      <c r="E8" s="10">
        <f t="shared" si="1"/>
        <v>0.00102611570247934</v>
      </c>
      <c r="F8" s="1">
        <f t="shared" si="2"/>
        <v>0.111277072442118</v>
      </c>
      <c r="G8" s="1">
        <f t="shared" si="3"/>
        <v>-228.435407020158</v>
      </c>
      <c r="H8" s="10">
        <f t="shared" si="4"/>
        <v>0.0283833181292065</v>
      </c>
      <c r="I8">
        <f t="shared" si="5"/>
        <v>12.1</v>
      </c>
      <c r="J8" s="1">
        <f t="shared" si="6"/>
        <v>12.087584</v>
      </c>
      <c r="K8" s="1">
        <f t="shared" si="7"/>
        <v>11.7565618506366</v>
      </c>
      <c r="L8">
        <v>0.0699949027326021</v>
      </c>
      <c r="M8">
        <v>-139.543719947129</v>
      </c>
    </row>
    <row r="9" spans="1:13">
      <c r="A9" s="2">
        <v>2148.2</v>
      </c>
      <c r="B9" s="1">
        <v>0.441</v>
      </c>
      <c r="C9" s="1">
        <v>10.61</v>
      </c>
      <c r="D9" s="1">
        <f t="shared" si="0"/>
        <v>0.041564561734213</v>
      </c>
      <c r="E9" s="10">
        <f t="shared" si="1"/>
        <v>0.0665711592836946</v>
      </c>
      <c r="F9" s="1">
        <f t="shared" si="2"/>
        <v>0.0607751027598357</v>
      </c>
      <c r="G9" s="1">
        <f t="shared" si="3"/>
        <v>-119.947075748679</v>
      </c>
      <c r="H9" s="10">
        <f t="shared" si="4"/>
        <v>0.0197295101835061</v>
      </c>
      <c r="I9">
        <f t="shared" si="5"/>
        <v>10.61</v>
      </c>
      <c r="J9" s="1">
        <f t="shared" si="6"/>
        <v>11.31632</v>
      </c>
      <c r="K9" s="1">
        <f t="shared" si="7"/>
        <v>10.819330103047</v>
      </c>
      <c r="L9">
        <v>0.0699949027326021</v>
      </c>
      <c r="M9">
        <v>-139.543719947129</v>
      </c>
    </row>
    <row r="10" spans="1:13">
      <c r="A10" s="1">
        <v>2114.14</v>
      </c>
      <c r="B10" s="1">
        <v>0.354</v>
      </c>
      <c r="C10" s="1">
        <v>8.54</v>
      </c>
      <c r="D10" s="1">
        <f t="shared" si="0"/>
        <v>0.0414519906323185</v>
      </c>
      <c r="E10" s="10">
        <f t="shared" si="1"/>
        <v>0.0953704918032787</v>
      </c>
      <c r="F10" s="1">
        <f t="shared" si="2"/>
        <v>0.104289940828402</v>
      </c>
      <c r="G10" s="1">
        <f t="shared" si="3"/>
        <v>-211.943535502959</v>
      </c>
      <c r="H10" s="10">
        <f t="shared" si="4"/>
        <v>0.0122595180357598</v>
      </c>
      <c r="I10">
        <f t="shared" si="5"/>
        <v>8.53999999999999</v>
      </c>
      <c r="J10" s="1">
        <f t="shared" si="6"/>
        <v>9.35446399999999</v>
      </c>
      <c r="K10" s="1">
        <f t="shared" si="7"/>
        <v>8.43530371597461</v>
      </c>
      <c r="L10">
        <v>0.0699949027326021</v>
      </c>
      <c r="M10">
        <v>-139.543719947129</v>
      </c>
    </row>
    <row r="11" spans="1:13">
      <c r="A11" s="1">
        <v>2100.62</v>
      </c>
      <c r="B11" s="1">
        <v>0.296</v>
      </c>
      <c r="C11" s="1">
        <v>7.13</v>
      </c>
      <c r="D11" s="1">
        <f t="shared" si="0"/>
        <v>0.0415147265077139</v>
      </c>
      <c r="E11" s="10"/>
      <c r="F11" s="1">
        <f t="shared" si="2"/>
        <v>0.652173913043534</v>
      </c>
      <c r="G11" s="1">
        <f t="shared" si="3"/>
        <v>-1362.83956521751</v>
      </c>
      <c r="H11" s="10">
        <f t="shared" si="4"/>
        <v>0.0503467925708051</v>
      </c>
      <c r="I11">
        <f t="shared" si="5"/>
        <v>7.13000000000011</v>
      </c>
      <c r="J11" s="1">
        <f t="shared" si="6"/>
        <v>8.575712</v>
      </c>
      <c r="K11" s="1">
        <f t="shared" si="7"/>
        <v>7.48897263102984</v>
      </c>
      <c r="L11">
        <v>0.0699949027326021</v>
      </c>
      <c r="M11">
        <v>-139.543719947129</v>
      </c>
    </row>
    <row r="12" spans="1:8">
      <c r="A12" s="1">
        <v>2097.86</v>
      </c>
      <c r="B12" s="1">
        <v>0.221</v>
      </c>
      <c r="C12" s="1">
        <v>5.33</v>
      </c>
      <c r="D12" s="1">
        <f t="shared" si="0"/>
        <v>0.0414634146341463</v>
      </c>
      <c r="E12" s="10"/>
      <c r="F12" s="1"/>
      <c r="G12" s="1"/>
      <c r="H12" s="10"/>
    </row>
    <row r="13" spans="1:8">
      <c r="A13" s="1"/>
      <c r="B13" s="1"/>
      <c r="C13" s="1"/>
      <c r="D13" s="1"/>
      <c r="E13" s="1"/>
      <c r="F13" s="1"/>
      <c r="G13" s="1"/>
      <c r="H13" s="10">
        <f>AVERAGE(H2:H12)</f>
        <v>0.0418134602677402</v>
      </c>
    </row>
    <row r="14" spans="1:8">
      <c r="A14" s="1"/>
      <c r="B14" s="1"/>
      <c r="C14" s="1"/>
      <c r="D14" s="1"/>
      <c r="E14" s="10">
        <f>AVERAGE(E2:E13)</f>
        <v>0.0284545053386026</v>
      </c>
      <c r="F14" s="1"/>
      <c r="G14" s="1"/>
      <c r="H14" s="1"/>
    </row>
    <row r="15" spans="1:8">
      <c r="A15" s="1"/>
      <c r="B15" s="1"/>
      <c r="C15" s="1"/>
      <c r="D15" s="1"/>
      <c r="E15" s="1"/>
      <c r="F15" s="1">
        <f>AVERAGE(F2:F8)</f>
        <v>0.0699949027326021</v>
      </c>
      <c r="G15" s="1">
        <f>AVERAGE(G2:G8)</f>
        <v>-139.543719947129</v>
      </c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>
        <f>AVERAGE(F2:F17)</f>
        <v>0.125199834408417</v>
      </c>
      <c r="G18" s="1">
        <f>AVERAGE(G2:G17)</f>
        <v>-255.552721458743</v>
      </c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>
      <c r="A21" s="1"/>
      <c r="B21" s="1"/>
      <c r="C21" s="1"/>
      <c r="D21" s="1"/>
      <c r="E21" s="1"/>
      <c r="F21" s="1"/>
      <c r="G21" s="1"/>
      <c r="H21" s="1"/>
    </row>
    <row r="22" spans="1:8">
      <c r="A22" s="1"/>
      <c r="B22" s="1"/>
      <c r="C22" s="1"/>
      <c r="D22" s="1"/>
      <c r="E22" s="1"/>
      <c r="F22" s="1"/>
      <c r="G22" s="1"/>
      <c r="H22" s="1"/>
    </row>
    <row r="23" spans="1:8">
      <c r="A23" s="1"/>
      <c r="B23" s="1"/>
      <c r="C23" s="1"/>
      <c r="D23" s="1"/>
      <c r="E23" s="1"/>
      <c r="F23" s="1"/>
      <c r="G23" s="1"/>
      <c r="H23" s="1"/>
    </row>
    <row r="24" spans="1:8">
      <c r="A24" s="1"/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 t="s">
        <v>4</v>
      </c>
      <c r="G25" s="1" t="s">
        <v>5</v>
      </c>
      <c r="H25" s="1"/>
    </row>
    <row r="26" spans="1:8">
      <c r="A26" s="1"/>
      <c r="B26" s="1"/>
      <c r="C26" s="1"/>
      <c r="D26" s="1"/>
      <c r="E26" s="1"/>
      <c r="F26" s="1">
        <v>-0.0487945719647755</v>
      </c>
      <c r="G26" s="1">
        <v>140.370828641548</v>
      </c>
      <c r="H26" s="1"/>
    </row>
    <row r="27" spans="1:8">
      <c r="A27" s="1"/>
      <c r="B27" s="1"/>
      <c r="C27" s="1"/>
      <c r="D27" s="1"/>
      <c r="E27" s="1"/>
      <c r="F27" s="1">
        <v>-0.0880718255664803</v>
      </c>
      <c r="G27" s="1">
        <v>224.345604959382</v>
      </c>
      <c r="H27" s="1"/>
    </row>
    <row r="28" spans="1:8">
      <c r="A28" s="1"/>
      <c r="B28" s="1"/>
      <c r="C28" s="1"/>
      <c r="D28" s="1"/>
      <c r="E28" s="1"/>
      <c r="F28" s="1">
        <v>-0.039945704867171</v>
      </c>
      <c r="G28" s="1">
        <v>110.174642233857</v>
      </c>
      <c r="H28" s="1"/>
    </row>
    <row r="29" spans="6:7">
      <c r="F29">
        <v>-0.0882154882154887</v>
      </c>
      <c r="G29">
        <v>213.94484848485</v>
      </c>
    </row>
    <row r="30" spans="6:7">
      <c r="F30">
        <v>-0.0498915401301513</v>
      </c>
      <c r="G30">
        <v>126.234186550975</v>
      </c>
    </row>
    <row r="31" spans="6:7">
      <c r="F31">
        <v>-0.0637681159420296</v>
      </c>
      <c r="G31">
        <v>153.900521739132</v>
      </c>
    </row>
    <row r="32" spans="6:7">
      <c r="F32">
        <v>-0.111277072442118</v>
      </c>
      <c r="G32">
        <v>252.635407020158</v>
      </c>
    </row>
    <row r="33" spans="6:7">
      <c r="F33">
        <v>-0.0607751027598357</v>
      </c>
      <c r="G33">
        <v>141.167075748679</v>
      </c>
    </row>
    <row r="35" spans="6:7">
      <c r="F35">
        <f>AVERAGE(F26:F34)</f>
        <v>-0.0688424277360063</v>
      </c>
      <c r="G35">
        <f>AVERAGE(G26:G34)</f>
        <v>170.346639422323</v>
      </c>
    </row>
    <row r="44" spans="1:3">
      <c r="A44" s="1" t="s">
        <v>7</v>
      </c>
      <c r="B44" s="1" t="s">
        <v>8</v>
      </c>
      <c r="C44" s="1" t="s">
        <v>9</v>
      </c>
    </row>
    <row r="45" spans="1:3">
      <c r="A45" s="1">
        <v>2100.647217</v>
      </c>
      <c r="B45" s="1"/>
      <c r="C45" s="1">
        <v>7.73</v>
      </c>
    </row>
    <row r="46" spans="1:3">
      <c r="A46" s="1">
        <v>2158.996094</v>
      </c>
      <c r="B46" s="1"/>
      <c r="C46" s="1">
        <v>12.05</v>
      </c>
    </row>
    <row r="47" spans="1:3">
      <c r="A47" s="1">
        <v>2255.84668</v>
      </c>
      <c r="B47" s="1"/>
      <c r="C47" s="1">
        <v>17.39</v>
      </c>
    </row>
    <row r="48" spans="1:3">
      <c r="A48" s="1">
        <v>2389.05127</v>
      </c>
      <c r="B48" s="1"/>
      <c r="C48" s="1">
        <v>23.14</v>
      </c>
    </row>
    <row r="49" spans="1:3">
      <c r="A49" s="1">
        <v>2499.780273</v>
      </c>
      <c r="B49" s="1"/>
      <c r="C49" s="1">
        <v>27.7</v>
      </c>
    </row>
    <row r="50" spans="1:3">
      <c r="A50" s="1"/>
      <c r="B50" s="1"/>
      <c r="C50" s="1"/>
    </row>
    <row r="51" spans="1:3">
      <c r="A51" s="1"/>
      <c r="B51" s="1"/>
      <c r="C51" s="1"/>
    </row>
    <row r="52" spans="1:3">
      <c r="A52" s="1"/>
      <c r="B52" s="1"/>
      <c r="C52" s="1"/>
    </row>
    <row r="53" spans="1:3">
      <c r="A53" s="1"/>
      <c r="B53" s="1"/>
      <c r="C53" s="1"/>
    </row>
    <row r="54" spans="1:3">
      <c r="A54" s="1"/>
      <c r="B54" s="1"/>
      <c r="C54" s="1"/>
    </row>
    <row r="55" spans="1:3">
      <c r="A55" s="1"/>
      <c r="B55" s="1"/>
      <c r="C55" s="1"/>
    </row>
    <row r="56" spans="1:3">
      <c r="A56" s="1"/>
      <c r="B56" s="1"/>
      <c r="C56" s="1"/>
    </row>
    <row r="57" spans="1:3">
      <c r="A57" s="1"/>
      <c r="B57" s="1"/>
      <c r="C57" s="1"/>
    </row>
    <row r="58" spans="1:3">
      <c r="A58" s="1"/>
      <c r="B58" s="1"/>
      <c r="C58" s="1"/>
    </row>
    <row r="59" spans="1:3">
      <c r="A59" s="1"/>
      <c r="B59" s="1"/>
      <c r="C59" s="1"/>
    </row>
    <row r="60" spans="1:3">
      <c r="A60" s="1"/>
      <c r="B60" s="1"/>
      <c r="C60" s="1"/>
    </row>
    <row r="61" spans="1:3">
      <c r="A61" s="1"/>
      <c r="B61" s="1"/>
      <c r="C61" s="1"/>
    </row>
    <row r="65" spans="2:6">
      <c r="B65">
        <v>1284.364624</v>
      </c>
      <c r="E65">
        <f>B65*0.01376-1.2507</f>
        <v>16.42215722624</v>
      </c>
      <c r="F65" s="12">
        <f>(E65-E66)/((E65+E66)/2)</f>
        <v>0.00437031294670767</v>
      </c>
    </row>
    <row r="66" spans="2:7">
      <c r="B66">
        <v>1279.160156</v>
      </c>
      <c r="E66">
        <f t="shared" ref="E66:E71" si="8">B66*0.01376-1.2507</f>
        <v>16.35054374656</v>
      </c>
      <c r="F66" s="12">
        <f t="shared" ref="F66:F71" si="9">(E66-E67)/((E66+E67)/2)</f>
        <v>-0.0047410138602121</v>
      </c>
      <c r="G66" s="12">
        <f t="shared" ref="G66:G71" si="10">(E65-E66)/((F65+E66)/2)</f>
        <v>0.0087574265959993</v>
      </c>
    </row>
    <row r="67" spans="2:7">
      <c r="B67">
        <v>1284.807129</v>
      </c>
      <c r="E67">
        <f t="shared" si="8"/>
        <v>16.42824609504</v>
      </c>
      <c r="F67" s="12">
        <f t="shared" si="9"/>
        <v>-0.00405697045477944</v>
      </c>
      <c r="G67" s="12">
        <f t="shared" si="10"/>
        <v>-0.00946233439158418</v>
      </c>
    </row>
    <row r="68" spans="2:7">
      <c r="B68">
        <v>1289.660645</v>
      </c>
      <c r="E68">
        <f t="shared" si="8"/>
        <v>16.4950304752</v>
      </c>
      <c r="F68" s="12">
        <f t="shared" si="9"/>
        <v>0.00315201319756494</v>
      </c>
      <c r="G68" s="12">
        <f t="shared" si="10"/>
        <v>-0.00809950730207418</v>
      </c>
    </row>
    <row r="69" spans="2:7">
      <c r="B69">
        <v>1285.888062</v>
      </c>
      <c r="E69">
        <f t="shared" si="8"/>
        <v>16.44311973312</v>
      </c>
      <c r="F69" s="12">
        <f t="shared" si="9"/>
        <v>0.0190772371097894</v>
      </c>
      <c r="G69" s="12">
        <f t="shared" si="10"/>
        <v>0.00631276715850492</v>
      </c>
    </row>
    <row r="70" spans="2:7">
      <c r="B70">
        <v>1263.306274</v>
      </c>
      <c r="E70">
        <f t="shared" si="8"/>
        <v>16.13239433024</v>
      </c>
      <c r="F70" s="12">
        <f t="shared" si="9"/>
        <v>0.00933620136133574</v>
      </c>
      <c r="G70" s="12">
        <f t="shared" si="10"/>
        <v>0.0384764201310462</v>
      </c>
    </row>
    <row r="71" spans="2:7">
      <c r="B71">
        <v>1252.411255</v>
      </c>
      <c r="E71">
        <f t="shared" si="8"/>
        <v>15.9824788688</v>
      </c>
      <c r="F71" s="12"/>
      <c r="G71" s="12">
        <f t="shared" si="10"/>
        <v>0.0187490238953205</v>
      </c>
    </row>
    <row r="77" spans="2:5">
      <c r="B77">
        <v>1284.364624</v>
      </c>
      <c r="E77">
        <f>B77*0.0136-1.3573</f>
        <v>16.1100588864</v>
      </c>
    </row>
    <row r="78" spans="2:7">
      <c r="B78">
        <v>1279.160156</v>
      </c>
      <c r="E78">
        <f>B78*0.0139-1.666</f>
        <v>16.1143261684</v>
      </c>
      <c r="G78" s="12">
        <f>(E77-E78)/((F77+E78)/2)</f>
        <v>-0.000529625868981756</v>
      </c>
    </row>
    <row r="79" spans="2:7">
      <c r="B79">
        <v>1284.807129</v>
      </c>
      <c r="E79">
        <f>B79*0.0139-1.547</f>
        <v>16.3118190931</v>
      </c>
      <c r="G79" s="12">
        <f>(E78-E79)/((F78+E79)/2)</f>
        <v>-0.0242147026732955</v>
      </c>
    </row>
    <row r="80" spans="2:7">
      <c r="B80">
        <v>1289.660645</v>
      </c>
      <c r="E80">
        <f>B80*0.0137-1.5421</f>
        <v>16.1262508365</v>
      </c>
      <c r="G80" s="12">
        <f t="shared" ref="G78:G83" si="11">(E79-E80)/((F79+E80)/2)</f>
        <v>0.0230144326144285</v>
      </c>
    </row>
    <row r="81" spans="2:7">
      <c r="B81">
        <v>1285.888062</v>
      </c>
      <c r="E81">
        <f>B81*0.0143-1.9824</f>
        <v>16.4057992866</v>
      </c>
      <c r="G81" s="12">
        <f t="shared" si="11"/>
        <v>-0.0340792234765828</v>
      </c>
    </row>
    <row r="82" spans="2:7">
      <c r="B82">
        <v>1263.306274</v>
      </c>
      <c r="E82">
        <f>B82*0.0142-1.685</f>
        <v>16.2539490908</v>
      </c>
      <c r="G82" s="12">
        <f t="shared" si="11"/>
        <v>0.0186847140903065</v>
      </c>
    </row>
    <row r="83" spans="2:7">
      <c r="B83">
        <v>1252.411255</v>
      </c>
      <c r="E83">
        <f>B83*0.0127+0.3533</f>
        <v>16.2589229385</v>
      </c>
      <c r="G83" s="12">
        <f t="shared" si="11"/>
        <v>-0.000611829912573022</v>
      </c>
    </row>
    <row r="94" spans="1:13">
      <c r="A94" s="3" t="s">
        <v>9</v>
      </c>
      <c r="B94" s="3"/>
      <c r="C94" s="3" t="s">
        <v>22</v>
      </c>
      <c r="D94" s="3"/>
      <c r="E94" s="3" t="s">
        <v>23</v>
      </c>
      <c r="F94" s="3"/>
      <c r="G94" s="3" t="s">
        <v>24</v>
      </c>
      <c r="H94" s="3" t="s">
        <v>25</v>
      </c>
      <c r="I94" s="3" t="s">
        <v>26</v>
      </c>
      <c r="J94" s="6"/>
      <c r="K94" s="6"/>
      <c r="M94" s="1" t="s">
        <v>27</v>
      </c>
    </row>
    <row r="95" spans="1:13">
      <c r="A95" s="3" t="s">
        <v>28</v>
      </c>
      <c r="B95" s="3" t="s">
        <v>29</v>
      </c>
      <c r="C95" s="3" t="s">
        <v>28</v>
      </c>
      <c r="D95" s="3" t="s">
        <v>29</v>
      </c>
      <c r="E95" s="3" t="s">
        <v>28</v>
      </c>
      <c r="F95" s="3" t="s">
        <v>29</v>
      </c>
      <c r="G95" s="3" t="s">
        <v>30</v>
      </c>
      <c r="H95" s="3"/>
      <c r="I95" s="3"/>
      <c r="J95" s="3" t="s">
        <v>30</v>
      </c>
      <c r="K95" s="3" t="s">
        <v>12</v>
      </c>
      <c r="L95" s="1" t="s">
        <v>31</v>
      </c>
      <c r="M95" s="1"/>
    </row>
    <row r="96" spans="1:13">
      <c r="A96" s="3"/>
      <c r="B96" s="3"/>
      <c r="C96" s="4"/>
      <c r="D96" s="5"/>
      <c r="E96" s="4"/>
      <c r="F96" s="4"/>
      <c r="G96" s="3"/>
      <c r="H96" s="3"/>
      <c r="I96" s="3"/>
      <c r="J96" s="3"/>
      <c r="K96" s="7"/>
      <c r="L96" s="1"/>
      <c r="M96" s="1"/>
    </row>
    <row r="97" spans="1:13">
      <c r="A97" s="5"/>
      <c r="B97" s="3"/>
      <c r="C97" s="3"/>
      <c r="D97" s="3"/>
      <c r="E97" s="3"/>
      <c r="F97" s="5"/>
      <c r="G97" s="4"/>
      <c r="H97" s="4"/>
      <c r="I97" s="3"/>
      <c r="J97" s="3"/>
      <c r="K97" s="7"/>
      <c r="L97" s="1"/>
      <c r="M97" s="1"/>
    </row>
    <row r="98" spans="1:13">
      <c r="A98" s="3"/>
      <c r="B98" s="5"/>
      <c r="C98" s="3"/>
      <c r="D98" s="3"/>
      <c r="E98" s="3"/>
      <c r="F98" s="3"/>
      <c r="G98" s="3"/>
      <c r="H98" s="3"/>
      <c r="I98" s="3"/>
      <c r="J98" s="3"/>
      <c r="K98" s="7"/>
      <c r="L98" s="1"/>
      <c r="M98" s="1"/>
    </row>
    <row r="99" spans="1:13">
      <c r="A99" s="3"/>
      <c r="B99" s="3">
        <v>349.4</v>
      </c>
      <c r="C99" s="3"/>
      <c r="D99" s="5">
        <v>390.9</v>
      </c>
      <c r="E99" s="3"/>
      <c r="F99" s="4">
        <v>552.8</v>
      </c>
      <c r="G99" s="4">
        <v>20.6</v>
      </c>
      <c r="H99" s="4">
        <v>8.05</v>
      </c>
      <c r="I99" s="3">
        <v>8.14</v>
      </c>
      <c r="J99" s="3">
        <f>G99/5</f>
        <v>4.12</v>
      </c>
      <c r="K99" s="7">
        <f>(F99-D99)/((D99+F99)/2)</f>
        <v>0.343117516159797</v>
      </c>
      <c r="L99" s="10">
        <f>(H99-I99)/((H99+I99)/2)</f>
        <v>-0.0111179740580605</v>
      </c>
      <c r="M99" s="1">
        <f>(H99+I99)/2</f>
        <v>8.095</v>
      </c>
    </row>
    <row r="100" spans="1:1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7"/>
      <c r="L100" s="10"/>
      <c r="M100" s="1"/>
    </row>
    <row r="101" spans="1:13">
      <c r="A101" s="3"/>
      <c r="B101" s="3"/>
      <c r="C101" s="3"/>
      <c r="D101" s="3"/>
      <c r="E101" s="4"/>
      <c r="F101" s="4"/>
      <c r="G101" s="3"/>
      <c r="H101" s="3"/>
      <c r="I101" s="3"/>
      <c r="J101" s="3"/>
      <c r="K101" s="7"/>
      <c r="L101" s="10"/>
      <c r="M101" s="1"/>
    </row>
    <row r="102" spans="1:13">
      <c r="A102" s="3"/>
      <c r="B102" s="3"/>
      <c r="C102" s="3"/>
      <c r="D102" s="3"/>
      <c r="E102" s="4"/>
      <c r="F102" s="3"/>
      <c r="G102" s="4"/>
      <c r="H102" s="4"/>
      <c r="I102" s="3"/>
      <c r="J102" s="3"/>
      <c r="K102" s="7"/>
      <c r="L102" s="10"/>
      <c r="M102" s="1"/>
    </row>
    <row r="103" spans="1:13">
      <c r="A103" s="3"/>
      <c r="B103" s="5">
        <v>652.3</v>
      </c>
      <c r="C103" s="4"/>
      <c r="D103" s="3">
        <v>710</v>
      </c>
      <c r="E103" s="4"/>
      <c r="F103" s="3">
        <v>975</v>
      </c>
      <c r="G103" s="3">
        <v>38.5</v>
      </c>
      <c r="H103" s="3">
        <v>15.25</v>
      </c>
      <c r="I103" s="3">
        <v>15.03</v>
      </c>
      <c r="J103" s="3">
        <f>G103/5</f>
        <v>7.7</v>
      </c>
      <c r="K103" s="7">
        <f>(F103-D103)/((D103+F103)/2)</f>
        <v>0.314540059347181</v>
      </c>
      <c r="L103" s="10">
        <f>(H103-I103)/((H103+I103)/2)</f>
        <v>0.0145310435931308</v>
      </c>
      <c r="M103" s="1">
        <f>(H103+I103)/2</f>
        <v>15.14</v>
      </c>
    </row>
    <row r="104" spans="1:13">
      <c r="A104" s="3"/>
      <c r="B104" s="3"/>
      <c r="C104" s="5"/>
      <c r="D104" s="3"/>
      <c r="E104" s="3"/>
      <c r="F104" s="3"/>
      <c r="G104" s="3"/>
      <c r="H104" s="3"/>
      <c r="I104" s="3"/>
      <c r="J104" s="3"/>
      <c r="K104" s="7"/>
      <c r="M104" s="1"/>
    </row>
    <row r="120" spans="1:13">
      <c r="A120" s="3" t="s">
        <v>9</v>
      </c>
      <c r="B120" s="3"/>
      <c r="C120" s="3" t="s">
        <v>23</v>
      </c>
      <c r="D120" s="3"/>
      <c r="E120" s="3" t="s">
        <v>32</v>
      </c>
      <c r="F120" s="3"/>
      <c r="G120" s="3" t="s">
        <v>33</v>
      </c>
      <c r="H120" s="3" t="s">
        <v>26</v>
      </c>
      <c r="I120" s="3" t="s">
        <v>34</v>
      </c>
      <c r="J120" s="6"/>
      <c r="K120" s="6"/>
      <c r="M120" s="1" t="s">
        <v>27</v>
      </c>
    </row>
    <row r="121" spans="1:13">
      <c r="A121" s="3" t="s">
        <v>28</v>
      </c>
      <c r="B121" s="3" t="s">
        <v>29</v>
      </c>
      <c r="C121" s="3" t="s">
        <v>28</v>
      </c>
      <c r="D121" s="3" t="s">
        <v>29</v>
      </c>
      <c r="E121" s="3" t="s">
        <v>28</v>
      </c>
      <c r="F121" s="3" t="s">
        <v>29</v>
      </c>
      <c r="G121" s="3" t="s">
        <v>35</v>
      </c>
      <c r="H121" s="3"/>
      <c r="I121" s="3"/>
      <c r="J121" s="3" t="s">
        <v>35</v>
      </c>
      <c r="K121" s="3" t="s">
        <v>12</v>
      </c>
      <c r="M121" s="1"/>
    </row>
    <row r="122" spans="1:13">
      <c r="A122" s="3"/>
      <c r="B122" s="3"/>
      <c r="C122" s="4"/>
      <c r="D122" s="5"/>
      <c r="E122" s="4"/>
      <c r="F122" s="4"/>
      <c r="G122" s="3"/>
      <c r="H122" s="3"/>
      <c r="I122" s="3"/>
      <c r="J122" s="3"/>
      <c r="K122" s="7"/>
      <c r="M122" s="1"/>
    </row>
    <row r="123" spans="1:13">
      <c r="A123" s="5"/>
      <c r="B123" s="3"/>
      <c r="C123" s="3"/>
      <c r="D123" s="3"/>
      <c r="E123" s="3"/>
      <c r="F123" s="5"/>
      <c r="G123" s="4"/>
      <c r="H123" s="4"/>
      <c r="I123" s="3"/>
      <c r="J123" s="3"/>
      <c r="K123" s="7"/>
      <c r="M123" s="1"/>
    </row>
    <row r="124" spans="1:13">
      <c r="A124" s="3"/>
      <c r="B124" s="5"/>
      <c r="C124" s="3"/>
      <c r="D124" s="3"/>
      <c r="E124" s="3"/>
      <c r="F124" s="3"/>
      <c r="G124" s="3"/>
      <c r="H124" s="3"/>
      <c r="I124" s="3"/>
      <c r="J124" s="3"/>
      <c r="K124" s="7"/>
      <c r="M124" s="1"/>
    </row>
    <row r="125" spans="1:13">
      <c r="A125" s="3"/>
      <c r="B125" s="3">
        <v>347.3</v>
      </c>
      <c r="C125" s="3"/>
      <c r="D125" s="5">
        <v>653.7</v>
      </c>
      <c r="E125" s="3"/>
      <c r="F125" s="4">
        <v>754.6</v>
      </c>
      <c r="G125" s="4">
        <v>20.6</v>
      </c>
      <c r="H125" s="4">
        <v>8.15</v>
      </c>
      <c r="I125" s="3">
        <v>8.03</v>
      </c>
      <c r="J125" s="3">
        <f>G125/5</f>
        <v>4.12</v>
      </c>
      <c r="K125" s="7">
        <f>(F125-D125)/((D125+F125)/2)</f>
        <v>0.143293332386565</v>
      </c>
      <c r="M125" s="1">
        <f>(H125+I125)/2</f>
        <v>8.09</v>
      </c>
    </row>
    <row r="126" spans="1:1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7"/>
      <c r="M126" s="1"/>
    </row>
    <row r="127" spans="1:13">
      <c r="A127" s="3"/>
      <c r="B127" s="3"/>
      <c r="C127" s="3"/>
      <c r="D127" s="3"/>
      <c r="E127" s="4"/>
      <c r="F127" s="4"/>
      <c r="G127" s="3"/>
      <c r="H127" s="3"/>
      <c r="I127" s="3"/>
      <c r="J127" s="3"/>
      <c r="K127" s="7"/>
      <c r="M127" s="1"/>
    </row>
    <row r="128" spans="1:13">
      <c r="A128" s="3"/>
      <c r="B128" s="3"/>
      <c r="C128" s="3"/>
      <c r="D128" s="3"/>
      <c r="E128" s="4"/>
      <c r="F128" s="3"/>
      <c r="G128" s="4"/>
      <c r="H128" s="4"/>
      <c r="I128" s="3"/>
      <c r="J128" s="3"/>
      <c r="K128" s="7"/>
      <c r="M128" s="1"/>
    </row>
    <row r="129" spans="1:13">
      <c r="A129" s="3"/>
      <c r="B129" s="5">
        <v>647.9</v>
      </c>
      <c r="C129" s="4"/>
      <c r="D129" s="3">
        <v>1099.9</v>
      </c>
      <c r="E129" s="4"/>
      <c r="F129" s="3">
        <v>1237.8</v>
      </c>
      <c r="G129" s="3">
        <v>38.5</v>
      </c>
      <c r="H129" s="3">
        <v>15.1</v>
      </c>
      <c r="I129" s="3">
        <v>15.26</v>
      </c>
      <c r="J129" s="3">
        <f>G129/5</f>
        <v>7.7</v>
      </c>
      <c r="K129" s="7">
        <f>(F129-D129)/((D129+F129)/2)</f>
        <v>0.117979210334944</v>
      </c>
      <c r="M129" s="1">
        <f>(H129+I129)/2</f>
        <v>15.18</v>
      </c>
    </row>
    <row r="130" spans="1:13">
      <c r="A130" s="3"/>
      <c r="B130" s="3"/>
      <c r="C130" s="5"/>
      <c r="D130" s="3"/>
      <c r="E130" s="3"/>
      <c r="F130" s="3"/>
      <c r="G130" s="3"/>
      <c r="H130" s="3"/>
      <c r="I130" s="3"/>
      <c r="J130" s="3"/>
      <c r="K130" s="7"/>
      <c r="M130" s="1"/>
    </row>
    <row r="148" spans="1:13">
      <c r="A148" s="3" t="s">
        <v>9</v>
      </c>
      <c r="B148" s="3"/>
      <c r="C148" s="3" t="s">
        <v>32</v>
      </c>
      <c r="D148" s="3"/>
      <c r="E148" s="3" t="s">
        <v>36</v>
      </c>
      <c r="F148" s="3"/>
      <c r="G148" s="3" t="s">
        <v>37</v>
      </c>
      <c r="H148" s="3" t="s">
        <v>34</v>
      </c>
      <c r="I148" s="3" t="s">
        <v>38</v>
      </c>
      <c r="J148" s="6"/>
      <c r="K148" s="6"/>
      <c r="M148" s="1" t="s">
        <v>27</v>
      </c>
    </row>
    <row r="149" spans="1:13">
      <c r="A149" s="3" t="s">
        <v>28</v>
      </c>
      <c r="B149" s="3" t="s">
        <v>29</v>
      </c>
      <c r="C149" s="3" t="s">
        <v>28</v>
      </c>
      <c r="D149" s="3" t="s">
        <v>29</v>
      </c>
      <c r="E149" s="3" t="s">
        <v>28</v>
      </c>
      <c r="F149" s="3" t="s">
        <v>29</v>
      </c>
      <c r="G149" s="3" t="s">
        <v>35</v>
      </c>
      <c r="H149" s="3"/>
      <c r="I149" s="3"/>
      <c r="J149" s="3" t="s">
        <v>35</v>
      </c>
      <c r="K149" s="3" t="s">
        <v>12</v>
      </c>
      <c r="M149" s="1"/>
    </row>
    <row r="150" spans="1:13">
      <c r="A150" s="3"/>
      <c r="B150" s="3"/>
      <c r="C150" s="4"/>
      <c r="D150" s="5"/>
      <c r="E150" s="4"/>
      <c r="F150" s="4"/>
      <c r="G150" s="3"/>
      <c r="H150" s="3"/>
      <c r="I150" s="3"/>
      <c r="J150" s="3"/>
      <c r="K150" s="7"/>
      <c r="M150" s="1"/>
    </row>
    <row r="151" spans="1:13">
      <c r="A151" s="5"/>
      <c r="B151" s="3"/>
      <c r="C151" s="3"/>
      <c r="D151" s="3"/>
      <c r="E151" s="3"/>
      <c r="F151" s="5"/>
      <c r="G151" s="4"/>
      <c r="H151" s="4"/>
      <c r="I151" s="3"/>
      <c r="J151" s="3"/>
      <c r="K151" s="7"/>
      <c r="M151" s="1"/>
    </row>
    <row r="152" spans="1:13">
      <c r="A152" s="3"/>
      <c r="B152" s="5"/>
      <c r="C152" s="3"/>
      <c r="D152" s="3"/>
      <c r="E152" s="3"/>
      <c r="F152" s="3"/>
      <c r="G152" s="3"/>
      <c r="H152" s="3"/>
      <c r="I152" s="3"/>
      <c r="J152" s="3"/>
      <c r="K152" s="7"/>
      <c r="M152" s="1"/>
    </row>
    <row r="153" spans="1:13">
      <c r="A153" s="3"/>
      <c r="B153" s="3">
        <v>349.9</v>
      </c>
      <c r="C153" s="3"/>
      <c r="D153" s="5">
        <v>794.6</v>
      </c>
      <c r="E153" s="3"/>
      <c r="F153" s="4">
        <v>859.8</v>
      </c>
      <c r="G153" s="4">
        <v>21</v>
      </c>
      <c r="H153" s="4">
        <v>8.17</v>
      </c>
      <c r="I153" s="3">
        <v>8.07</v>
      </c>
      <c r="J153" s="3">
        <f>G153/5</f>
        <v>4.2</v>
      </c>
      <c r="K153" s="7">
        <f>(F153-D153)/((D153+F153)/2)</f>
        <v>0.0788201160541585</v>
      </c>
      <c r="M153" s="1">
        <f>(H153+I153)/2</f>
        <v>8.12</v>
      </c>
    </row>
    <row r="154" spans="1:1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7"/>
      <c r="M154" s="1"/>
    </row>
    <row r="155" spans="1:13">
      <c r="A155" s="3"/>
      <c r="B155" s="3"/>
      <c r="C155" s="3"/>
      <c r="D155" s="3"/>
      <c r="E155" s="4"/>
      <c r="F155" s="4"/>
      <c r="G155" s="3"/>
      <c r="H155" s="3"/>
      <c r="I155" s="3"/>
      <c r="J155" s="3"/>
      <c r="K155" s="7"/>
      <c r="M155" s="1"/>
    </row>
    <row r="156" spans="1:13">
      <c r="A156" s="3"/>
      <c r="B156" s="3"/>
      <c r="C156" s="3"/>
      <c r="D156" s="3"/>
      <c r="E156" s="4"/>
      <c r="F156" s="3"/>
      <c r="G156" s="4"/>
      <c r="H156" s="4"/>
      <c r="I156" s="3"/>
      <c r="J156" s="3"/>
      <c r="K156" s="7"/>
      <c r="M156" s="1"/>
    </row>
    <row r="157" spans="1:13">
      <c r="A157" s="3"/>
      <c r="B157" s="5">
        <v>652.6</v>
      </c>
      <c r="C157" s="4"/>
      <c r="D157" s="3">
        <v>1266.1</v>
      </c>
      <c r="E157" s="4"/>
      <c r="F157" s="3">
        <v>1354.8</v>
      </c>
      <c r="G157" s="3">
        <v>39.1</v>
      </c>
      <c r="H157" s="3">
        <v>15.22</v>
      </c>
      <c r="I157" s="3">
        <v>15.05</v>
      </c>
      <c r="J157" s="3">
        <f>G157/5</f>
        <v>7.82</v>
      </c>
      <c r="K157" s="7">
        <f>(F157-D157)/((D157+F157)/2)</f>
        <v>0.0676866725170743</v>
      </c>
      <c r="M157" s="1">
        <f>(H157+I157)/2</f>
        <v>15.135</v>
      </c>
    </row>
    <row r="158" spans="1:11">
      <c r="A158" s="3"/>
      <c r="B158" s="3"/>
      <c r="C158" s="5"/>
      <c r="D158" s="3"/>
      <c r="E158" s="3"/>
      <c r="F158" s="3"/>
      <c r="G158" s="3"/>
      <c r="H158" s="3"/>
      <c r="I158" s="3"/>
      <c r="J158" s="3"/>
      <c r="K158" s="7"/>
    </row>
    <row r="173" spans="1:13">
      <c r="A173" s="3" t="s">
        <v>9</v>
      </c>
      <c r="B173" s="3"/>
      <c r="C173" s="3" t="s">
        <v>36</v>
      </c>
      <c r="D173" s="3"/>
      <c r="E173" s="3" t="s">
        <v>39</v>
      </c>
      <c r="F173" s="3"/>
      <c r="G173" s="3" t="s">
        <v>40</v>
      </c>
      <c r="H173" s="3" t="s">
        <v>38</v>
      </c>
      <c r="I173" s="3" t="s">
        <v>41</v>
      </c>
      <c r="J173" s="6"/>
      <c r="K173" s="6"/>
      <c r="M173" s="1" t="s">
        <v>27</v>
      </c>
    </row>
    <row r="174" spans="1:13">
      <c r="A174" s="3" t="s">
        <v>28</v>
      </c>
      <c r="B174" s="3" t="s">
        <v>29</v>
      </c>
      <c r="C174" s="3" t="s">
        <v>28</v>
      </c>
      <c r="D174" s="3" t="s">
        <v>29</v>
      </c>
      <c r="E174" s="3" t="s">
        <v>28</v>
      </c>
      <c r="F174" s="3" t="s">
        <v>29</v>
      </c>
      <c r="G174" s="3" t="s">
        <v>35</v>
      </c>
      <c r="H174" s="3"/>
      <c r="I174" s="3"/>
      <c r="J174" s="3" t="s">
        <v>35</v>
      </c>
      <c r="K174" s="3" t="s">
        <v>12</v>
      </c>
      <c r="M174" s="1"/>
    </row>
    <row r="175" spans="1:13">
      <c r="A175" s="3"/>
      <c r="B175" s="3"/>
      <c r="C175" s="4"/>
      <c r="D175" s="5"/>
      <c r="E175" s="4"/>
      <c r="F175" s="4"/>
      <c r="G175" s="3"/>
      <c r="H175" s="3"/>
      <c r="I175" s="3"/>
      <c r="J175" s="3"/>
      <c r="K175" s="7"/>
      <c r="M175" s="1"/>
    </row>
    <row r="176" spans="1:13">
      <c r="A176" s="5"/>
      <c r="B176" s="3"/>
      <c r="C176" s="3"/>
      <c r="D176" s="3"/>
      <c r="E176" s="3"/>
      <c r="F176" s="5"/>
      <c r="G176" s="4"/>
      <c r="H176" s="4"/>
      <c r="I176" s="3"/>
      <c r="J176" s="3"/>
      <c r="K176" s="7"/>
      <c r="M176" s="1"/>
    </row>
    <row r="177" spans="1:13">
      <c r="A177" s="3"/>
      <c r="B177" s="5"/>
      <c r="C177" s="3"/>
      <c r="D177" s="3"/>
      <c r="E177" s="3"/>
      <c r="F177" s="3"/>
      <c r="G177" s="3"/>
      <c r="H177" s="3"/>
      <c r="I177" s="3"/>
      <c r="J177" s="3"/>
      <c r="K177" s="7"/>
      <c r="M177" s="1"/>
    </row>
    <row r="178" spans="1:13">
      <c r="A178" s="3"/>
      <c r="B178" s="3">
        <v>350.9</v>
      </c>
      <c r="C178" s="3"/>
      <c r="D178" s="5">
        <v>861.6</v>
      </c>
      <c r="E178" s="3"/>
      <c r="F178" s="4">
        <v>868.6</v>
      </c>
      <c r="G178" s="4">
        <v>21.1</v>
      </c>
      <c r="H178" s="4">
        <v>8.1</v>
      </c>
      <c r="I178" s="3">
        <v>8.13</v>
      </c>
      <c r="J178" s="3">
        <f>G178/5</f>
        <v>4.22</v>
      </c>
      <c r="K178" s="7">
        <f>(F178-D178)/((D178+F178)/2)</f>
        <v>0.00809155010981389</v>
      </c>
      <c r="M178" s="1">
        <f>(H178+I178)/2</f>
        <v>8.115</v>
      </c>
    </row>
    <row r="179" spans="1:1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7"/>
      <c r="M179" s="1"/>
    </row>
    <row r="180" spans="1:13">
      <c r="A180" s="3"/>
      <c r="B180" s="3"/>
      <c r="C180" s="3"/>
      <c r="D180" s="3"/>
      <c r="E180" s="4"/>
      <c r="F180" s="4"/>
      <c r="G180" s="3"/>
      <c r="H180" s="3"/>
      <c r="I180" s="3"/>
      <c r="J180" s="3"/>
      <c r="K180" s="7"/>
      <c r="M180" s="1"/>
    </row>
    <row r="181" spans="1:13">
      <c r="A181" s="3"/>
      <c r="B181" s="3"/>
      <c r="C181" s="3"/>
      <c r="D181" s="3"/>
      <c r="E181" s="4"/>
      <c r="F181" s="3"/>
      <c r="G181" s="4"/>
      <c r="H181" s="4"/>
      <c r="I181" s="3"/>
      <c r="J181" s="3"/>
      <c r="K181" s="7"/>
      <c r="M181" s="1"/>
    </row>
    <row r="182" spans="1:13">
      <c r="A182" s="3"/>
      <c r="B182" s="5">
        <v>654.4</v>
      </c>
      <c r="C182" s="4"/>
      <c r="D182" s="3">
        <v>1337.4</v>
      </c>
      <c r="E182" s="4"/>
      <c r="F182" s="3">
        <v>1354</v>
      </c>
      <c r="G182" s="3">
        <v>39.2</v>
      </c>
      <c r="H182" s="3">
        <v>15.12</v>
      </c>
      <c r="I182" s="3">
        <v>15.16</v>
      </c>
      <c r="J182" s="3">
        <f>G182/5</f>
        <v>7.84</v>
      </c>
      <c r="K182" s="7">
        <f>(F182-D182)/((D182+F182)/2)</f>
        <v>0.012335587426618</v>
      </c>
      <c r="M182" s="1">
        <f>(H182+I182)/2</f>
        <v>15.14</v>
      </c>
    </row>
    <row r="183" spans="1:11">
      <c r="A183" s="3"/>
      <c r="B183" s="3"/>
      <c r="C183" s="5"/>
      <c r="D183" s="3"/>
      <c r="E183" s="3"/>
      <c r="F183" s="3"/>
      <c r="G183" s="3"/>
      <c r="H183" s="3"/>
      <c r="I183" s="3"/>
      <c r="J183" s="3"/>
      <c r="K183" s="7"/>
    </row>
    <row r="200" spans="1:13">
      <c r="A200" s="3" t="s">
        <v>9</v>
      </c>
      <c r="B200" s="3"/>
      <c r="C200" s="3" t="s">
        <v>39</v>
      </c>
      <c r="D200" s="3"/>
      <c r="E200" s="3" t="s">
        <v>42</v>
      </c>
      <c r="F200" s="3"/>
      <c r="G200" s="3" t="s">
        <v>43</v>
      </c>
      <c r="H200" s="3" t="s">
        <v>41</v>
      </c>
      <c r="I200" s="3" t="s">
        <v>44</v>
      </c>
      <c r="J200" s="6"/>
      <c r="K200" s="6"/>
      <c r="M200" s="1" t="s">
        <v>27</v>
      </c>
    </row>
    <row r="201" spans="1:13">
      <c r="A201" s="3" t="s">
        <v>28</v>
      </c>
      <c r="B201" s="3" t="s">
        <v>29</v>
      </c>
      <c r="C201" s="3" t="s">
        <v>28</v>
      </c>
      <c r="D201" s="3" t="s">
        <v>29</v>
      </c>
      <c r="E201" s="3" t="s">
        <v>28</v>
      </c>
      <c r="F201" s="3" t="s">
        <v>29</v>
      </c>
      <c r="G201" s="3" t="s">
        <v>35</v>
      </c>
      <c r="H201" s="3"/>
      <c r="I201" s="3"/>
      <c r="J201" s="3" t="s">
        <v>35</v>
      </c>
      <c r="K201" s="3" t="s">
        <v>12</v>
      </c>
      <c r="M201" s="1"/>
    </row>
    <row r="202" spans="1:13">
      <c r="A202" s="3"/>
      <c r="B202" s="3"/>
      <c r="C202" s="4"/>
      <c r="D202" s="5"/>
      <c r="E202" s="4"/>
      <c r="F202" s="4"/>
      <c r="G202" s="3"/>
      <c r="H202" s="3"/>
      <c r="I202" s="3"/>
      <c r="J202" s="3"/>
      <c r="K202" s="7"/>
      <c r="M202" s="1"/>
    </row>
    <row r="203" spans="1:13">
      <c r="A203" s="5"/>
      <c r="B203" s="3"/>
      <c r="C203" s="3"/>
      <c r="D203" s="3"/>
      <c r="E203" s="3"/>
      <c r="F203" s="5"/>
      <c r="G203" s="4"/>
      <c r="H203" s="4"/>
      <c r="I203" s="3"/>
      <c r="J203" s="3"/>
      <c r="K203" s="7"/>
      <c r="M203" s="1"/>
    </row>
    <row r="204" spans="1:13">
      <c r="A204" s="3"/>
      <c r="B204" s="5"/>
      <c r="C204" s="3"/>
      <c r="D204" s="3"/>
      <c r="E204" s="3"/>
      <c r="F204" s="3"/>
      <c r="G204" s="3"/>
      <c r="H204" s="3"/>
      <c r="I204" s="3"/>
      <c r="J204" s="3"/>
      <c r="K204" s="7"/>
      <c r="M204" s="1"/>
    </row>
    <row r="205" spans="1:13">
      <c r="A205" s="3"/>
      <c r="B205" s="3">
        <v>347.4</v>
      </c>
      <c r="C205" s="3"/>
      <c r="D205" s="5">
        <v>843.2</v>
      </c>
      <c r="E205" s="3"/>
      <c r="F205" s="4">
        <v>816.7</v>
      </c>
      <c r="G205" s="4">
        <v>20.9</v>
      </c>
      <c r="H205" s="4">
        <v>8.04</v>
      </c>
      <c r="I205" s="3">
        <v>8.08</v>
      </c>
      <c r="J205" s="3">
        <f>G205/5</f>
        <v>4.18</v>
      </c>
      <c r="K205" s="7">
        <f>(F205-D205)/((D205+F205)/2)</f>
        <v>-0.0319296343153202</v>
      </c>
      <c r="M205" s="1">
        <f>(H205+I205)/2</f>
        <v>8.06</v>
      </c>
    </row>
    <row r="206" spans="1:1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7"/>
      <c r="M206" s="1"/>
    </row>
    <row r="207" spans="1:13">
      <c r="A207" s="3"/>
      <c r="B207" s="3"/>
      <c r="C207" s="3"/>
      <c r="D207" s="3"/>
      <c r="E207" s="4"/>
      <c r="F207" s="4"/>
      <c r="G207" s="3"/>
      <c r="H207" s="3"/>
      <c r="I207" s="3"/>
      <c r="J207" s="3"/>
      <c r="K207" s="7"/>
      <c r="M207" s="1"/>
    </row>
    <row r="208" spans="1:13">
      <c r="A208" s="3"/>
      <c r="B208" s="3"/>
      <c r="C208" s="3"/>
      <c r="D208" s="3"/>
      <c r="E208" s="4"/>
      <c r="F208" s="3"/>
      <c r="G208" s="4"/>
      <c r="H208" s="4"/>
      <c r="I208" s="3"/>
      <c r="J208" s="3"/>
      <c r="K208" s="7"/>
      <c r="M208" s="1"/>
    </row>
    <row r="209" spans="1:13">
      <c r="A209" s="3"/>
      <c r="B209" s="5">
        <v>652.2</v>
      </c>
      <c r="C209" s="4"/>
      <c r="D209" s="3">
        <v>1323.7</v>
      </c>
      <c r="E209" s="4"/>
      <c r="F209" s="3">
        <v>1303.8</v>
      </c>
      <c r="G209" s="3">
        <v>39.1</v>
      </c>
      <c r="H209" s="3">
        <v>15.09</v>
      </c>
      <c r="I209" s="3">
        <v>15.18</v>
      </c>
      <c r="J209" s="3">
        <f>G209/5</f>
        <v>7.82</v>
      </c>
      <c r="K209" s="7">
        <f>(F209-D209)/((D209+F209)/2)</f>
        <v>-0.0151474785918174</v>
      </c>
      <c r="M209" s="1">
        <f>(H209+I209)/2</f>
        <v>15.135</v>
      </c>
    </row>
    <row r="210" spans="1:11">
      <c r="A210" s="3"/>
      <c r="B210" s="3"/>
      <c r="C210" s="5"/>
      <c r="D210" s="3"/>
      <c r="E210" s="3"/>
      <c r="F210" s="3"/>
      <c r="G210" s="3"/>
      <c r="H210" s="3"/>
      <c r="I210" s="3"/>
      <c r="J210" s="3"/>
      <c r="K210" s="7"/>
    </row>
    <row r="230" spans="1:13">
      <c r="A230" s="3" t="s">
        <v>9</v>
      </c>
      <c r="B230" s="3"/>
      <c r="C230" s="3" t="s">
        <v>42</v>
      </c>
      <c r="D230" s="3"/>
      <c r="E230" s="3" t="s">
        <v>45</v>
      </c>
      <c r="F230" s="3"/>
      <c r="G230" s="3" t="s">
        <v>46</v>
      </c>
      <c r="H230" s="3" t="s">
        <v>44</v>
      </c>
      <c r="I230" s="3" t="s">
        <v>47</v>
      </c>
      <c r="J230" s="6"/>
      <c r="K230" s="6"/>
      <c r="M230" s="1" t="s">
        <v>27</v>
      </c>
    </row>
    <row r="231" spans="1:13">
      <c r="A231" s="3" t="s">
        <v>28</v>
      </c>
      <c r="B231" s="3" t="s">
        <v>29</v>
      </c>
      <c r="C231" s="3" t="s">
        <v>28</v>
      </c>
      <c r="D231" s="3" t="s">
        <v>29</v>
      </c>
      <c r="E231" s="3" t="s">
        <v>28</v>
      </c>
      <c r="F231" s="3" t="s">
        <v>29</v>
      </c>
      <c r="G231" s="3"/>
      <c r="H231" s="3"/>
      <c r="I231" s="3"/>
      <c r="J231" s="3"/>
      <c r="K231" s="3" t="s">
        <v>12</v>
      </c>
      <c r="M231" s="1"/>
    </row>
    <row r="232" spans="1:13">
      <c r="A232" s="3"/>
      <c r="B232" s="3"/>
      <c r="C232" s="4"/>
      <c r="D232" s="5"/>
      <c r="E232" s="4"/>
      <c r="F232" s="4"/>
      <c r="G232" s="3"/>
      <c r="H232" s="3"/>
      <c r="I232" s="3"/>
      <c r="J232" s="3"/>
      <c r="K232" s="7"/>
      <c r="M232" s="1"/>
    </row>
    <row r="233" spans="1:13">
      <c r="A233" s="5"/>
      <c r="B233" s="3"/>
      <c r="C233" s="3"/>
      <c r="D233" s="3"/>
      <c r="E233" s="3"/>
      <c r="F233" s="5"/>
      <c r="G233" s="4"/>
      <c r="H233" s="4"/>
      <c r="I233" s="3"/>
      <c r="J233" s="3"/>
      <c r="K233" s="7"/>
      <c r="M233" s="1"/>
    </row>
    <row r="234" spans="1:13">
      <c r="A234" s="3"/>
      <c r="B234" s="5"/>
      <c r="C234" s="3"/>
      <c r="D234" s="3"/>
      <c r="E234" s="3"/>
      <c r="F234" s="3"/>
      <c r="G234" s="3"/>
      <c r="H234" s="3"/>
      <c r="I234" s="3"/>
      <c r="J234" s="3"/>
      <c r="K234" s="7"/>
      <c r="M234" s="1"/>
    </row>
    <row r="235" spans="1:13">
      <c r="A235" s="3"/>
      <c r="B235" s="3">
        <v>345.4</v>
      </c>
      <c r="C235" s="3"/>
      <c r="D235" s="5">
        <v>737.1</v>
      </c>
      <c r="E235" s="3"/>
      <c r="F235" s="4">
        <v>654.4</v>
      </c>
      <c r="G235" s="4">
        <v>20.8</v>
      </c>
      <c r="H235" s="4">
        <v>8.09</v>
      </c>
      <c r="I235" s="3">
        <v>8.19</v>
      </c>
      <c r="J235" s="3">
        <f>G235/5</f>
        <v>4.16</v>
      </c>
      <c r="K235" s="7">
        <f>(F235-D235)/((D235+F235)/2)</f>
        <v>-0.118864534674811</v>
      </c>
      <c r="M235" s="1">
        <f>(H235+I235)/2</f>
        <v>8.14</v>
      </c>
    </row>
    <row r="236" spans="1:1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7"/>
      <c r="M236" s="1"/>
    </row>
    <row r="237" spans="1:13">
      <c r="A237" s="3"/>
      <c r="B237" s="3"/>
      <c r="C237" s="3"/>
      <c r="D237" s="3"/>
      <c r="E237" s="4"/>
      <c r="F237" s="4"/>
      <c r="G237" s="3"/>
      <c r="H237" s="3"/>
      <c r="I237" s="3"/>
      <c r="J237" s="3"/>
      <c r="K237" s="7"/>
      <c r="M237" s="1"/>
    </row>
    <row r="238" spans="1:13">
      <c r="A238" s="3"/>
      <c r="B238" s="3"/>
      <c r="C238" s="3"/>
      <c r="D238" s="3"/>
      <c r="E238" s="4"/>
      <c r="F238" s="3"/>
      <c r="G238" s="4"/>
      <c r="H238" s="4"/>
      <c r="I238" s="3"/>
      <c r="J238" s="3"/>
      <c r="K238" s="7"/>
      <c r="M238" s="1"/>
    </row>
    <row r="239" spans="1:13">
      <c r="A239" s="3"/>
      <c r="B239" s="5">
        <v>637.7</v>
      </c>
      <c r="C239" s="4"/>
      <c r="D239" s="3">
        <v>1191.8</v>
      </c>
      <c r="E239" s="4"/>
      <c r="F239" s="3">
        <v>1101.3</v>
      </c>
      <c r="G239" s="3">
        <v>38.6</v>
      </c>
      <c r="H239" s="3">
        <v>15.03</v>
      </c>
      <c r="I239" s="3">
        <v>15.21</v>
      </c>
      <c r="J239" s="3">
        <f>G239/5</f>
        <v>7.72</v>
      </c>
      <c r="K239" s="7">
        <f>(F239-D239)/((D239+F239)/2)</f>
        <v>-0.0789324495224805</v>
      </c>
      <c r="M239" s="1">
        <f>(H239+I239)/2</f>
        <v>15.12</v>
      </c>
    </row>
    <row r="240" spans="1:11">
      <c r="A240" s="3"/>
      <c r="B240" s="3"/>
      <c r="C240" s="5"/>
      <c r="D240" s="3"/>
      <c r="E240" s="3"/>
      <c r="F240" s="3"/>
      <c r="G240" s="3"/>
      <c r="H240" s="3"/>
      <c r="I240" s="3"/>
      <c r="J240" s="3"/>
      <c r="K240" s="7"/>
    </row>
    <row r="258" spans="1:13">
      <c r="A258" s="3" t="s">
        <v>9</v>
      </c>
      <c r="B258" s="3"/>
      <c r="C258" s="3" t="s">
        <v>45</v>
      </c>
      <c r="D258" s="3"/>
      <c r="E258" s="3" t="s">
        <v>48</v>
      </c>
      <c r="F258" s="3"/>
      <c r="G258" s="3" t="s">
        <v>49</v>
      </c>
      <c r="H258" s="3" t="s">
        <v>47</v>
      </c>
      <c r="I258" s="3" t="s">
        <v>50</v>
      </c>
      <c r="J258" s="6"/>
      <c r="K258" s="6"/>
      <c r="M258" s="1" t="s">
        <v>27</v>
      </c>
    </row>
    <row r="259" spans="1:13">
      <c r="A259" s="3" t="s">
        <v>28</v>
      </c>
      <c r="B259" s="3" t="s">
        <v>29</v>
      </c>
      <c r="C259" s="3" t="s">
        <v>28</v>
      </c>
      <c r="D259" s="3" t="s">
        <v>29</v>
      </c>
      <c r="E259" s="3" t="s">
        <v>28</v>
      </c>
      <c r="F259" s="3" t="s">
        <v>29</v>
      </c>
      <c r="G259" s="3"/>
      <c r="H259" s="3"/>
      <c r="I259" s="3"/>
      <c r="J259" s="3"/>
      <c r="K259" s="3" t="s">
        <v>12</v>
      </c>
      <c r="M259" s="1"/>
    </row>
    <row r="260" spans="1:13">
      <c r="A260" s="3"/>
      <c r="B260" s="3"/>
      <c r="C260" s="4"/>
      <c r="D260" s="5"/>
      <c r="E260" s="4"/>
      <c r="F260" s="4"/>
      <c r="G260" s="3"/>
      <c r="H260" s="3"/>
      <c r="I260" s="3"/>
      <c r="J260" s="3"/>
      <c r="K260" s="7"/>
      <c r="M260" s="1"/>
    </row>
    <row r="261" spans="1:13">
      <c r="A261" s="5"/>
      <c r="B261" s="3"/>
      <c r="C261" s="3"/>
      <c r="D261" s="3"/>
      <c r="E261" s="3"/>
      <c r="F261" s="5"/>
      <c r="G261" s="4"/>
      <c r="H261" s="4"/>
      <c r="I261" s="3"/>
      <c r="J261" s="3"/>
      <c r="K261" s="7"/>
      <c r="M261" s="1"/>
    </row>
    <row r="262" spans="1:13">
      <c r="A262" s="3"/>
      <c r="B262" s="5"/>
      <c r="C262" s="3"/>
      <c r="D262" s="3"/>
      <c r="E262" s="3"/>
      <c r="F262" s="3"/>
      <c r="G262" s="3"/>
      <c r="H262" s="3"/>
      <c r="I262" s="3"/>
      <c r="J262" s="3"/>
      <c r="K262" s="7"/>
      <c r="M262" s="1"/>
    </row>
    <row r="263" spans="1:13">
      <c r="A263" s="3"/>
      <c r="B263" s="3">
        <v>341.7</v>
      </c>
      <c r="C263" s="3"/>
      <c r="D263" s="5">
        <v>528.8</v>
      </c>
      <c r="E263" s="3"/>
      <c r="F263" s="4">
        <v>385.3</v>
      </c>
      <c r="G263" s="4">
        <v>20.9</v>
      </c>
      <c r="H263" s="4">
        <v>8.2</v>
      </c>
      <c r="I263" s="3">
        <v>8.07</v>
      </c>
      <c r="J263" s="3">
        <f>G263/5</f>
        <v>4.18</v>
      </c>
      <c r="K263" s="7">
        <f>(F263-D263)/((D263+F263)/2)</f>
        <v>-0.313970025161361</v>
      </c>
      <c r="M263" s="1">
        <f>(H263+I263)/2</f>
        <v>8.135</v>
      </c>
    </row>
    <row r="264" spans="1:1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7"/>
      <c r="M264" s="1"/>
    </row>
    <row r="265" spans="1:13">
      <c r="A265" s="3"/>
      <c r="B265" s="3"/>
      <c r="C265" s="3"/>
      <c r="D265" s="3"/>
      <c r="E265" s="4"/>
      <c r="F265" s="4"/>
      <c r="G265" s="3"/>
      <c r="H265" s="3"/>
      <c r="I265" s="3"/>
      <c r="J265" s="3"/>
      <c r="K265" s="7"/>
      <c r="M265" s="1"/>
    </row>
    <row r="266" spans="1:13">
      <c r="A266" s="3"/>
      <c r="B266" s="3"/>
      <c r="C266" s="3"/>
      <c r="D266" s="3"/>
      <c r="E266" s="4"/>
      <c r="F266" s="3"/>
      <c r="G266" s="4"/>
      <c r="H266" s="4"/>
      <c r="I266" s="3"/>
      <c r="J266" s="3"/>
      <c r="K266" s="7"/>
      <c r="M266" s="1"/>
    </row>
    <row r="267" spans="1:13">
      <c r="A267" s="3"/>
      <c r="B267" s="5">
        <v>631.5</v>
      </c>
      <c r="C267" s="4"/>
      <c r="D267" s="3">
        <v>915.2</v>
      </c>
      <c r="E267" s="4"/>
      <c r="F267" s="3">
        <v>694.1</v>
      </c>
      <c r="G267" s="3">
        <v>38.6</v>
      </c>
      <c r="H267" s="3">
        <v>15.23</v>
      </c>
      <c r="I267" s="3">
        <v>14.99</v>
      </c>
      <c r="J267" s="3">
        <f>G267/5</f>
        <v>7.72</v>
      </c>
      <c r="K267" s="7">
        <f>(F267-D267)/((D267+F267)/2)</f>
        <v>-0.274777853725222</v>
      </c>
      <c r="M267" s="1">
        <f>(H267+I267)/2</f>
        <v>15.11</v>
      </c>
    </row>
    <row r="268" spans="1:11">
      <c r="A268" s="3"/>
      <c r="B268" s="3"/>
      <c r="C268" s="5"/>
      <c r="D268" s="3"/>
      <c r="E268" s="3"/>
      <c r="F268" s="3"/>
      <c r="G268" s="3"/>
      <c r="H268" s="3"/>
      <c r="I268" s="3"/>
      <c r="J268" s="3"/>
      <c r="K268" s="7"/>
    </row>
  </sheetData>
  <mergeCells count="21">
    <mergeCell ref="A94:B94"/>
    <mergeCell ref="C94:D94"/>
    <mergeCell ref="E94:F94"/>
    <mergeCell ref="A120:B120"/>
    <mergeCell ref="C120:D120"/>
    <mergeCell ref="E120:F120"/>
    <mergeCell ref="A148:B148"/>
    <mergeCell ref="C148:D148"/>
    <mergeCell ref="E148:F148"/>
    <mergeCell ref="A173:B173"/>
    <mergeCell ref="C173:D173"/>
    <mergeCell ref="E173:F173"/>
    <mergeCell ref="A200:B200"/>
    <mergeCell ref="C200:D200"/>
    <mergeCell ref="E200:F200"/>
    <mergeCell ref="A230:B230"/>
    <mergeCell ref="C230:D230"/>
    <mergeCell ref="E230:F230"/>
    <mergeCell ref="A258:B258"/>
    <mergeCell ref="C258:D258"/>
    <mergeCell ref="E258:F258"/>
  </mergeCell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5"/>
  <sheetViews>
    <sheetView zoomScale="145" zoomScaleNormal="145" topLeftCell="A33" workbookViewId="0">
      <selection activeCell="D35" sqref="D35:D36"/>
    </sheetView>
  </sheetViews>
  <sheetFormatPr defaultColWidth="8.88888888888889" defaultRowHeight="14.4"/>
  <cols>
    <col min="1" max="1" width="14.0185185185185" customWidth="1"/>
    <col min="2" max="2" width="9.66666666666667"/>
    <col min="3" max="3" width="13.3333333333333" customWidth="1"/>
    <col min="5" max="5" width="12.8888888888889"/>
    <col min="8" max="8" width="10.6666666666667"/>
    <col min="9" max="9" width="12.8888888888889"/>
    <col min="10" max="10" width="16.0833333333333" customWidth="1"/>
    <col min="11" max="11" width="15.6296296296296" customWidth="1"/>
  </cols>
  <sheetData>
    <row r="1" spans="1:11">
      <c r="A1" s="1" t="s">
        <v>7</v>
      </c>
      <c r="B1" s="1" t="s">
        <v>51</v>
      </c>
      <c r="C1" s="1" t="s">
        <v>8</v>
      </c>
      <c r="D1" s="1" t="s">
        <v>52</v>
      </c>
      <c r="E1" s="1" t="s">
        <v>10</v>
      </c>
      <c r="F1" s="1"/>
      <c r="G1" s="1"/>
      <c r="H1" s="1" t="s">
        <v>13</v>
      </c>
      <c r="I1" s="1" t="s">
        <v>53</v>
      </c>
      <c r="J1" s="1" t="s">
        <v>21</v>
      </c>
      <c r="K1" s="1" t="s">
        <v>20</v>
      </c>
    </row>
    <row r="2" spans="1:11">
      <c r="A2" s="1">
        <v>2530.46</v>
      </c>
      <c r="B2" s="1">
        <v>2512.81</v>
      </c>
      <c r="C2" s="1">
        <v>120.1</v>
      </c>
      <c r="D2" s="1">
        <f>236.7/2.5</f>
        <v>94.68</v>
      </c>
      <c r="E2" s="1">
        <f t="shared" ref="E2:E9" si="0">C2/D2</f>
        <v>1.26848331220955</v>
      </c>
      <c r="F2" s="1">
        <v>2464.19</v>
      </c>
      <c r="G2" s="1"/>
      <c r="H2" s="1">
        <f>0.1611*A2-310.7</f>
        <v>96.957106</v>
      </c>
      <c r="I2" s="10">
        <f>ABS(D2-H2)/D2</f>
        <v>0.02405054921842</v>
      </c>
      <c r="J2" s="1">
        <f>0.1681*B2-323.74</f>
        <v>98.663361</v>
      </c>
      <c r="K2" s="10">
        <f>ABS(D2-J2)/D2</f>
        <v>0.0420718314321921</v>
      </c>
    </row>
    <row r="3" spans="1:11">
      <c r="A3" s="1">
        <v>2451.99</v>
      </c>
      <c r="B3" s="1">
        <v>2398.16</v>
      </c>
      <c r="C3" s="1">
        <v>113.2</v>
      </c>
      <c r="D3" s="1">
        <f>215.6/2.5</f>
        <v>86.24</v>
      </c>
      <c r="E3" s="1">
        <f t="shared" si="0"/>
        <v>1.3126159554731</v>
      </c>
      <c r="F3" s="1">
        <v>2447.94</v>
      </c>
      <c r="G3" s="1"/>
      <c r="H3" s="1">
        <f t="shared" ref="H3:H9" si="1">0.1611*A3-310.7</f>
        <v>84.3155889999999</v>
      </c>
      <c r="I3" s="10">
        <f t="shared" ref="I3:I9" si="2">ABS(D3-H3)/D3</f>
        <v>0.0223145987940638</v>
      </c>
      <c r="J3" s="1">
        <f t="shared" ref="J3:J9" si="3">0.1681*B3-323.74</f>
        <v>79.390696</v>
      </c>
      <c r="K3" s="10">
        <f t="shared" ref="K3:K9" si="4">ABS(D3-J3)/D3</f>
        <v>0.0794214285714286</v>
      </c>
    </row>
    <row r="4" spans="1:11">
      <c r="A4" s="1">
        <v>2391.83</v>
      </c>
      <c r="B4" s="1">
        <v>2374.98</v>
      </c>
      <c r="C4" s="1">
        <v>107.5</v>
      </c>
      <c r="D4" s="1">
        <f>192/2.5</f>
        <v>76.8</v>
      </c>
      <c r="E4" s="1">
        <f t="shared" si="0"/>
        <v>1.39973958333333</v>
      </c>
      <c r="F4" s="1"/>
      <c r="G4" s="1"/>
      <c r="H4" s="1">
        <f t="shared" si="1"/>
        <v>74.623813</v>
      </c>
      <c r="I4" s="10">
        <f t="shared" si="2"/>
        <v>0.0283357682291668</v>
      </c>
      <c r="J4" s="1">
        <f t="shared" si="3"/>
        <v>75.494138</v>
      </c>
      <c r="K4" s="10">
        <f t="shared" si="4"/>
        <v>0.017003411458333</v>
      </c>
    </row>
    <row r="5" spans="1:11">
      <c r="A5" s="2">
        <v>2328.4</v>
      </c>
      <c r="B5" s="1">
        <v>2332.94</v>
      </c>
      <c r="C5" s="1">
        <v>97.2</v>
      </c>
      <c r="D5" s="1">
        <f>172.9/2.5</f>
        <v>69.16</v>
      </c>
      <c r="E5" s="1">
        <f t="shared" si="0"/>
        <v>1.40543666859456</v>
      </c>
      <c r="F5" s="1"/>
      <c r="G5" s="1"/>
      <c r="H5" s="1">
        <f t="shared" si="1"/>
        <v>64.40524</v>
      </c>
      <c r="I5" s="10">
        <f t="shared" si="2"/>
        <v>0.0687501445922499</v>
      </c>
      <c r="J5" s="1">
        <f t="shared" si="3"/>
        <v>68.427214</v>
      </c>
      <c r="K5" s="10">
        <f t="shared" si="4"/>
        <v>0.0105955176402545</v>
      </c>
    </row>
    <row r="6" spans="1:11">
      <c r="A6" s="1">
        <v>2312.41</v>
      </c>
      <c r="B6" s="1">
        <v>2301.54</v>
      </c>
      <c r="C6" s="1">
        <v>87.3</v>
      </c>
      <c r="D6" s="1">
        <f>152.4/2.5</f>
        <v>60.96</v>
      </c>
      <c r="E6" s="1">
        <f t="shared" si="0"/>
        <v>1.43208661417323</v>
      </c>
      <c r="F6" s="1"/>
      <c r="G6" s="1"/>
      <c r="H6" s="1">
        <f t="shared" si="1"/>
        <v>61.829251</v>
      </c>
      <c r="I6" s="10">
        <f t="shared" si="2"/>
        <v>0.0142593667979002</v>
      </c>
      <c r="J6" s="1">
        <f t="shared" si="3"/>
        <v>63.148874</v>
      </c>
      <c r="K6" s="10">
        <f t="shared" si="4"/>
        <v>0.0359067257217844</v>
      </c>
    </row>
    <row r="7" spans="1:11">
      <c r="A7" s="1">
        <v>2289.38</v>
      </c>
      <c r="B7" s="1">
        <v>2248.16</v>
      </c>
      <c r="C7" s="1">
        <v>75.5</v>
      </c>
      <c r="D7" s="1">
        <f>129.5/2.5</f>
        <v>51.8</v>
      </c>
      <c r="E7" s="1">
        <f t="shared" si="0"/>
        <v>1.45752895752896</v>
      </c>
      <c r="F7" s="1"/>
      <c r="G7" s="1"/>
      <c r="H7" s="1">
        <f t="shared" si="1"/>
        <v>58.119118</v>
      </c>
      <c r="I7" s="10">
        <f t="shared" si="2"/>
        <v>0.121990694980695</v>
      </c>
      <c r="J7" s="1">
        <f t="shared" si="3"/>
        <v>54.175696</v>
      </c>
      <c r="K7" s="10">
        <f t="shared" si="4"/>
        <v>0.0458628571428564</v>
      </c>
    </row>
    <row r="8" spans="1:11">
      <c r="A8" s="1">
        <v>2208.25</v>
      </c>
      <c r="B8" s="1">
        <v>2191.83</v>
      </c>
      <c r="C8" s="1">
        <v>65.6</v>
      </c>
      <c r="D8" s="1">
        <f>111.5/2.5</f>
        <v>44.6</v>
      </c>
      <c r="E8" s="1">
        <f t="shared" si="0"/>
        <v>1.47085201793722</v>
      </c>
      <c r="F8" s="1"/>
      <c r="G8" s="1"/>
      <c r="H8" s="1">
        <f t="shared" si="1"/>
        <v>45.049075</v>
      </c>
      <c r="I8" s="10">
        <f t="shared" si="2"/>
        <v>0.0100689461883411</v>
      </c>
      <c r="J8" s="1">
        <f t="shared" si="3"/>
        <v>44.706623</v>
      </c>
      <c r="K8" s="10">
        <f t="shared" si="4"/>
        <v>0.00239065022421475</v>
      </c>
    </row>
    <row r="9" spans="1:11">
      <c r="A9" s="1">
        <v>2164.61</v>
      </c>
      <c r="B9" s="1">
        <v>2157.57</v>
      </c>
      <c r="C9" s="1">
        <v>58.2</v>
      </c>
      <c r="D9" s="1">
        <f>98.5/2.5</f>
        <v>39.4</v>
      </c>
      <c r="E9" s="1">
        <f t="shared" si="0"/>
        <v>1.47715736040609</v>
      </c>
      <c r="F9" s="1"/>
      <c r="G9" s="1"/>
      <c r="H9" s="1">
        <f t="shared" si="1"/>
        <v>38.018671</v>
      </c>
      <c r="I9" s="10">
        <f t="shared" si="2"/>
        <v>0.0350591116751269</v>
      </c>
      <c r="J9" s="1">
        <f t="shared" si="3"/>
        <v>38.947517</v>
      </c>
      <c r="K9" s="10">
        <f t="shared" si="4"/>
        <v>0.0114843401015227</v>
      </c>
    </row>
    <row r="10" spans="1:11">
      <c r="A10" s="1"/>
      <c r="B10" s="1"/>
      <c r="C10" s="1"/>
      <c r="D10" s="1"/>
      <c r="E10" s="1"/>
      <c r="F10" s="1"/>
      <c r="G10" s="1"/>
      <c r="I10" s="1"/>
      <c r="J10" s="1"/>
      <c r="K10" s="10"/>
    </row>
    <row r="11" spans="1:11">
      <c r="A11" s="1"/>
      <c r="B11" s="1"/>
      <c r="C11" s="1"/>
      <c r="D11" s="1"/>
      <c r="E11" s="1"/>
      <c r="F11" s="1"/>
      <c r="G11" s="1"/>
      <c r="I11" s="10">
        <f>AVERAGE(I2:I10)</f>
        <v>0.0406036475594955</v>
      </c>
      <c r="K11" s="12">
        <f>AVERAGE(K2:K10)</f>
        <v>0.0305920952865733</v>
      </c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/>
      <c r="F15" s="1"/>
      <c r="G15" s="1"/>
    </row>
    <row r="16" spans="1:7">
      <c r="A16" s="1"/>
      <c r="B16" s="1"/>
      <c r="C16" s="1"/>
      <c r="D16" s="1"/>
      <c r="E16" s="1"/>
      <c r="F16" s="1"/>
      <c r="G16" s="1"/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 t="s">
        <v>7</v>
      </c>
      <c r="B34" s="1" t="s">
        <v>51</v>
      </c>
      <c r="C34" s="1" t="s">
        <v>8</v>
      </c>
      <c r="D34" s="1" t="s">
        <v>52</v>
      </c>
      <c r="E34" s="1"/>
      <c r="F34" s="1"/>
      <c r="G34" s="1"/>
    </row>
    <row r="35" spans="1:7">
      <c r="A35" s="1">
        <v>2160.986084</v>
      </c>
      <c r="B35" s="1"/>
      <c r="C35" s="1"/>
      <c r="D35" s="1">
        <v>272.7</v>
      </c>
      <c r="E35" s="1"/>
      <c r="F35" s="1"/>
      <c r="G35" s="1"/>
    </row>
    <row r="36" spans="1:7">
      <c r="A36" s="1">
        <v>2038.340332</v>
      </c>
      <c r="B36" s="1"/>
      <c r="C36" s="1"/>
      <c r="D36" s="1">
        <v>140.2</v>
      </c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zoomScale="145" zoomScaleNormal="145" topLeftCell="A11" workbookViewId="0">
      <selection activeCell="A2" sqref="A2:A9"/>
    </sheetView>
  </sheetViews>
  <sheetFormatPr defaultColWidth="8.88888888888889" defaultRowHeight="14.4"/>
  <cols>
    <col min="1" max="1" width="19.3796296296296" customWidth="1"/>
    <col min="4" max="4" width="12.8888888888889"/>
    <col min="6" max="7" width="14.1111111111111"/>
    <col min="11" max="11" width="14.1111111111111"/>
    <col min="13" max="13" width="16.3888888888889" customWidth="1"/>
    <col min="14" max="14" width="14.1111111111111"/>
  </cols>
  <sheetData>
    <row r="1" spans="1:11">
      <c r="A1" s="1" t="s">
        <v>7</v>
      </c>
      <c r="B1" s="1" t="s">
        <v>8</v>
      </c>
      <c r="C1" s="1" t="s">
        <v>9</v>
      </c>
      <c r="D1" s="1" t="s">
        <v>10</v>
      </c>
      <c r="E1" s="1"/>
      <c r="F1" s="1" t="s">
        <v>4</v>
      </c>
      <c r="G1" s="1" t="s">
        <v>5</v>
      </c>
      <c r="H1" s="1"/>
      <c r="I1" s="1" t="s">
        <v>13</v>
      </c>
      <c r="K1" t="s">
        <v>21</v>
      </c>
    </row>
    <row r="2" spans="1:14">
      <c r="A2" s="2">
        <v>2376.4</v>
      </c>
      <c r="B2" s="1">
        <v>0.952</v>
      </c>
      <c r="C2" s="1">
        <v>24.27</v>
      </c>
      <c r="D2" s="1">
        <f t="shared" ref="D2:D12" si="0">B2/C2</f>
        <v>0.0392253811289658</v>
      </c>
      <c r="E2" s="1"/>
      <c r="F2" s="1">
        <f>(C2-C3)/(A2-A3)</f>
        <v>0.0494730679156907</v>
      </c>
      <c r="G2" s="1">
        <f>C2-A2*F2</f>
        <v>-93.2977985948475</v>
      </c>
      <c r="H2" s="1"/>
      <c r="I2">
        <f>F2*A2+G2</f>
        <v>24.27</v>
      </c>
      <c r="K2">
        <f>M2*A2+N2</f>
        <v>25.4240044216214</v>
      </c>
      <c r="M2">
        <v>0.0575427435601759</v>
      </c>
      <c r="N2">
        <v>-111.32057137478</v>
      </c>
    </row>
    <row r="3" spans="1:14">
      <c r="A3" s="1">
        <v>2308.08</v>
      </c>
      <c r="B3" s="1">
        <v>0.839</v>
      </c>
      <c r="C3" s="1">
        <v>20.89</v>
      </c>
      <c r="D3" s="1">
        <f t="shared" si="0"/>
        <v>0.0401627573001436</v>
      </c>
      <c r="E3" s="1"/>
      <c r="F3" s="1">
        <f t="shared" ref="F3:F11" si="1">(C3-C4)/(A3-A4)</f>
        <v>0.052257737189244</v>
      </c>
      <c r="G3" s="1">
        <f t="shared" ref="G3:G11" si="2">C3-A3*F3</f>
        <v>-99.7250380517503</v>
      </c>
      <c r="H3" s="1"/>
      <c r="I3">
        <f t="shared" ref="I3:I11" si="3">F3*A3+G3</f>
        <v>20.89</v>
      </c>
      <c r="K3">
        <f t="shared" ref="K3:K11" si="4">M3*A3+N3</f>
        <v>21.4926841815902</v>
      </c>
      <c r="M3">
        <v>0.0575427435601759</v>
      </c>
      <c r="N3">
        <v>-111.32057137478</v>
      </c>
    </row>
    <row r="4" spans="1:14">
      <c r="A4" s="1">
        <v>2268.66</v>
      </c>
      <c r="B4" s="1">
        <v>0.764</v>
      </c>
      <c r="C4" s="1">
        <v>18.83</v>
      </c>
      <c r="D4" s="1">
        <f t="shared" si="0"/>
        <v>0.0405735528412108</v>
      </c>
      <c r="E4" s="1"/>
      <c r="F4" s="1">
        <f t="shared" si="1"/>
        <v>0.0526719509076966</v>
      </c>
      <c r="G4" s="1">
        <f t="shared" si="2"/>
        <v>-100.664748146255</v>
      </c>
      <c r="H4" s="1"/>
      <c r="I4">
        <f t="shared" si="3"/>
        <v>18.83</v>
      </c>
      <c r="K4">
        <f t="shared" si="4"/>
        <v>19.2243492304481</v>
      </c>
      <c r="M4">
        <v>0.0575427435601759</v>
      </c>
      <c r="N4">
        <v>-111.32057137478</v>
      </c>
    </row>
    <row r="5" spans="1:14">
      <c r="A5" s="1">
        <v>2229.55</v>
      </c>
      <c r="B5" s="1">
        <v>0.687</v>
      </c>
      <c r="C5" s="1">
        <v>16.77</v>
      </c>
      <c r="D5" s="1">
        <f t="shared" si="0"/>
        <v>0.0409660107334526</v>
      </c>
      <c r="E5" s="1"/>
      <c r="F5" s="1">
        <f t="shared" si="1"/>
        <v>0.0542892664732695</v>
      </c>
      <c r="G5" s="1">
        <f t="shared" si="2"/>
        <v>-104.270634065478</v>
      </c>
      <c r="H5" s="1"/>
      <c r="I5">
        <f t="shared" si="3"/>
        <v>16.77</v>
      </c>
      <c r="K5">
        <f t="shared" si="4"/>
        <v>16.9738525298096</v>
      </c>
      <c r="M5">
        <v>0.0575427435601759</v>
      </c>
      <c r="N5">
        <v>-111.32057137478</v>
      </c>
    </row>
    <row r="6" spans="1:14">
      <c r="A6" s="2">
        <v>2205.42</v>
      </c>
      <c r="B6" s="1">
        <v>0.635</v>
      </c>
      <c r="C6" s="1">
        <v>15.46</v>
      </c>
      <c r="D6" s="1">
        <f t="shared" si="0"/>
        <v>0.0410737386804657</v>
      </c>
      <c r="E6" s="1"/>
      <c r="F6" s="1">
        <f t="shared" si="1"/>
        <v>0.0578859060402681</v>
      </c>
      <c r="G6" s="1">
        <f t="shared" si="2"/>
        <v>-112.202734899328</v>
      </c>
      <c r="H6" s="1"/>
      <c r="I6">
        <f t="shared" si="3"/>
        <v>15.46</v>
      </c>
      <c r="K6">
        <f t="shared" si="4"/>
        <v>15.5853461277026</v>
      </c>
      <c r="M6">
        <v>0.0575427435601759</v>
      </c>
      <c r="N6">
        <v>-111.32057137478</v>
      </c>
    </row>
    <row r="7" s="25" customFormat="1" spans="1:14">
      <c r="A7" s="26">
        <v>2181.58</v>
      </c>
      <c r="B7" s="27">
        <v>0.58</v>
      </c>
      <c r="C7" s="26">
        <v>14.08</v>
      </c>
      <c r="D7" s="26">
        <f t="shared" si="0"/>
        <v>0.0411931818181818</v>
      </c>
      <c r="E7" s="26"/>
      <c r="F7" s="1">
        <f t="shared" si="1"/>
        <v>0.0692549842602305</v>
      </c>
      <c r="G7" s="1">
        <f t="shared" si="2"/>
        <v>-137.005288562434</v>
      </c>
      <c r="H7" s="26"/>
      <c r="I7">
        <f t="shared" si="3"/>
        <v>14.08</v>
      </c>
      <c r="K7">
        <f t="shared" si="4"/>
        <v>14.2135271212279</v>
      </c>
      <c r="M7">
        <v>0.0575427435601759</v>
      </c>
      <c r="N7">
        <v>-111.32057137478</v>
      </c>
    </row>
    <row r="8" spans="1:14">
      <c r="A8" s="1">
        <v>2152.99</v>
      </c>
      <c r="B8" s="8">
        <v>0.5</v>
      </c>
      <c r="C8" s="2">
        <v>12.1</v>
      </c>
      <c r="D8" s="1">
        <f t="shared" si="0"/>
        <v>0.0413223140495868</v>
      </c>
      <c r="E8" s="1"/>
      <c r="F8" s="1">
        <f t="shared" si="1"/>
        <v>0.0669662921348315</v>
      </c>
      <c r="G8" s="1">
        <f t="shared" si="2"/>
        <v>-132.077757303371</v>
      </c>
      <c r="H8" s="1"/>
      <c r="I8">
        <f t="shared" si="3"/>
        <v>12.1</v>
      </c>
      <c r="K8">
        <f t="shared" si="4"/>
        <v>12.5683800828425</v>
      </c>
      <c r="M8">
        <v>0.0575427435601759</v>
      </c>
      <c r="N8">
        <v>-111.32057137478</v>
      </c>
    </row>
    <row r="9" spans="1:14">
      <c r="A9" s="2">
        <v>2130.74</v>
      </c>
      <c r="B9" s="1">
        <v>0.441</v>
      </c>
      <c r="C9" s="1">
        <v>10.61</v>
      </c>
      <c r="D9" s="1">
        <f t="shared" si="0"/>
        <v>0.041564561734213</v>
      </c>
      <c r="E9" s="1"/>
      <c r="F9" s="1">
        <f t="shared" si="1"/>
        <v>0.0812401883830469</v>
      </c>
      <c r="G9" s="1">
        <f t="shared" si="2"/>
        <v>-162.491718995293</v>
      </c>
      <c r="H9" s="1"/>
      <c r="I9">
        <f t="shared" si="3"/>
        <v>10.61</v>
      </c>
      <c r="K9">
        <f t="shared" si="4"/>
        <v>11.2880540386286</v>
      </c>
      <c r="M9">
        <v>0.0575427435601759</v>
      </c>
      <c r="N9">
        <v>-111.32057137478</v>
      </c>
    </row>
    <row r="10" spans="1:14">
      <c r="A10" s="1">
        <v>2105.26</v>
      </c>
      <c r="B10" s="1">
        <v>0.354</v>
      </c>
      <c r="C10" s="1">
        <v>8.54</v>
      </c>
      <c r="D10" s="1">
        <f t="shared" si="0"/>
        <v>0.0414519906323185</v>
      </c>
      <c r="E10" s="1"/>
      <c r="F10" s="1">
        <f t="shared" si="1"/>
        <v>0.0907920154539589</v>
      </c>
      <c r="G10" s="1">
        <f t="shared" si="2"/>
        <v>-182.600798454601</v>
      </c>
      <c r="H10" s="1"/>
      <c r="I10">
        <f t="shared" si="3"/>
        <v>8.53999999999999</v>
      </c>
      <c r="K10">
        <f t="shared" si="4"/>
        <v>9.82186493271534</v>
      </c>
      <c r="M10">
        <v>0.0575427435601759</v>
      </c>
      <c r="N10">
        <v>-111.32057137478</v>
      </c>
    </row>
    <row r="11" spans="1:14">
      <c r="A11" s="1">
        <v>2089.73</v>
      </c>
      <c r="B11" s="1">
        <v>0.296</v>
      </c>
      <c r="C11" s="1">
        <v>7.13</v>
      </c>
      <c r="D11" s="1">
        <f t="shared" si="0"/>
        <v>0.0415147265077139</v>
      </c>
      <c r="E11" s="1"/>
      <c r="F11" s="1">
        <f t="shared" si="1"/>
        <v>0.145278450363198</v>
      </c>
      <c r="G11" s="1">
        <f t="shared" si="2"/>
        <v>-296.462736077485</v>
      </c>
      <c r="H11" s="1"/>
      <c r="I11">
        <f t="shared" si="3"/>
        <v>7.13</v>
      </c>
      <c r="K11">
        <f t="shared" si="4"/>
        <v>8.92822612522579</v>
      </c>
      <c r="M11">
        <v>0.0575427435601759</v>
      </c>
      <c r="N11">
        <v>-111.32057137478</v>
      </c>
    </row>
    <row r="12" spans="1:14">
      <c r="A12" s="1">
        <v>2077.34</v>
      </c>
      <c r="B12" s="1">
        <v>0.221</v>
      </c>
      <c r="C12" s="1">
        <v>5.33</v>
      </c>
      <c r="D12" s="1">
        <f t="shared" si="0"/>
        <v>0.0414634146341463</v>
      </c>
      <c r="E12" s="1"/>
      <c r="F12" s="1"/>
      <c r="G12" s="1"/>
      <c r="H12" s="1"/>
      <c r="M12">
        <v>0.0575427435601759</v>
      </c>
      <c r="N12">
        <v>-111.32057137478</v>
      </c>
    </row>
    <row r="15" spans="6:7">
      <c r="F15">
        <f>AVERAGE(F2:F8)</f>
        <v>0.0575427435601759</v>
      </c>
      <c r="G15">
        <f>AVERAGE(G2:G8)</f>
        <v>-111.32057137478</v>
      </c>
    </row>
    <row r="18" spans="6:7">
      <c r="F18">
        <f>AVERAGE(F2:F5)</f>
        <v>0.0521730056214752</v>
      </c>
      <c r="G18">
        <f>AVERAGE(G2:G5)</f>
        <v>-99.4895547145827</v>
      </c>
    </row>
    <row r="26" spans="1:11">
      <c r="A26" t="s">
        <v>7</v>
      </c>
      <c r="B26" t="s">
        <v>8</v>
      </c>
      <c r="C26" t="s">
        <v>9</v>
      </c>
      <c r="D26" t="s">
        <v>10</v>
      </c>
      <c r="F26" t="s">
        <v>4</v>
      </c>
      <c r="G26" t="s">
        <v>5</v>
      </c>
      <c r="I26" t="s">
        <v>13</v>
      </c>
      <c r="K26" t="s">
        <v>21</v>
      </c>
    </row>
    <row r="27" spans="1:11">
      <c r="A27" s="28">
        <v>2281.1</v>
      </c>
      <c r="B27">
        <v>0.952</v>
      </c>
      <c r="C27">
        <v>24.27</v>
      </c>
      <c r="D27">
        <v>0.0392253811289658</v>
      </c>
      <c r="F27">
        <v>0.0494730679156907</v>
      </c>
      <c r="G27">
        <v>-93.2977985948475</v>
      </c>
      <c r="I27">
        <v>24.27</v>
      </c>
      <c r="K27">
        <v>25.4240044216214</v>
      </c>
    </row>
    <row r="28" spans="1:11">
      <c r="A28" s="28">
        <v>2285.5</v>
      </c>
      <c r="B28">
        <v>0.839</v>
      </c>
      <c r="C28">
        <v>20.89</v>
      </c>
      <c r="D28">
        <v>0.0401627573001436</v>
      </c>
      <c r="F28">
        <v>0.052257737189244</v>
      </c>
      <c r="G28">
        <v>-99.7250380517503</v>
      </c>
      <c r="I28">
        <v>20.89</v>
      </c>
      <c r="K28">
        <v>21.4926841815902</v>
      </c>
    </row>
    <row r="29" spans="1:11">
      <c r="A29">
        <v>2268.66</v>
      </c>
      <c r="B29">
        <v>0.764</v>
      </c>
      <c r="C29">
        <v>18.83</v>
      </c>
      <c r="D29">
        <v>0.0405735528412108</v>
      </c>
      <c r="F29">
        <v>0.0526719509076966</v>
      </c>
      <c r="G29">
        <v>-100.664748146255</v>
      </c>
      <c r="I29">
        <v>18.83</v>
      </c>
      <c r="K29">
        <v>19.2243492304481</v>
      </c>
    </row>
    <row r="30" spans="1:11">
      <c r="A30">
        <v>2229.55</v>
      </c>
      <c r="B30">
        <v>0.687</v>
      </c>
      <c r="C30">
        <v>16.77</v>
      </c>
      <c r="D30">
        <v>0.0409660107334526</v>
      </c>
      <c r="F30">
        <v>0.0542892664732695</v>
      </c>
      <c r="G30">
        <v>-104.270634065478</v>
      </c>
      <c r="I30">
        <v>16.77</v>
      </c>
      <c r="K30">
        <v>16.9738525298096</v>
      </c>
    </row>
    <row r="31" spans="1:11">
      <c r="A31">
        <v>2205.42</v>
      </c>
      <c r="B31">
        <v>0.635</v>
      </c>
      <c r="C31">
        <v>15.46</v>
      </c>
      <c r="D31">
        <v>0.0410737386804657</v>
      </c>
      <c r="F31">
        <v>0.0578859060402681</v>
      </c>
      <c r="G31">
        <v>-112.202734899328</v>
      </c>
      <c r="I31">
        <v>15.46</v>
      </c>
      <c r="K31">
        <v>15.5853461277026</v>
      </c>
    </row>
    <row r="32" spans="1:11">
      <c r="A32">
        <v>2181.58</v>
      </c>
      <c r="B32">
        <v>0.58</v>
      </c>
      <c r="C32">
        <v>14.08</v>
      </c>
      <c r="D32">
        <v>0.0411931818181818</v>
      </c>
      <c r="F32">
        <v>0.0692549842602305</v>
      </c>
      <c r="G32">
        <v>-137.005288562434</v>
      </c>
      <c r="I32">
        <v>14.08</v>
      </c>
      <c r="K32">
        <v>14.2135271212279</v>
      </c>
    </row>
    <row r="33" spans="1:11">
      <c r="A33">
        <v>2152.99</v>
      </c>
      <c r="B33">
        <v>0.5</v>
      </c>
      <c r="C33">
        <v>12.1</v>
      </c>
      <c r="D33">
        <v>0.0413223140495868</v>
      </c>
      <c r="F33">
        <v>0.0669662921348315</v>
      </c>
      <c r="G33">
        <v>-132.077757303371</v>
      </c>
      <c r="I33">
        <v>12.1</v>
      </c>
      <c r="K33">
        <v>12.5683800828425</v>
      </c>
    </row>
    <row r="34" spans="1:11">
      <c r="A34">
        <v>2130.74</v>
      </c>
      <c r="B34">
        <v>0.441</v>
      </c>
      <c r="C34">
        <v>10.61</v>
      </c>
      <c r="D34">
        <v>0.041564561734213</v>
      </c>
      <c r="F34">
        <v>0.0812401883830469</v>
      </c>
      <c r="G34">
        <v>-162.491718995293</v>
      </c>
      <c r="I34">
        <v>10.61</v>
      </c>
      <c r="K34">
        <v>11.2880540386286</v>
      </c>
    </row>
    <row r="35" spans="1:11">
      <c r="A35">
        <v>2105.26</v>
      </c>
      <c r="B35">
        <v>0.354</v>
      </c>
      <c r="C35">
        <v>8.54</v>
      </c>
      <c r="D35">
        <v>0.0414519906323185</v>
      </c>
      <c r="F35">
        <v>0.0907920154539589</v>
      </c>
      <c r="G35">
        <v>-182.600798454601</v>
      </c>
      <c r="I35">
        <v>8.53999999999999</v>
      </c>
      <c r="K35">
        <v>9.82186493271534</v>
      </c>
    </row>
    <row r="36" spans="1:11">
      <c r="A36">
        <v>2089.73</v>
      </c>
      <c r="B36">
        <v>0.296</v>
      </c>
      <c r="C36">
        <v>7.13</v>
      </c>
      <c r="D36">
        <v>0.0415147265077139</v>
      </c>
      <c r="F36">
        <v>0.145278450363198</v>
      </c>
      <c r="G36">
        <v>-296.462736077485</v>
      </c>
      <c r="I36">
        <v>7.13</v>
      </c>
      <c r="K36">
        <v>8.92822612522579</v>
      </c>
    </row>
    <row r="37" spans="1:4">
      <c r="A37">
        <v>2077.34</v>
      </c>
      <c r="B37">
        <v>0.221</v>
      </c>
      <c r="C37">
        <v>5.33</v>
      </c>
      <c r="D37">
        <v>0.0414634146341463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13"/>
  <sheetViews>
    <sheetView zoomScale="145" zoomScaleNormal="145" topLeftCell="C405" workbookViewId="0">
      <selection activeCell="A403" sqref="A403:L413"/>
    </sheetView>
  </sheetViews>
  <sheetFormatPr defaultColWidth="8.88888888888889" defaultRowHeight="14.4"/>
  <cols>
    <col min="1" max="1" width="14.3796296296296" customWidth="1"/>
    <col min="2" max="2" width="15.2777777777778" customWidth="1"/>
    <col min="3" max="3" width="12.8518518518519" customWidth="1"/>
    <col min="4" max="4" width="15.8981481481481" customWidth="1"/>
    <col min="5" max="5" width="10.8055555555556" customWidth="1"/>
    <col min="6" max="6" width="13.1018518518519" customWidth="1"/>
    <col min="10" max="10" width="9.66666666666667"/>
    <col min="11" max="12" width="12.8888888888889"/>
    <col min="13" max="13" width="10.6666666666667"/>
    <col min="14" max="15" width="9.66666666666667"/>
    <col min="16" max="16" width="12.8888888888889"/>
    <col min="17" max="18" width="9.66666666666667"/>
    <col min="19" max="20" width="14.1111111111111"/>
    <col min="22" max="23" width="14.1111111111111"/>
  </cols>
  <sheetData>
    <row r="1" spans="1:8">
      <c r="A1" s="1" t="s">
        <v>54</v>
      </c>
      <c r="B1" s="1" t="s">
        <v>55</v>
      </c>
      <c r="C1" s="1" t="s">
        <v>25</v>
      </c>
      <c r="D1" s="1" t="s">
        <v>26</v>
      </c>
      <c r="E1" s="1" t="s">
        <v>56</v>
      </c>
      <c r="F1" s="1" t="s">
        <v>57</v>
      </c>
      <c r="G1" s="1"/>
      <c r="H1" s="1"/>
    </row>
    <row r="2" spans="1:8">
      <c r="A2" s="1">
        <v>2624.63</v>
      </c>
      <c r="B2" s="1">
        <v>2643.07</v>
      </c>
      <c r="C2" s="1">
        <v>39.95</v>
      </c>
      <c r="D2" s="1">
        <v>39.9</v>
      </c>
      <c r="E2" s="1">
        <v>2.04</v>
      </c>
      <c r="F2" s="1">
        <v>2.04</v>
      </c>
      <c r="G2" s="1"/>
      <c r="H2" s="1"/>
    </row>
    <row r="3" spans="1:8">
      <c r="A3" s="1">
        <v>2566.36</v>
      </c>
      <c r="B3" s="1">
        <v>2593.94</v>
      </c>
      <c r="C3" s="1">
        <v>35.1</v>
      </c>
      <c r="D3" s="1">
        <v>35.15</v>
      </c>
      <c r="E3" s="2">
        <v>2</v>
      </c>
      <c r="F3" s="2">
        <v>2</v>
      </c>
      <c r="G3" s="1"/>
      <c r="H3" s="1"/>
    </row>
    <row r="4" spans="1:8">
      <c r="A4" s="1">
        <v>2505.07</v>
      </c>
      <c r="B4" s="1">
        <v>2528.69</v>
      </c>
      <c r="C4" s="1">
        <v>29.92</v>
      </c>
      <c r="D4" s="1">
        <v>30.05</v>
      </c>
      <c r="E4" s="1">
        <v>1.96</v>
      </c>
      <c r="F4" s="1">
        <v>1.96</v>
      </c>
      <c r="G4" s="1"/>
      <c r="H4" s="1"/>
    </row>
    <row r="5" spans="1:8">
      <c r="A5" s="1">
        <v>2431.12</v>
      </c>
      <c r="B5" s="1">
        <v>2450.96</v>
      </c>
      <c r="C5" s="1">
        <v>25.05</v>
      </c>
      <c r="D5" s="2">
        <v>25.1</v>
      </c>
      <c r="E5" s="2">
        <v>1.9</v>
      </c>
      <c r="F5" s="2">
        <v>1.9</v>
      </c>
      <c r="G5" s="1"/>
      <c r="H5" s="1"/>
    </row>
    <row r="6" spans="1:8">
      <c r="A6" s="1">
        <v>2341.37</v>
      </c>
      <c r="B6" s="1">
        <v>2353.98</v>
      </c>
      <c r="C6" s="1">
        <v>20.02</v>
      </c>
      <c r="D6" s="1">
        <v>20.09</v>
      </c>
      <c r="E6" s="1">
        <v>1.83</v>
      </c>
      <c r="F6" s="1">
        <v>1.83</v>
      </c>
      <c r="G6" s="1"/>
      <c r="H6" s="1"/>
    </row>
    <row r="7" spans="1:8">
      <c r="A7" s="1">
        <v>2247.09</v>
      </c>
      <c r="B7" s="1">
        <v>2250.57</v>
      </c>
      <c r="C7" s="2">
        <v>15.1</v>
      </c>
      <c r="D7" s="1">
        <v>15.16</v>
      </c>
      <c r="E7" s="1">
        <v>1.76</v>
      </c>
      <c r="F7" s="1">
        <v>1.76</v>
      </c>
      <c r="G7" s="1"/>
      <c r="H7" s="1"/>
    </row>
    <row r="8" spans="1:8">
      <c r="A8" s="1">
        <v>2161.83</v>
      </c>
      <c r="B8" s="1">
        <v>2160.12</v>
      </c>
      <c r="C8" s="2">
        <v>10</v>
      </c>
      <c r="D8" s="1">
        <v>10.05</v>
      </c>
      <c r="E8" s="1">
        <v>1.69</v>
      </c>
      <c r="F8" s="1">
        <v>1.69</v>
      </c>
      <c r="G8" s="1"/>
      <c r="H8" s="1"/>
    </row>
    <row r="9" spans="1:8">
      <c r="A9" s="2">
        <v>2106.1</v>
      </c>
      <c r="B9" s="1">
        <v>2101.14</v>
      </c>
      <c r="C9" s="2">
        <v>5.1</v>
      </c>
      <c r="D9" s="1">
        <v>5.13</v>
      </c>
      <c r="E9" s="1">
        <v>1.64</v>
      </c>
      <c r="F9" s="1">
        <v>1.64</v>
      </c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 t="s">
        <v>55</v>
      </c>
      <c r="B11" s="1" t="s">
        <v>58</v>
      </c>
      <c r="C11" s="1" t="s">
        <v>26</v>
      </c>
      <c r="D11" s="1" t="s">
        <v>34</v>
      </c>
      <c r="E11" s="1" t="s">
        <v>57</v>
      </c>
      <c r="F11" s="1" t="s">
        <v>59</v>
      </c>
      <c r="G11" s="1"/>
      <c r="H11" s="1"/>
    </row>
    <row r="12" spans="1:8">
      <c r="A12" s="2">
        <v>2605.2</v>
      </c>
      <c r="B12" s="1">
        <v>2630.13</v>
      </c>
      <c r="C12" s="2">
        <v>39.9</v>
      </c>
      <c r="D12" s="2">
        <v>39.9</v>
      </c>
      <c r="E12" s="1">
        <v>2.05</v>
      </c>
      <c r="F12" s="1">
        <v>2.05</v>
      </c>
      <c r="G12" s="1"/>
      <c r="H12" s="1"/>
    </row>
    <row r="13" spans="1:8">
      <c r="A13" s="1">
        <v>2558.44</v>
      </c>
      <c r="B13" s="1">
        <v>2582.48</v>
      </c>
      <c r="C13" s="1">
        <v>35.1</v>
      </c>
      <c r="D13" s="1">
        <v>35.18</v>
      </c>
      <c r="E13" s="2">
        <v>2.01</v>
      </c>
      <c r="F13" s="2">
        <v>2.01</v>
      </c>
      <c r="G13" s="1"/>
      <c r="H13" s="1"/>
    </row>
    <row r="14" spans="1:8">
      <c r="A14" s="1">
        <v>2495.43</v>
      </c>
      <c r="B14" s="1">
        <v>2516.95</v>
      </c>
      <c r="C14" s="1">
        <v>29.9</v>
      </c>
      <c r="D14" s="1">
        <v>30.02</v>
      </c>
      <c r="E14" s="1">
        <v>1.97</v>
      </c>
      <c r="F14" s="1">
        <v>1.97</v>
      </c>
      <c r="G14" s="1"/>
      <c r="H14" s="1"/>
    </row>
    <row r="15" spans="1:8">
      <c r="A15" s="1">
        <v>2422.15</v>
      </c>
      <c r="B15" s="1">
        <v>2439.98</v>
      </c>
      <c r="C15" s="1">
        <v>24.85</v>
      </c>
      <c r="D15" s="2">
        <v>24.95</v>
      </c>
      <c r="E15" s="2">
        <v>1.91</v>
      </c>
      <c r="F15" s="2">
        <v>1.91</v>
      </c>
      <c r="G15" s="1"/>
      <c r="H15" s="1"/>
    </row>
    <row r="16" spans="1:8">
      <c r="A16" s="1">
        <v>2336.88</v>
      </c>
      <c r="B16" s="1">
        <v>2348.59</v>
      </c>
      <c r="C16" s="1">
        <v>19.9</v>
      </c>
      <c r="D16" s="1">
        <v>19.98</v>
      </c>
      <c r="E16" s="1">
        <v>1.85</v>
      </c>
      <c r="F16" s="1">
        <v>1.85</v>
      </c>
      <c r="G16" s="1"/>
      <c r="H16" s="1"/>
    </row>
    <row r="17" spans="1:6">
      <c r="A17" s="1">
        <v>2242.17</v>
      </c>
      <c r="B17" s="1">
        <v>2244.74</v>
      </c>
      <c r="C17" s="2">
        <v>14.95</v>
      </c>
      <c r="D17" s="2">
        <v>15</v>
      </c>
      <c r="E17" s="1">
        <v>1.77</v>
      </c>
      <c r="F17" s="1">
        <v>1.77</v>
      </c>
    </row>
    <row r="18" spans="1:6">
      <c r="A18" s="1">
        <v>2162.38</v>
      </c>
      <c r="B18" s="1">
        <v>2161.51</v>
      </c>
      <c r="C18" s="2">
        <v>10.06</v>
      </c>
      <c r="D18" s="1">
        <v>10.09</v>
      </c>
      <c r="E18" s="2">
        <v>1.7</v>
      </c>
      <c r="F18" s="2">
        <v>1.7</v>
      </c>
    </row>
    <row r="19" spans="1:6">
      <c r="A19" s="2">
        <v>2106.8</v>
      </c>
      <c r="B19" s="1">
        <v>2101.93</v>
      </c>
      <c r="C19" s="2">
        <v>5.14</v>
      </c>
      <c r="D19" s="1">
        <v>5.16</v>
      </c>
      <c r="E19" s="1">
        <v>1.66</v>
      </c>
      <c r="F19" s="1">
        <v>1.66</v>
      </c>
    </row>
    <row r="21" spans="1:6">
      <c r="A21" s="1" t="s">
        <v>58</v>
      </c>
      <c r="B21" s="1" t="s">
        <v>60</v>
      </c>
      <c r="C21" s="1" t="s">
        <v>34</v>
      </c>
      <c r="D21" s="1" t="s">
        <v>38</v>
      </c>
      <c r="E21" s="1" t="s">
        <v>59</v>
      </c>
      <c r="F21" s="1" t="s">
        <v>61</v>
      </c>
    </row>
    <row r="22" spans="1:6">
      <c r="A22" s="2">
        <v>2600.45</v>
      </c>
      <c r="B22" s="1">
        <v>2622.24</v>
      </c>
      <c r="C22" s="2">
        <v>39.97</v>
      </c>
      <c r="D22" s="2">
        <v>40.05</v>
      </c>
      <c r="E22" s="1">
        <v>2.07</v>
      </c>
      <c r="F22" s="1">
        <v>2.07</v>
      </c>
    </row>
    <row r="23" spans="1:6">
      <c r="A23" s="1">
        <v>2550.73</v>
      </c>
      <c r="B23" s="2">
        <v>2574.6</v>
      </c>
      <c r="C23" s="1">
        <v>35.03</v>
      </c>
      <c r="D23" s="1">
        <v>35.18</v>
      </c>
      <c r="E23" s="2">
        <v>2.03</v>
      </c>
      <c r="F23" s="2">
        <v>2.03</v>
      </c>
    </row>
    <row r="24" spans="1:6">
      <c r="A24" s="2">
        <v>2491.9</v>
      </c>
      <c r="B24" s="1">
        <v>2510.19</v>
      </c>
      <c r="C24" s="2">
        <v>29.9</v>
      </c>
      <c r="D24" s="1">
        <v>30.02</v>
      </c>
      <c r="E24" s="1">
        <v>1.98</v>
      </c>
      <c r="F24" s="1">
        <v>1.98</v>
      </c>
    </row>
    <row r="25" spans="1:6">
      <c r="A25" s="1">
        <v>2418.33</v>
      </c>
      <c r="B25" s="1">
        <v>2434.14</v>
      </c>
      <c r="C25" s="1">
        <v>24.88</v>
      </c>
      <c r="D25" s="2">
        <v>25.01</v>
      </c>
      <c r="E25" s="2">
        <v>1.93</v>
      </c>
      <c r="F25" s="2">
        <v>1.93</v>
      </c>
    </row>
    <row r="26" spans="1:6">
      <c r="A26" s="1">
        <v>2330.54</v>
      </c>
      <c r="B26" s="1">
        <v>2338.86</v>
      </c>
      <c r="C26" s="1">
        <v>19.83</v>
      </c>
      <c r="D26" s="1">
        <v>19.89</v>
      </c>
      <c r="E26" s="1">
        <v>1.86</v>
      </c>
      <c r="F26" s="1">
        <v>1.86</v>
      </c>
    </row>
    <row r="27" spans="1:6">
      <c r="A27" s="1">
        <v>2241.07</v>
      </c>
      <c r="B27" s="1">
        <v>2240.48</v>
      </c>
      <c r="C27" s="2">
        <v>14.94</v>
      </c>
      <c r="D27" s="2">
        <v>15.02</v>
      </c>
      <c r="E27" s="1">
        <v>1.79</v>
      </c>
      <c r="F27" s="1">
        <v>1.79</v>
      </c>
    </row>
    <row r="28" spans="1:6">
      <c r="A28" s="1">
        <v>2159.18</v>
      </c>
      <c r="B28" s="1">
        <v>2153.07</v>
      </c>
      <c r="C28" s="2">
        <v>10.04</v>
      </c>
      <c r="D28" s="1">
        <v>10.08</v>
      </c>
      <c r="E28" s="2">
        <v>1.72</v>
      </c>
      <c r="F28" s="2">
        <v>1.72</v>
      </c>
    </row>
    <row r="29" spans="1:6">
      <c r="A29" s="2">
        <v>2104.47</v>
      </c>
      <c r="B29" s="17">
        <v>2096.08</v>
      </c>
      <c r="C29" s="2">
        <v>5.13</v>
      </c>
      <c r="D29" s="1">
        <v>5.15</v>
      </c>
      <c r="E29" s="1">
        <v>1.67</v>
      </c>
      <c r="F29" s="1">
        <v>1.67</v>
      </c>
    </row>
    <row r="31" spans="1:6">
      <c r="A31" s="1" t="s">
        <v>60</v>
      </c>
      <c r="B31" s="1" t="s">
        <v>62</v>
      </c>
      <c r="C31" s="1" t="s">
        <v>38</v>
      </c>
      <c r="D31" s="1" t="s">
        <v>41</v>
      </c>
      <c r="E31" s="1" t="s">
        <v>61</v>
      </c>
      <c r="F31" s="1" t="s">
        <v>63</v>
      </c>
    </row>
    <row r="32" spans="1:6">
      <c r="A32" s="2">
        <v>2608.32</v>
      </c>
      <c r="B32" s="1">
        <v>2630.45</v>
      </c>
      <c r="C32" s="2">
        <v>39.9</v>
      </c>
      <c r="D32" s="2">
        <v>40.05</v>
      </c>
      <c r="E32" s="1">
        <v>2.07</v>
      </c>
      <c r="F32" s="1">
        <v>2.07</v>
      </c>
    </row>
    <row r="33" spans="1:6">
      <c r="A33" s="1">
        <v>2561.48</v>
      </c>
      <c r="B33" s="2">
        <v>2576.06</v>
      </c>
      <c r="C33" s="1">
        <v>35.08</v>
      </c>
      <c r="D33" s="1">
        <v>35.2</v>
      </c>
      <c r="E33" s="2">
        <v>2.04</v>
      </c>
      <c r="F33" s="2">
        <v>2.04</v>
      </c>
    </row>
    <row r="34" spans="1:6">
      <c r="A34" s="2">
        <v>2498.28</v>
      </c>
      <c r="B34" s="1">
        <v>2507.03</v>
      </c>
      <c r="C34" s="2">
        <v>29.95</v>
      </c>
      <c r="D34" s="1">
        <v>30.04</v>
      </c>
      <c r="E34" s="1">
        <v>1.99</v>
      </c>
      <c r="F34" s="1">
        <v>1.99</v>
      </c>
    </row>
    <row r="35" spans="1:6">
      <c r="A35" s="1">
        <v>2430.39</v>
      </c>
      <c r="B35" s="1">
        <v>2433.27</v>
      </c>
      <c r="C35" s="1">
        <v>24.93</v>
      </c>
      <c r="D35" s="2">
        <v>25.01</v>
      </c>
      <c r="E35" s="2">
        <v>1.93</v>
      </c>
      <c r="F35" s="2">
        <v>1.93</v>
      </c>
    </row>
    <row r="36" spans="1:6">
      <c r="A36" s="1">
        <v>2338.92</v>
      </c>
      <c r="B36" s="1">
        <v>2335.67</v>
      </c>
      <c r="C36" s="1">
        <v>19.84</v>
      </c>
      <c r="D36" s="1">
        <v>19.93</v>
      </c>
      <c r="E36" s="1">
        <v>1.86</v>
      </c>
      <c r="F36" s="1">
        <v>1.86</v>
      </c>
    </row>
    <row r="37" spans="1:6">
      <c r="A37" s="1">
        <v>2243.71</v>
      </c>
      <c r="B37" s="1">
        <v>2238.15</v>
      </c>
      <c r="C37" s="2">
        <v>14.92</v>
      </c>
      <c r="D37" s="2">
        <v>14.99</v>
      </c>
      <c r="E37" s="1">
        <v>1.79</v>
      </c>
      <c r="F37" s="1">
        <v>1.79</v>
      </c>
    </row>
    <row r="38" spans="1:6">
      <c r="A38" s="1">
        <v>2162.77</v>
      </c>
      <c r="B38" s="1">
        <v>2155.91</v>
      </c>
      <c r="C38" s="2">
        <v>10.01</v>
      </c>
      <c r="D38" s="1">
        <v>10.04</v>
      </c>
      <c r="E38" s="2">
        <v>1.72</v>
      </c>
      <c r="F38" s="2">
        <v>1.72</v>
      </c>
    </row>
    <row r="39" spans="1:6">
      <c r="A39" s="2">
        <v>2107.42</v>
      </c>
      <c r="B39" s="1">
        <v>2101.66</v>
      </c>
      <c r="C39" s="2">
        <v>5.11</v>
      </c>
      <c r="D39" s="1">
        <v>5.13</v>
      </c>
      <c r="E39" s="1">
        <v>1.67</v>
      </c>
      <c r="F39" s="1">
        <v>1.67</v>
      </c>
    </row>
    <row r="41" spans="1:6">
      <c r="A41" s="1" t="s">
        <v>62</v>
      </c>
      <c r="B41" s="1" t="s">
        <v>64</v>
      </c>
      <c r="C41" s="1" t="s">
        <v>41</v>
      </c>
      <c r="D41" s="1" t="s">
        <v>44</v>
      </c>
      <c r="E41" s="1" t="s">
        <v>63</v>
      </c>
      <c r="F41" s="1" t="s">
        <v>65</v>
      </c>
    </row>
    <row r="42" spans="1:6">
      <c r="A42" s="2">
        <v>2604.5</v>
      </c>
      <c r="B42" s="1">
        <v>2618.25</v>
      </c>
      <c r="C42" s="2">
        <v>39.98</v>
      </c>
      <c r="D42" s="2">
        <v>40.1</v>
      </c>
      <c r="E42" s="1">
        <v>2.07</v>
      </c>
      <c r="F42" s="1">
        <v>2.07</v>
      </c>
    </row>
    <row r="43" spans="1:6">
      <c r="A43" s="1">
        <v>2555.01</v>
      </c>
      <c r="B43" s="2">
        <v>2567.47</v>
      </c>
      <c r="C43" s="1">
        <v>34.9</v>
      </c>
      <c r="D43" s="1">
        <v>34.99</v>
      </c>
      <c r="E43" s="2">
        <v>2.03</v>
      </c>
      <c r="F43" s="2">
        <v>2.03</v>
      </c>
    </row>
    <row r="44" spans="1:6">
      <c r="A44" s="2">
        <v>2501.35</v>
      </c>
      <c r="B44" s="1">
        <v>2513.94</v>
      </c>
      <c r="C44" s="2">
        <v>29.95</v>
      </c>
      <c r="D44" s="1">
        <v>30.08</v>
      </c>
      <c r="E44" s="1">
        <v>1.99</v>
      </c>
      <c r="F44" s="1">
        <v>1.99</v>
      </c>
    </row>
    <row r="45" spans="1:6">
      <c r="A45" s="1">
        <v>2426.08</v>
      </c>
      <c r="B45" s="1">
        <v>2435.77</v>
      </c>
      <c r="C45" s="1">
        <v>24.91</v>
      </c>
      <c r="D45" s="2">
        <v>25</v>
      </c>
      <c r="E45" s="2">
        <v>1.93</v>
      </c>
      <c r="F45" s="2">
        <v>1.93</v>
      </c>
    </row>
    <row r="46" spans="1:6">
      <c r="A46" s="1">
        <v>2339.28</v>
      </c>
      <c r="B46" s="1">
        <v>2342.94</v>
      </c>
      <c r="C46" s="1">
        <v>19.88</v>
      </c>
      <c r="D46" s="1">
        <v>19.96</v>
      </c>
      <c r="E46" s="1">
        <v>1.86</v>
      </c>
      <c r="F46" s="1">
        <v>1.86</v>
      </c>
    </row>
    <row r="47" spans="1:6">
      <c r="A47" s="1">
        <v>2244.52</v>
      </c>
      <c r="B47" s="1">
        <v>2244.69</v>
      </c>
      <c r="C47" s="2">
        <v>14.97</v>
      </c>
      <c r="D47" s="2">
        <v>15.03</v>
      </c>
      <c r="E47" s="1">
        <v>1.79</v>
      </c>
      <c r="F47" s="1">
        <v>1.79</v>
      </c>
    </row>
    <row r="48" spans="1:6">
      <c r="A48" s="1">
        <v>2162.45</v>
      </c>
      <c r="B48" s="1">
        <v>2155.72</v>
      </c>
      <c r="C48" s="2">
        <v>10.05</v>
      </c>
      <c r="D48" s="2">
        <v>10.1</v>
      </c>
      <c r="E48" s="2">
        <v>1.72</v>
      </c>
      <c r="F48" s="2">
        <v>1.72</v>
      </c>
    </row>
    <row r="49" spans="1:6">
      <c r="A49" s="2">
        <v>2105.47</v>
      </c>
      <c r="B49" s="1">
        <v>2097.23</v>
      </c>
      <c r="C49" s="2">
        <v>5.12</v>
      </c>
      <c r="D49" s="1">
        <v>5.15</v>
      </c>
      <c r="E49" s="1">
        <v>1.67</v>
      </c>
      <c r="F49" s="1">
        <v>1.67</v>
      </c>
    </row>
    <row r="51" spans="1:6">
      <c r="A51" s="1" t="s">
        <v>64</v>
      </c>
      <c r="B51" s="1" t="s">
        <v>66</v>
      </c>
      <c r="C51" s="1" t="s">
        <v>44</v>
      </c>
      <c r="D51" s="1" t="s">
        <v>47</v>
      </c>
      <c r="E51" s="1" t="s">
        <v>65</v>
      </c>
      <c r="F51" s="1" t="s">
        <v>67</v>
      </c>
    </row>
    <row r="52" spans="1:6">
      <c r="A52" s="2">
        <v>2597.73</v>
      </c>
      <c r="B52" s="1">
        <v>2617.21</v>
      </c>
      <c r="C52" s="2">
        <v>39.91</v>
      </c>
      <c r="D52" s="2">
        <v>39.95</v>
      </c>
      <c r="E52" s="1">
        <v>2.06</v>
      </c>
      <c r="F52" s="1">
        <v>2.06</v>
      </c>
    </row>
    <row r="53" spans="1:6">
      <c r="A53" s="1">
        <v>2549.27</v>
      </c>
      <c r="B53" s="2">
        <v>2562.71</v>
      </c>
      <c r="C53" s="1">
        <v>34.91</v>
      </c>
      <c r="D53" s="1">
        <v>34.07</v>
      </c>
      <c r="E53" s="2">
        <v>2.02</v>
      </c>
      <c r="F53" s="2">
        <v>2.02</v>
      </c>
    </row>
    <row r="54" spans="1:6">
      <c r="A54" s="2">
        <v>2487.45</v>
      </c>
      <c r="B54" s="1">
        <v>2498.96</v>
      </c>
      <c r="C54" s="2">
        <v>29.87</v>
      </c>
      <c r="D54" s="1">
        <v>30.02</v>
      </c>
      <c r="E54" s="1">
        <v>1.97</v>
      </c>
      <c r="F54" s="1">
        <v>1.97</v>
      </c>
    </row>
    <row r="55" spans="1:6">
      <c r="A55" s="1">
        <v>2415.96</v>
      </c>
      <c r="B55" s="1">
        <v>2422.46</v>
      </c>
      <c r="C55" s="1">
        <v>24.88</v>
      </c>
      <c r="D55" s="2">
        <v>24.96</v>
      </c>
      <c r="E55" s="2">
        <v>1.92</v>
      </c>
      <c r="F55" s="2">
        <v>1.92</v>
      </c>
    </row>
    <row r="56" spans="1:6">
      <c r="A56" s="1">
        <v>2335.09</v>
      </c>
      <c r="B56" s="1">
        <v>2334.71</v>
      </c>
      <c r="C56" s="1">
        <v>20.08</v>
      </c>
      <c r="D56" s="1">
        <v>20.15</v>
      </c>
      <c r="E56" s="1">
        <v>1.85</v>
      </c>
      <c r="F56" s="1">
        <v>1.85</v>
      </c>
    </row>
    <row r="57" spans="1:6">
      <c r="A57" s="1">
        <v>2243.45</v>
      </c>
      <c r="B57" s="1">
        <v>2239.77</v>
      </c>
      <c r="C57" s="2">
        <v>15.11</v>
      </c>
      <c r="D57" s="2">
        <v>15.18</v>
      </c>
      <c r="E57" s="1">
        <v>1.78</v>
      </c>
      <c r="F57" s="1">
        <v>1.78</v>
      </c>
    </row>
    <row r="58" spans="1:6">
      <c r="A58" s="1">
        <v>2159.17</v>
      </c>
      <c r="B58" s="1">
        <v>2152.11</v>
      </c>
      <c r="C58" s="2">
        <v>10.23</v>
      </c>
      <c r="D58" s="2">
        <v>10.27</v>
      </c>
      <c r="E58" s="2">
        <v>1.71</v>
      </c>
      <c r="F58" s="2">
        <v>1.71</v>
      </c>
    </row>
    <row r="59" spans="1:6">
      <c r="A59" s="2">
        <v>2105.43</v>
      </c>
      <c r="B59" s="1">
        <v>2096.86</v>
      </c>
      <c r="C59" s="2">
        <v>5.13</v>
      </c>
      <c r="D59" s="1">
        <v>5.15</v>
      </c>
      <c r="E59" s="1">
        <v>1.67</v>
      </c>
      <c r="F59" s="1">
        <v>1.67</v>
      </c>
    </row>
    <row r="61" spans="1:6">
      <c r="A61" s="1" t="s">
        <v>66</v>
      </c>
      <c r="B61" s="1" t="s">
        <v>68</v>
      </c>
      <c r="C61" s="1" t="s">
        <v>47</v>
      </c>
      <c r="D61" s="1" t="s">
        <v>50</v>
      </c>
      <c r="E61" s="1" t="s">
        <v>65</v>
      </c>
      <c r="F61" s="1" t="s">
        <v>67</v>
      </c>
    </row>
    <row r="62" spans="1:6">
      <c r="A62" s="2">
        <v>2590</v>
      </c>
      <c r="B62" s="1">
        <v>2602.21</v>
      </c>
      <c r="C62" s="2">
        <v>39.9</v>
      </c>
      <c r="D62" s="2">
        <v>40</v>
      </c>
      <c r="E62" s="1">
        <v>2.07</v>
      </c>
      <c r="F62" s="1">
        <v>2.07</v>
      </c>
    </row>
    <row r="63" spans="1:6">
      <c r="A63" s="1">
        <v>2543.82</v>
      </c>
      <c r="B63" s="2">
        <v>2556.79</v>
      </c>
      <c r="C63" s="1">
        <v>35.06</v>
      </c>
      <c r="D63" s="1">
        <v>35.16</v>
      </c>
      <c r="E63" s="2">
        <v>2.04</v>
      </c>
      <c r="F63" s="2">
        <v>2.04</v>
      </c>
    </row>
    <row r="64" spans="1:6">
      <c r="A64" s="2">
        <v>2482.7</v>
      </c>
      <c r="B64" s="1">
        <v>2495.55</v>
      </c>
      <c r="C64" s="2">
        <v>29.92</v>
      </c>
      <c r="D64" s="1">
        <v>30.03</v>
      </c>
      <c r="E64" s="1">
        <v>1.99</v>
      </c>
      <c r="F64" s="1">
        <v>1.99</v>
      </c>
    </row>
    <row r="65" spans="1:6">
      <c r="A65" s="1">
        <v>2415.15</v>
      </c>
      <c r="B65" s="1">
        <v>2422.64</v>
      </c>
      <c r="C65" s="1">
        <v>25.08</v>
      </c>
      <c r="D65" s="2">
        <v>25.19</v>
      </c>
      <c r="E65" s="2">
        <v>1.93</v>
      </c>
      <c r="F65" s="2">
        <v>1.93</v>
      </c>
    </row>
    <row r="66" spans="1:6">
      <c r="A66" s="1">
        <v>2327.68</v>
      </c>
      <c r="B66" s="1">
        <v>2329.11</v>
      </c>
      <c r="C66" s="1">
        <v>20.07</v>
      </c>
      <c r="D66" s="1">
        <v>20.14</v>
      </c>
      <c r="E66" s="1">
        <v>1.87</v>
      </c>
      <c r="F66" s="1">
        <v>1.87</v>
      </c>
    </row>
    <row r="67" spans="1:6">
      <c r="A67" s="1">
        <v>2239.36</v>
      </c>
      <c r="B67" s="1">
        <v>2233.35</v>
      </c>
      <c r="C67" s="2">
        <v>15.06</v>
      </c>
      <c r="D67" s="2">
        <v>15.11</v>
      </c>
      <c r="E67" s="1">
        <v>1.79</v>
      </c>
      <c r="F67" s="1">
        <v>1.79</v>
      </c>
    </row>
    <row r="68" spans="1:6">
      <c r="A68" s="2">
        <v>2158.4</v>
      </c>
      <c r="B68" s="1">
        <v>2148.27</v>
      </c>
      <c r="C68" s="2">
        <v>10.23</v>
      </c>
      <c r="D68" s="2">
        <v>10.26</v>
      </c>
      <c r="E68" s="2">
        <v>1.73</v>
      </c>
      <c r="F68" s="2">
        <v>1.73</v>
      </c>
    </row>
    <row r="69" spans="1:6">
      <c r="A69" s="2">
        <v>2102.37</v>
      </c>
      <c r="B69" s="1">
        <v>2090.33</v>
      </c>
      <c r="C69" s="2">
        <v>5.09</v>
      </c>
      <c r="D69" s="1">
        <v>5.11</v>
      </c>
      <c r="E69" s="1">
        <v>1.69</v>
      </c>
      <c r="F69" s="1">
        <v>1.69</v>
      </c>
    </row>
    <row r="74" spans="10:16">
      <c r="J74" s="1" t="s">
        <v>54</v>
      </c>
      <c r="K74" s="1" t="s">
        <v>55</v>
      </c>
      <c r="L74" s="1" t="s">
        <v>25</v>
      </c>
      <c r="M74" s="1" t="s">
        <v>26</v>
      </c>
      <c r="N74" s="1" t="s">
        <v>56</v>
      </c>
      <c r="O74" s="1" t="s">
        <v>57</v>
      </c>
      <c r="P74" s="1" t="s">
        <v>9</v>
      </c>
    </row>
    <row r="75" spans="10:16">
      <c r="J75" s="1">
        <v>2624.63</v>
      </c>
      <c r="K75" s="1">
        <v>2643.07</v>
      </c>
      <c r="L75" s="1">
        <v>39.95</v>
      </c>
      <c r="M75" s="1">
        <v>39.9</v>
      </c>
      <c r="N75" s="1">
        <v>2.04</v>
      </c>
      <c r="O75" s="1">
        <v>2.04</v>
      </c>
      <c r="P75" s="1"/>
    </row>
    <row r="76" spans="10:16">
      <c r="J76" s="1">
        <v>2566.36</v>
      </c>
      <c r="K76" s="1">
        <v>2593.94</v>
      </c>
      <c r="L76" s="1">
        <v>35.1</v>
      </c>
      <c r="M76" s="1">
        <v>35.15</v>
      </c>
      <c r="N76" s="2">
        <v>2</v>
      </c>
      <c r="O76" s="2">
        <v>2</v>
      </c>
      <c r="P76" s="1"/>
    </row>
    <row r="77" spans="10:16">
      <c r="J77" s="1">
        <v>2505.07</v>
      </c>
      <c r="K77" s="1">
        <v>2528.69</v>
      </c>
      <c r="L77" s="1">
        <v>29.92</v>
      </c>
      <c r="M77" s="1">
        <v>30.05</v>
      </c>
      <c r="N77" s="1">
        <v>1.96</v>
      </c>
      <c r="O77" s="1">
        <v>1.96</v>
      </c>
      <c r="P77" s="1"/>
    </row>
    <row r="78" spans="10:16">
      <c r="J78" s="1">
        <v>2431.12</v>
      </c>
      <c r="K78" s="1">
        <v>2450.96</v>
      </c>
      <c r="L78" s="1">
        <v>25.05</v>
      </c>
      <c r="M78" s="2">
        <v>25.1</v>
      </c>
      <c r="N78" s="2">
        <v>1.9</v>
      </c>
      <c r="O78" s="2">
        <v>1.9</v>
      </c>
      <c r="P78" s="1"/>
    </row>
    <row r="79" spans="10:16">
      <c r="J79" s="1">
        <v>2341.37</v>
      </c>
      <c r="K79" s="1">
        <v>2353.98</v>
      </c>
      <c r="L79" s="1">
        <v>20.02</v>
      </c>
      <c r="M79" s="1">
        <v>20.09</v>
      </c>
      <c r="N79" s="1">
        <v>1.83</v>
      </c>
      <c r="O79" s="1">
        <v>1.83</v>
      </c>
      <c r="P79" s="1"/>
    </row>
    <row r="80" spans="10:16">
      <c r="J80" s="1">
        <v>2247.09</v>
      </c>
      <c r="K80" s="1">
        <v>2250.57</v>
      </c>
      <c r="L80" s="2">
        <v>15.1</v>
      </c>
      <c r="M80" s="1">
        <v>15.16</v>
      </c>
      <c r="N80" s="1">
        <v>1.76</v>
      </c>
      <c r="O80" s="1">
        <v>1.76</v>
      </c>
      <c r="P80" s="1"/>
    </row>
    <row r="81" spans="10:16">
      <c r="J81" s="1">
        <v>2161.83</v>
      </c>
      <c r="K81" s="1">
        <v>2160.12</v>
      </c>
      <c r="L81" s="2">
        <v>10</v>
      </c>
      <c r="M81" s="1">
        <v>10.05</v>
      </c>
      <c r="N81" s="1">
        <v>1.69</v>
      </c>
      <c r="O81" s="1">
        <v>1.69</v>
      </c>
      <c r="P81" s="1"/>
    </row>
    <row r="82" spans="1:16">
      <c r="A82" s="1" t="s">
        <v>54</v>
      </c>
      <c r="B82" s="1" t="s">
        <v>55</v>
      </c>
      <c r="C82" s="1" t="s">
        <v>25</v>
      </c>
      <c r="D82" s="1" t="s">
        <v>26</v>
      </c>
      <c r="E82" s="1" t="s">
        <v>69</v>
      </c>
      <c r="F82" s="1" t="s">
        <v>70</v>
      </c>
      <c r="G82" t="s">
        <v>71</v>
      </c>
      <c r="H82" t="s">
        <v>72</v>
      </c>
      <c r="J82" s="2">
        <v>2106.1</v>
      </c>
      <c r="K82" s="1">
        <v>2101.14</v>
      </c>
      <c r="L82" s="2">
        <v>5.1</v>
      </c>
      <c r="M82" s="1">
        <v>5.13</v>
      </c>
      <c r="N82" s="1">
        <v>1.64</v>
      </c>
      <c r="O82" s="1">
        <v>1.64</v>
      </c>
      <c r="P82" s="1"/>
    </row>
    <row r="83" spans="1:16">
      <c r="A83" s="1">
        <v>2264.473389</v>
      </c>
      <c r="B83" s="1">
        <v>2288.583984</v>
      </c>
      <c r="C83" s="1">
        <v>31</v>
      </c>
      <c r="D83" s="1">
        <v>31</v>
      </c>
      <c r="E83" s="1">
        <f t="shared" ref="E83:E87" si="0">(C83-C84)/(A83-A84)</f>
        <v>0.143204668911983</v>
      </c>
      <c r="F83" s="1">
        <f t="shared" ref="F83:F87" si="1">C83-A83*E83</f>
        <v>-293.283161931742</v>
      </c>
      <c r="G83">
        <f t="shared" ref="G83:G87" si="2">(D83-D84)/(B83-B84)</f>
        <v>0.128853132634133</v>
      </c>
      <c r="H83">
        <f t="shared" ref="H83:H87" si="3">D83-G83*B83</f>
        <v>-263.891215634703</v>
      </c>
      <c r="J83" s="1"/>
      <c r="K83" s="1"/>
      <c r="L83" s="1"/>
      <c r="M83" s="1"/>
      <c r="N83" s="1"/>
      <c r="O83" s="1"/>
      <c r="P83" s="1"/>
    </row>
    <row r="84" spans="1:16">
      <c r="A84" s="1">
        <v>2048</v>
      </c>
      <c r="B84" s="1">
        <v>2048</v>
      </c>
      <c r="C84" s="1">
        <v>0</v>
      </c>
      <c r="D84" s="1">
        <v>0</v>
      </c>
      <c r="E84" s="1"/>
      <c r="F84" s="1"/>
      <c r="J84" s="1" t="s">
        <v>55</v>
      </c>
      <c r="K84" s="1" t="s">
        <v>58</v>
      </c>
      <c r="L84" s="1" t="s">
        <v>26</v>
      </c>
      <c r="M84" s="1" t="s">
        <v>34</v>
      </c>
      <c r="N84" s="1" t="s">
        <v>57</v>
      </c>
      <c r="O84" s="1" t="s">
        <v>59</v>
      </c>
      <c r="P84" s="1" t="s">
        <v>9</v>
      </c>
    </row>
    <row r="85" spans="1:16">
      <c r="A85" s="1">
        <v>2292.748779</v>
      </c>
      <c r="B85" s="1">
        <v>2313.538086</v>
      </c>
      <c r="C85" s="1">
        <v>31</v>
      </c>
      <c r="D85" s="1">
        <v>31</v>
      </c>
      <c r="E85" s="1">
        <f t="shared" si="0"/>
        <v>0.126660488876228</v>
      </c>
      <c r="F85" s="1">
        <f t="shared" si="1"/>
        <v>-259.400681218516</v>
      </c>
      <c r="G85">
        <f t="shared" si="2"/>
        <v>0.116744081675726</v>
      </c>
      <c r="H85">
        <f t="shared" si="3"/>
        <v>-239.091879271887</v>
      </c>
      <c r="J85" s="2">
        <v>2605.2</v>
      </c>
      <c r="K85" s="1">
        <v>2630.13</v>
      </c>
      <c r="L85" s="2">
        <v>39.9</v>
      </c>
      <c r="M85" s="2">
        <v>39.9</v>
      </c>
      <c r="N85" s="1">
        <v>2.05</v>
      </c>
      <c r="O85" s="1">
        <v>2.05</v>
      </c>
      <c r="P85" s="1"/>
    </row>
    <row r="86" spans="1:16">
      <c r="A86" s="1">
        <v>2048</v>
      </c>
      <c r="B86" s="1">
        <v>2048</v>
      </c>
      <c r="C86" s="1">
        <v>0</v>
      </c>
      <c r="D86" s="1">
        <v>0</v>
      </c>
      <c r="E86" s="1"/>
      <c r="F86" s="1"/>
      <c r="J86" s="1">
        <v>2558.44</v>
      </c>
      <c r="K86" s="1">
        <v>2582.48</v>
      </c>
      <c r="L86" s="1">
        <v>35.1</v>
      </c>
      <c r="M86" s="1">
        <v>35.18</v>
      </c>
      <c r="N86" s="2">
        <v>2.01</v>
      </c>
      <c r="O86" s="2">
        <v>2.01</v>
      </c>
      <c r="P86" s="1"/>
    </row>
    <row r="87" spans="1:16">
      <c r="A87" s="1">
        <v>2304.465332</v>
      </c>
      <c r="B87" s="1">
        <v>2299.567383</v>
      </c>
      <c r="C87" s="1">
        <v>31</v>
      </c>
      <c r="D87" s="1">
        <v>31</v>
      </c>
      <c r="E87" s="1">
        <f t="shared" si="0"/>
        <v>0.120874036885422</v>
      </c>
      <c r="F87" s="1">
        <f t="shared" si="1"/>
        <v>-247.550027541344</v>
      </c>
      <c r="G87">
        <f t="shared" si="2"/>
        <v>0.123227421736148</v>
      </c>
      <c r="H87">
        <f t="shared" si="3"/>
        <v>-252.36975971563</v>
      </c>
      <c r="J87" s="1">
        <v>2495.43</v>
      </c>
      <c r="K87" s="1">
        <v>2516.95</v>
      </c>
      <c r="L87" s="1">
        <v>29.9</v>
      </c>
      <c r="M87" s="1">
        <v>30.02</v>
      </c>
      <c r="N87" s="1">
        <v>1.97</v>
      </c>
      <c r="O87" s="1">
        <v>1.97</v>
      </c>
      <c r="P87" s="1"/>
    </row>
    <row r="88" spans="1:16">
      <c r="A88" s="1">
        <v>2048</v>
      </c>
      <c r="B88" s="1">
        <v>2048</v>
      </c>
      <c r="C88" s="1">
        <v>0</v>
      </c>
      <c r="D88" s="1">
        <v>0</v>
      </c>
      <c r="E88" s="1"/>
      <c r="F88" s="1"/>
      <c r="J88" s="1">
        <v>2422.15</v>
      </c>
      <c r="K88" s="1">
        <v>2439.98</v>
      </c>
      <c r="L88" s="1">
        <v>24.85</v>
      </c>
      <c r="M88" s="2">
        <v>24.95</v>
      </c>
      <c r="N88" s="2">
        <v>1.91</v>
      </c>
      <c r="O88" s="2">
        <v>1.91</v>
      </c>
      <c r="P88" s="1"/>
    </row>
    <row r="89" spans="1:16">
      <c r="A89" s="1">
        <v>2305.324463</v>
      </c>
      <c r="B89" s="1">
        <v>2299.202881</v>
      </c>
      <c r="C89" s="1">
        <v>31</v>
      </c>
      <c r="D89" s="1">
        <v>31</v>
      </c>
      <c r="E89" s="1">
        <f t="shared" ref="E89:E93" si="4">(C89-C90)/(A89-A90)</f>
        <v>0.120470473885726</v>
      </c>
      <c r="F89" s="1">
        <f t="shared" ref="F89:F93" si="5">C89-A89*E89</f>
        <v>-246.723530517967</v>
      </c>
      <c r="G89">
        <f t="shared" ref="G89:G93" si="6">(D89-D90)/(B89-B90)</f>
        <v>0.123406227972361</v>
      </c>
      <c r="H89">
        <f t="shared" ref="H89:H93" si="7">D89-G89*B89</f>
        <v>-252.735954887396</v>
      </c>
      <c r="J89" s="1">
        <v>2336.88</v>
      </c>
      <c r="K89" s="1">
        <v>2348.59</v>
      </c>
      <c r="L89" s="1">
        <v>19.9</v>
      </c>
      <c r="M89" s="1">
        <v>19.98</v>
      </c>
      <c r="N89" s="1">
        <v>1.85</v>
      </c>
      <c r="O89" s="1">
        <v>1.85</v>
      </c>
      <c r="P89" s="1"/>
    </row>
    <row r="90" spans="1:16">
      <c r="A90" s="1">
        <v>2048</v>
      </c>
      <c r="B90" s="1">
        <v>2048</v>
      </c>
      <c r="C90" s="1">
        <v>0</v>
      </c>
      <c r="D90" s="1">
        <v>0</v>
      </c>
      <c r="E90" s="1"/>
      <c r="F90" s="1"/>
      <c r="J90" s="1">
        <v>2242.17</v>
      </c>
      <c r="K90" s="1">
        <v>2244.74</v>
      </c>
      <c r="L90" s="2">
        <v>14.95</v>
      </c>
      <c r="M90" s="2">
        <v>15</v>
      </c>
      <c r="N90" s="1">
        <v>1.77</v>
      </c>
      <c r="O90" s="1">
        <v>1.77</v>
      </c>
      <c r="P90" s="1"/>
    </row>
    <row r="91" spans="1:16">
      <c r="A91" s="1">
        <v>2309.09082</v>
      </c>
      <c r="B91" s="1">
        <v>2297.573975</v>
      </c>
      <c r="C91" s="1">
        <v>31</v>
      </c>
      <c r="D91" s="1">
        <v>31</v>
      </c>
      <c r="E91" s="1">
        <f t="shared" si="4"/>
        <v>0.118732631043864</v>
      </c>
      <c r="F91" s="1">
        <f t="shared" si="5"/>
        <v>-243.164428377834</v>
      </c>
      <c r="G91">
        <f t="shared" si="6"/>
        <v>0.124211669105322</v>
      </c>
      <c r="H91">
        <f t="shared" si="7"/>
        <v>-254.3854983277</v>
      </c>
      <c r="J91" s="1">
        <v>2162.38</v>
      </c>
      <c r="K91" s="1">
        <v>2161.51</v>
      </c>
      <c r="L91" s="2">
        <v>10.06</v>
      </c>
      <c r="M91" s="1">
        <v>10.09</v>
      </c>
      <c r="N91" s="2">
        <v>1.7</v>
      </c>
      <c r="O91" s="2">
        <v>1.7</v>
      </c>
      <c r="P91" s="1"/>
    </row>
    <row r="92" spans="1:16">
      <c r="A92" s="1">
        <v>2048</v>
      </c>
      <c r="B92" s="2">
        <v>2048</v>
      </c>
      <c r="C92" s="1">
        <v>0</v>
      </c>
      <c r="D92" s="1">
        <v>0</v>
      </c>
      <c r="E92" s="1"/>
      <c r="F92" s="1"/>
      <c r="J92" s="2">
        <v>2106.8</v>
      </c>
      <c r="K92" s="1">
        <v>2101.93</v>
      </c>
      <c r="L92" s="2">
        <v>5.14</v>
      </c>
      <c r="M92" s="1">
        <v>5.16</v>
      </c>
      <c r="N92" s="1">
        <v>1.66</v>
      </c>
      <c r="O92" s="1">
        <v>1.66</v>
      </c>
      <c r="P92" s="1"/>
    </row>
    <row r="93" spans="1:8">
      <c r="A93" s="1">
        <v>2300.991455</v>
      </c>
      <c r="B93" s="1">
        <v>2279.759521</v>
      </c>
      <c r="C93" s="1">
        <v>31</v>
      </c>
      <c r="D93" s="1">
        <v>31</v>
      </c>
      <c r="E93" s="1">
        <f t="shared" si="4"/>
        <v>0.122533782810965</v>
      </c>
      <c r="F93" s="1">
        <f t="shared" si="5"/>
        <v>-250.949187196856</v>
      </c>
      <c r="G93">
        <f t="shared" si="6"/>
        <v>0.133759337550581</v>
      </c>
      <c r="H93">
        <f t="shared" si="7"/>
        <v>-273.93912330359</v>
      </c>
    </row>
    <row r="94" spans="1:6">
      <c r="A94" s="1">
        <v>2048</v>
      </c>
      <c r="B94" s="1">
        <v>2048</v>
      </c>
      <c r="C94" s="1">
        <v>0</v>
      </c>
      <c r="D94" s="1">
        <v>0</v>
      </c>
      <c r="E94" s="1"/>
      <c r="F94" s="1"/>
    </row>
    <row r="95" spans="1:8">
      <c r="A95" s="1">
        <v>2285.67749</v>
      </c>
      <c r="B95" s="9">
        <v>2252.394531</v>
      </c>
      <c r="C95" s="1">
        <v>31</v>
      </c>
      <c r="D95" s="1">
        <v>31</v>
      </c>
      <c r="E95" s="1">
        <f>(C95-C96)/(A95-A96)</f>
        <v>0.130428842882849</v>
      </c>
      <c r="F95" s="1">
        <f>C95-A95*E95</f>
        <v>-267.118270224075</v>
      </c>
      <c r="G95">
        <f>(D95-D96)/(B95-B96)</f>
        <v>0.151667463157319</v>
      </c>
      <c r="H95">
        <f>D95-G95*B95</f>
        <v>-310.614964546189</v>
      </c>
    </row>
    <row r="96" spans="1:6">
      <c r="A96" s="1">
        <v>2048</v>
      </c>
      <c r="B96" s="2">
        <v>2048</v>
      </c>
      <c r="C96">
        <v>0</v>
      </c>
      <c r="D96">
        <v>0</v>
      </c>
      <c r="E96" s="1"/>
      <c r="F96" s="1"/>
    </row>
    <row r="100" spans="1:22">
      <c r="A100" s="3" t="s">
        <v>9</v>
      </c>
      <c r="B100" s="3"/>
      <c r="C100" s="3" t="s">
        <v>22</v>
      </c>
      <c r="D100" s="3"/>
      <c r="E100" s="3" t="s">
        <v>23</v>
      </c>
      <c r="F100" s="3"/>
      <c r="G100" s="3" t="s">
        <v>24</v>
      </c>
      <c r="H100" s="3" t="s">
        <v>25</v>
      </c>
      <c r="I100" s="3" t="s">
        <v>26</v>
      </c>
      <c r="J100" s="6"/>
      <c r="K100" s="6"/>
      <c r="M100">
        <f>B105*0.0136-1.6068</f>
        <v>10.3816</v>
      </c>
      <c r="N100" s="3">
        <v>10.34</v>
      </c>
      <c r="O100">
        <f>D105*0.0604-1.1858</f>
        <v>20.23808</v>
      </c>
      <c r="P100">
        <v>20.24</v>
      </c>
      <c r="Q100">
        <f>F105*0.0369-6.3197</f>
        <v>20.48077</v>
      </c>
      <c r="R100" s="1">
        <v>20.51</v>
      </c>
      <c r="S100" s="12">
        <f t="shared" ref="S100:S104" si="8">(O100-Q100)/((O100+Q100)/2)</f>
        <v>-0.0119202777092182</v>
      </c>
      <c r="U100" s="12">
        <f>(O100-P100)/P100</f>
        <v>-9.48616600789707e-5</v>
      </c>
      <c r="V100" s="12">
        <f t="shared" ref="V100:V104" si="9">(P100-Q100)/Q100</f>
        <v>-0.0117559056617501</v>
      </c>
    </row>
    <row r="101" spans="1:22">
      <c r="A101" s="3" t="s">
        <v>28</v>
      </c>
      <c r="B101" s="3" t="s">
        <v>29</v>
      </c>
      <c r="C101" s="3" t="s">
        <v>28</v>
      </c>
      <c r="D101" s="3" t="s">
        <v>29</v>
      </c>
      <c r="E101" s="3" t="s">
        <v>28</v>
      </c>
      <c r="F101" s="3" t="s">
        <v>29</v>
      </c>
      <c r="G101" s="3" t="s">
        <v>30</v>
      </c>
      <c r="H101" s="3"/>
      <c r="I101" s="3"/>
      <c r="J101" s="3" t="s">
        <v>30</v>
      </c>
      <c r="K101" s="3" t="s">
        <v>12</v>
      </c>
      <c r="N101" s="3"/>
      <c r="R101" s="1"/>
      <c r="S101" s="12"/>
      <c r="U101" s="12"/>
      <c r="V101" s="12"/>
    </row>
    <row r="102" spans="1:22">
      <c r="A102" s="3"/>
      <c r="B102" s="3"/>
      <c r="C102" s="4"/>
      <c r="D102" s="5"/>
      <c r="E102" s="4"/>
      <c r="F102" s="4"/>
      <c r="G102" s="3"/>
      <c r="H102" s="3"/>
      <c r="I102" s="3"/>
      <c r="J102" s="3"/>
      <c r="K102" s="7"/>
      <c r="N102" s="3"/>
      <c r="R102" s="1"/>
      <c r="S102" s="12"/>
      <c r="U102" s="12"/>
      <c r="V102" s="12"/>
    </row>
    <row r="103" spans="1:22">
      <c r="A103" s="5"/>
      <c r="B103" s="3"/>
      <c r="C103" s="3"/>
      <c r="D103" s="3"/>
      <c r="E103" s="3"/>
      <c r="F103" s="5"/>
      <c r="G103" s="4"/>
      <c r="H103" s="4"/>
      <c r="I103" s="3"/>
      <c r="J103" s="3"/>
      <c r="K103" s="7"/>
      <c r="N103" s="3"/>
      <c r="R103" s="1"/>
      <c r="S103" s="12"/>
      <c r="U103" s="12"/>
      <c r="V103" s="12"/>
    </row>
    <row r="104" spans="1:22">
      <c r="A104" s="3"/>
      <c r="B104" s="5"/>
      <c r="C104" s="3"/>
      <c r="D104" s="3"/>
      <c r="E104" s="3"/>
      <c r="F104" s="3"/>
      <c r="G104" s="3"/>
      <c r="H104" s="3"/>
      <c r="I104" s="3"/>
      <c r="J104" s="3"/>
      <c r="K104" s="7"/>
      <c r="M104">
        <f>B109*0.0136-1.6068</f>
        <v>20.95832</v>
      </c>
      <c r="N104" s="3">
        <v>20.88</v>
      </c>
      <c r="O104">
        <f>D109*0.0604-1.1858</f>
        <v>40.20632</v>
      </c>
      <c r="P104">
        <v>40.21</v>
      </c>
      <c r="Q104">
        <f>F109*0.0369-6.3197</f>
        <v>40.66876</v>
      </c>
      <c r="R104" s="1">
        <v>40.72</v>
      </c>
      <c r="S104" s="12">
        <f t="shared" si="8"/>
        <v>-0.0114359083168761</v>
      </c>
      <c r="U104" s="12">
        <f>(O104-P104)/P104</f>
        <v>-9.15195225069085e-5</v>
      </c>
      <c r="V104" s="12">
        <f t="shared" si="9"/>
        <v>-0.0112804029431929</v>
      </c>
    </row>
    <row r="105" spans="1:11">
      <c r="A105" s="3">
        <v>2099.2</v>
      </c>
      <c r="B105" s="3">
        <v>881.5</v>
      </c>
      <c r="C105" s="3">
        <v>2262.5</v>
      </c>
      <c r="D105" s="5">
        <v>354.7</v>
      </c>
      <c r="E105" s="3">
        <v>2230.7</v>
      </c>
      <c r="F105" s="4">
        <v>726.3</v>
      </c>
      <c r="G105" s="4">
        <v>51.7</v>
      </c>
      <c r="H105" s="4">
        <v>20.24</v>
      </c>
      <c r="I105" s="3">
        <v>20.51</v>
      </c>
      <c r="J105" s="3">
        <f>G105/5</f>
        <v>10.34</v>
      </c>
      <c r="K105" s="7">
        <f>(F105-D105)/((D105+F105)/2)</f>
        <v>0.687511563367252</v>
      </c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7"/>
    </row>
    <row r="107" spans="1:11">
      <c r="A107" s="3"/>
      <c r="B107" s="3"/>
      <c r="C107" s="3"/>
      <c r="D107" s="3"/>
      <c r="E107" s="4"/>
      <c r="F107" s="4"/>
      <c r="G107" s="3"/>
      <c r="H107" s="3"/>
      <c r="I107" s="3"/>
      <c r="J107" s="3"/>
      <c r="K107" s="7"/>
    </row>
    <row r="108" spans="1:11">
      <c r="A108" s="3"/>
      <c r="B108" s="3"/>
      <c r="C108" s="3"/>
      <c r="D108" s="3"/>
      <c r="E108" s="4"/>
      <c r="F108" s="3"/>
      <c r="G108" s="4"/>
      <c r="H108" s="4"/>
      <c r="I108" s="3"/>
      <c r="J108" s="3"/>
      <c r="K108" s="7"/>
    </row>
    <row r="109" spans="1:11">
      <c r="A109" s="3">
        <v>2091.7</v>
      </c>
      <c r="B109" s="5">
        <v>1659.2</v>
      </c>
      <c r="C109" s="4">
        <v>2252.9</v>
      </c>
      <c r="D109" s="3">
        <v>685.3</v>
      </c>
      <c r="E109" s="4">
        <v>2187.5</v>
      </c>
      <c r="F109" s="3">
        <v>1273.4</v>
      </c>
      <c r="G109" s="3">
        <v>104.4</v>
      </c>
      <c r="H109" s="3">
        <v>40.21</v>
      </c>
      <c r="I109" s="3">
        <v>40.72</v>
      </c>
      <c r="J109" s="3">
        <f>G109/5</f>
        <v>20.88</v>
      </c>
      <c r="K109" s="7">
        <f>(F109-D109)/((D109+F109)/2)</f>
        <v>0.60050033185276</v>
      </c>
    </row>
    <row r="110" spans="1:11">
      <c r="A110" s="3"/>
      <c r="B110" s="3"/>
      <c r="C110" s="5"/>
      <c r="D110" s="3"/>
      <c r="E110" s="3"/>
      <c r="F110" s="3"/>
      <c r="G110" s="3"/>
      <c r="H110" s="3"/>
      <c r="I110" s="3"/>
      <c r="J110" s="3"/>
      <c r="K110" s="7"/>
    </row>
    <row r="120" ht="15.15"/>
    <row r="121" ht="15.15" spans="1:15">
      <c r="A121" s="18" t="s">
        <v>9</v>
      </c>
      <c r="B121" s="18"/>
      <c r="C121" s="18" t="s">
        <v>23</v>
      </c>
      <c r="D121" s="18"/>
      <c r="E121" s="18" t="s">
        <v>32</v>
      </c>
      <c r="F121" s="18"/>
      <c r="G121" s="18" t="s">
        <v>33</v>
      </c>
      <c r="H121" s="18" t="s">
        <v>26</v>
      </c>
      <c r="I121" s="18" t="s">
        <v>34</v>
      </c>
      <c r="J121" s="22"/>
      <c r="K121" s="22"/>
      <c r="L121" s="22"/>
      <c r="M121" s="22"/>
      <c r="N121" s="22"/>
      <c r="O121" s="22"/>
    </row>
    <row r="122" ht="15.15" spans="1:15">
      <c r="A122" s="18" t="s">
        <v>28</v>
      </c>
      <c r="B122" s="18" t="s">
        <v>29</v>
      </c>
      <c r="C122" s="18" t="s">
        <v>28</v>
      </c>
      <c r="D122" s="18" t="s">
        <v>29</v>
      </c>
      <c r="E122" s="18" t="s">
        <v>28</v>
      </c>
      <c r="F122" s="18" t="s">
        <v>29</v>
      </c>
      <c r="G122" s="18" t="s">
        <v>35</v>
      </c>
      <c r="H122" s="18"/>
      <c r="I122" s="18"/>
      <c r="J122" s="18" t="s">
        <v>35</v>
      </c>
      <c r="K122" s="18" t="s">
        <v>20</v>
      </c>
      <c r="L122" s="18" t="s">
        <v>31</v>
      </c>
      <c r="M122" s="18" t="s">
        <v>73</v>
      </c>
      <c r="N122" s="22"/>
      <c r="O122" s="22"/>
    </row>
    <row r="123" spans="1:16">
      <c r="A123" s="19">
        <v>2101.3</v>
      </c>
      <c r="B123" s="19">
        <v>141.4</v>
      </c>
      <c r="C123" s="20">
        <v>2262.4</v>
      </c>
      <c r="D123" s="21">
        <v>194</v>
      </c>
      <c r="E123" s="20">
        <v>2243.4</v>
      </c>
      <c r="F123" s="20">
        <v>249.3</v>
      </c>
      <c r="G123" s="19">
        <v>12.9</v>
      </c>
      <c r="H123" s="19">
        <v>5.19</v>
      </c>
      <c r="I123" s="19">
        <v>5.13</v>
      </c>
      <c r="J123" s="19">
        <f>G123/5</f>
        <v>2.58</v>
      </c>
      <c r="K123" s="23">
        <f>(F123-D123)/((D123+F123)/2)</f>
        <v>0.24949244304083</v>
      </c>
      <c r="L123" s="23">
        <f>(H123-I123)/((H123+I123)/2)</f>
        <v>0.0116279069767443</v>
      </c>
      <c r="M123" s="19">
        <f>(H123+I123)/2</f>
        <v>5.16</v>
      </c>
      <c r="N123" s="24">
        <f>0.0347*D123-3.3478</f>
        <v>3.384</v>
      </c>
      <c r="O123" s="24">
        <f>0.0299*F123-5.0137</f>
        <v>2.44037</v>
      </c>
      <c r="P123">
        <f>SQRT(E123*E123+F123*F123)</f>
        <v>2257.20935006038</v>
      </c>
    </row>
    <row r="124" spans="1:16">
      <c r="A124" s="5">
        <v>2101</v>
      </c>
      <c r="B124" s="3">
        <v>424.3</v>
      </c>
      <c r="C124" s="3">
        <v>2260.2</v>
      </c>
      <c r="D124" s="3">
        <v>366.8</v>
      </c>
      <c r="E124" s="3">
        <v>2239.6</v>
      </c>
      <c r="F124" s="5">
        <v>473</v>
      </c>
      <c r="G124" s="4">
        <v>24.9</v>
      </c>
      <c r="H124" s="4">
        <v>9.97</v>
      </c>
      <c r="I124" s="3">
        <v>9.83</v>
      </c>
      <c r="J124" s="3">
        <f t="shared" ref="J124:J131" si="10">G124/5</f>
        <v>4.98</v>
      </c>
      <c r="K124" s="7">
        <f t="shared" ref="K124:K131" si="11">(F124-D124)/((D124+F124)/2)</f>
        <v>0.252917361276494</v>
      </c>
      <c r="L124" s="7">
        <f t="shared" ref="L124:L131" si="12">(H124-I124)/((H124+I124)/2)</f>
        <v>0.0141414141414142</v>
      </c>
      <c r="M124" s="3">
        <f t="shared" ref="M124:M131" si="13">(H124+I124)/2</f>
        <v>9.9</v>
      </c>
      <c r="N124" s="6">
        <f t="shared" ref="N124:N131" si="14">0.0347*D124-3.3478</f>
        <v>9.38016</v>
      </c>
      <c r="O124" s="6">
        <f t="shared" ref="O124:O131" si="15">0.0299*F124-5.0137</f>
        <v>9.129</v>
      </c>
      <c r="P124">
        <f t="shared" ref="P124:P131" si="16">SQRT(E124*E124+F124*F124)</f>
        <v>2289.00352992301</v>
      </c>
    </row>
    <row r="125" spans="1:16">
      <c r="A125" s="3">
        <v>2100.3</v>
      </c>
      <c r="B125" s="5">
        <v>658</v>
      </c>
      <c r="C125" s="3">
        <v>2254.8</v>
      </c>
      <c r="D125" s="3">
        <v>561.7</v>
      </c>
      <c r="E125" s="3">
        <v>2230.6</v>
      </c>
      <c r="F125" s="3">
        <v>717.7</v>
      </c>
      <c r="G125" s="3">
        <v>38.5</v>
      </c>
      <c r="H125" s="3">
        <v>15.4</v>
      </c>
      <c r="I125" s="3">
        <v>15.15</v>
      </c>
      <c r="J125" s="3">
        <f t="shared" si="10"/>
        <v>7.7</v>
      </c>
      <c r="K125" s="7">
        <f t="shared" si="11"/>
        <v>0.243864311395967</v>
      </c>
      <c r="L125" s="7">
        <f t="shared" si="12"/>
        <v>0.016366612111293</v>
      </c>
      <c r="M125" s="3">
        <f t="shared" si="13"/>
        <v>15.275</v>
      </c>
      <c r="N125" s="6">
        <f t="shared" si="14"/>
        <v>16.14319</v>
      </c>
      <c r="O125" s="6">
        <f t="shared" si="15"/>
        <v>16.44553</v>
      </c>
      <c r="P125">
        <f t="shared" si="16"/>
        <v>2343.21779824241</v>
      </c>
    </row>
    <row r="126" spans="1:16">
      <c r="A126" s="3">
        <v>2098.8</v>
      </c>
      <c r="B126" s="3">
        <v>874.2</v>
      </c>
      <c r="C126" s="3">
        <v>2244.5</v>
      </c>
      <c r="D126" s="5">
        <v>730</v>
      </c>
      <c r="E126" s="3">
        <v>2215.3</v>
      </c>
      <c r="F126" s="4">
        <v>923.2</v>
      </c>
      <c r="G126" s="4">
        <v>51.6</v>
      </c>
      <c r="H126" s="4">
        <v>20.76</v>
      </c>
      <c r="I126" s="3">
        <v>20.3</v>
      </c>
      <c r="J126" s="3">
        <f t="shared" si="10"/>
        <v>10.32</v>
      </c>
      <c r="K126" s="7">
        <f t="shared" si="11"/>
        <v>0.233728526494072</v>
      </c>
      <c r="L126" s="7">
        <f t="shared" si="12"/>
        <v>0.0224062347783732</v>
      </c>
      <c r="M126" s="3">
        <f t="shared" si="13"/>
        <v>20.53</v>
      </c>
      <c r="N126" s="6">
        <f t="shared" si="14"/>
        <v>21.9832</v>
      </c>
      <c r="O126" s="6">
        <f t="shared" si="15"/>
        <v>22.58998</v>
      </c>
      <c r="P126">
        <f t="shared" si="16"/>
        <v>2399.96923521949</v>
      </c>
    </row>
    <row r="127" spans="1:16">
      <c r="A127" s="3">
        <v>2097.9</v>
      </c>
      <c r="B127" s="3">
        <v>1077.5</v>
      </c>
      <c r="C127" s="3">
        <v>2233.6</v>
      </c>
      <c r="D127" s="3">
        <v>880.2</v>
      </c>
      <c r="E127" s="3">
        <v>2201.2</v>
      </c>
      <c r="F127" s="3">
        <v>1096.6</v>
      </c>
      <c r="G127" s="3">
        <v>64.2</v>
      </c>
      <c r="H127" s="3">
        <v>25.41</v>
      </c>
      <c r="I127" s="3">
        <v>25.14</v>
      </c>
      <c r="J127" s="3">
        <f t="shared" si="10"/>
        <v>12.84</v>
      </c>
      <c r="K127" s="7">
        <f t="shared" si="11"/>
        <v>0.218939700526103</v>
      </c>
      <c r="L127" s="7">
        <f t="shared" si="12"/>
        <v>0.0106824925816024</v>
      </c>
      <c r="M127" s="3">
        <f t="shared" si="13"/>
        <v>25.275</v>
      </c>
      <c r="N127" s="6">
        <f t="shared" si="14"/>
        <v>27.19514</v>
      </c>
      <c r="O127" s="6">
        <f t="shared" si="15"/>
        <v>27.77464</v>
      </c>
      <c r="P127">
        <f t="shared" si="16"/>
        <v>2459.23016409607</v>
      </c>
    </row>
    <row r="128" spans="1:16">
      <c r="A128" s="3">
        <v>2093.1</v>
      </c>
      <c r="B128" s="3">
        <v>1282.7</v>
      </c>
      <c r="C128" s="3">
        <v>2218.1</v>
      </c>
      <c r="D128" s="3">
        <v>1021.6</v>
      </c>
      <c r="E128" s="4">
        <v>2183</v>
      </c>
      <c r="F128" s="4">
        <v>1247.9</v>
      </c>
      <c r="G128" s="3">
        <v>77.2</v>
      </c>
      <c r="H128" s="3">
        <v>30.38</v>
      </c>
      <c r="I128" s="3">
        <v>30.15</v>
      </c>
      <c r="J128" s="3">
        <f t="shared" si="10"/>
        <v>15.44</v>
      </c>
      <c r="K128" s="7">
        <f t="shared" si="11"/>
        <v>0.199427186604979</v>
      </c>
      <c r="L128" s="7">
        <f t="shared" si="12"/>
        <v>0.00759953741946144</v>
      </c>
      <c r="M128" s="3">
        <f t="shared" si="13"/>
        <v>30.265</v>
      </c>
      <c r="N128" s="6">
        <f t="shared" si="14"/>
        <v>32.10172</v>
      </c>
      <c r="O128" s="6">
        <f t="shared" si="15"/>
        <v>32.29851</v>
      </c>
      <c r="P128">
        <f t="shared" si="16"/>
        <v>2514.50659374757</v>
      </c>
    </row>
    <row r="129" spans="1:16">
      <c r="A129" s="3">
        <v>2092.1</v>
      </c>
      <c r="B129" s="3">
        <v>1463.1</v>
      </c>
      <c r="C129" s="3">
        <v>2207.7</v>
      </c>
      <c r="D129" s="3">
        <v>1141.2</v>
      </c>
      <c r="E129" s="4">
        <v>2172.3</v>
      </c>
      <c r="F129" s="3">
        <v>1368.8</v>
      </c>
      <c r="G129" s="4">
        <v>90.8</v>
      </c>
      <c r="H129" s="4">
        <v>35.48</v>
      </c>
      <c r="I129" s="3">
        <v>35.19</v>
      </c>
      <c r="J129" s="3">
        <f t="shared" si="10"/>
        <v>18.16</v>
      </c>
      <c r="K129" s="7">
        <f t="shared" si="11"/>
        <v>0.181354581673307</v>
      </c>
      <c r="L129" s="7">
        <f t="shared" si="12"/>
        <v>0.00820716003962075</v>
      </c>
      <c r="M129" s="3">
        <f t="shared" si="13"/>
        <v>35.335</v>
      </c>
      <c r="N129" s="6">
        <f t="shared" si="14"/>
        <v>36.25184</v>
      </c>
      <c r="O129" s="6">
        <f t="shared" si="15"/>
        <v>35.91342</v>
      </c>
      <c r="P129">
        <f t="shared" si="16"/>
        <v>2567.5865574504</v>
      </c>
    </row>
    <row r="130" spans="1:16">
      <c r="A130" s="3">
        <v>2087.6</v>
      </c>
      <c r="B130" s="5">
        <v>1629</v>
      </c>
      <c r="C130" s="4">
        <v>2195.2</v>
      </c>
      <c r="D130" s="3">
        <v>1245.9</v>
      </c>
      <c r="E130" s="4">
        <v>2158.6</v>
      </c>
      <c r="F130" s="3">
        <v>1470.5</v>
      </c>
      <c r="G130" s="3">
        <v>103.9</v>
      </c>
      <c r="H130" s="3">
        <v>40.55</v>
      </c>
      <c r="I130" s="3">
        <v>40.25</v>
      </c>
      <c r="J130" s="3">
        <f t="shared" si="10"/>
        <v>20.78</v>
      </c>
      <c r="K130" s="7">
        <f t="shared" si="11"/>
        <v>0.165365925489619</v>
      </c>
      <c r="L130" s="7">
        <f t="shared" si="12"/>
        <v>0.00742574257425736</v>
      </c>
      <c r="M130" s="3">
        <f t="shared" si="13"/>
        <v>40.4</v>
      </c>
      <c r="N130" s="6">
        <f t="shared" si="14"/>
        <v>39.88493</v>
      </c>
      <c r="O130" s="6">
        <f t="shared" si="15"/>
        <v>38.95425</v>
      </c>
      <c r="P130">
        <f t="shared" si="16"/>
        <v>2611.88135450292</v>
      </c>
    </row>
    <row r="131" spans="1:16">
      <c r="A131" s="3">
        <v>2086.4</v>
      </c>
      <c r="B131" s="3">
        <v>1754.3</v>
      </c>
      <c r="C131" s="5">
        <v>2188</v>
      </c>
      <c r="D131" s="3">
        <v>1321.1</v>
      </c>
      <c r="E131" s="3">
        <v>2153.6</v>
      </c>
      <c r="F131" s="3">
        <v>1537.4</v>
      </c>
      <c r="G131" s="3">
        <v>116.1</v>
      </c>
      <c r="H131" s="3">
        <v>45.43</v>
      </c>
      <c r="I131" s="3">
        <v>45.14</v>
      </c>
      <c r="J131" s="3">
        <f t="shared" si="10"/>
        <v>23.22</v>
      </c>
      <c r="K131" s="7">
        <f t="shared" si="11"/>
        <v>0.151338114395662</v>
      </c>
      <c r="L131" s="7">
        <f t="shared" si="12"/>
        <v>0.00640388649663242</v>
      </c>
      <c r="M131" s="3">
        <f t="shared" si="13"/>
        <v>45.285</v>
      </c>
      <c r="N131" s="6">
        <f t="shared" si="14"/>
        <v>42.49437</v>
      </c>
      <c r="O131" s="6">
        <f t="shared" si="15"/>
        <v>40.95456</v>
      </c>
      <c r="P131">
        <f t="shared" si="16"/>
        <v>2646.05210077202</v>
      </c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5:5">
      <c r="E142" s="1"/>
    </row>
    <row r="143" spans="5:5">
      <c r="E143" s="1"/>
    </row>
    <row r="144" spans="5:5">
      <c r="E144" s="1"/>
    </row>
    <row r="145" spans="5:23">
      <c r="E145" s="1"/>
      <c r="M145">
        <f t="shared" ref="M145:M150" si="17">0.0126*B124-0.5483</f>
        <v>4.79788</v>
      </c>
      <c r="N145" s="1">
        <v>4.98</v>
      </c>
      <c r="O145">
        <f t="shared" ref="O145:O150" si="18">D124*0.0326-2.6591</f>
        <v>9.29858</v>
      </c>
      <c r="P145" s="2">
        <v>9.97</v>
      </c>
      <c r="Q145">
        <f t="shared" ref="Q145:Q150" si="19">F124*0.0279-4.4816</f>
        <v>8.7151</v>
      </c>
      <c r="R145" s="1">
        <v>9.83</v>
      </c>
      <c r="S145" s="12">
        <f t="shared" ref="S145:S150" si="20">(O145-Q145)/((O145+Q145)/2)</f>
        <v>0.0647818768846787</v>
      </c>
      <c r="V145" s="12">
        <f t="shared" ref="V145:V150" si="21">(O145-P145)/P145</f>
        <v>-0.067344032096289</v>
      </c>
      <c r="W145" s="12">
        <f t="shared" ref="W145:W150" si="22">(Q145-R145)/R145</f>
        <v>-0.113418107833164</v>
      </c>
    </row>
    <row r="146" spans="13:23">
      <c r="M146">
        <f t="shared" si="17"/>
        <v>7.7425</v>
      </c>
      <c r="N146" s="1">
        <v>7.7</v>
      </c>
      <c r="O146">
        <f t="shared" si="18"/>
        <v>15.65232</v>
      </c>
      <c r="P146" s="1">
        <v>15.4</v>
      </c>
      <c r="Q146">
        <f t="shared" si="19"/>
        <v>15.54223</v>
      </c>
      <c r="R146" s="1">
        <v>15.15</v>
      </c>
      <c r="S146" s="12">
        <f t="shared" si="20"/>
        <v>0.00705828421951875</v>
      </c>
      <c r="V146" s="12">
        <f t="shared" si="21"/>
        <v>0.0163844155844155</v>
      </c>
      <c r="W146" s="12">
        <f t="shared" si="22"/>
        <v>0.0258897689768977</v>
      </c>
    </row>
    <row r="147" spans="13:23">
      <c r="M147">
        <f t="shared" si="17"/>
        <v>10.46662</v>
      </c>
      <c r="N147" s="1">
        <v>10.32</v>
      </c>
      <c r="O147">
        <f t="shared" si="18"/>
        <v>21.1389</v>
      </c>
      <c r="P147" s="2">
        <v>20.76</v>
      </c>
      <c r="Q147">
        <f t="shared" si="19"/>
        <v>21.27568</v>
      </c>
      <c r="R147" s="1">
        <v>20.3</v>
      </c>
      <c r="S147" s="12">
        <f t="shared" si="20"/>
        <v>-0.00644966895817437</v>
      </c>
      <c r="V147" s="12">
        <f t="shared" si="21"/>
        <v>0.0182514450867051</v>
      </c>
      <c r="W147" s="12">
        <f t="shared" si="22"/>
        <v>0.0480630541871921</v>
      </c>
    </row>
    <row r="148" spans="13:23">
      <c r="M148">
        <f t="shared" si="17"/>
        <v>13.0282</v>
      </c>
      <c r="N148" s="1">
        <v>12.84</v>
      </c>
      <c r="O148">
        <f t="shared" si="18"/>
        <v>26.03542</v>
      </c>
      <c r="P148" s="1">
        <v>25.41</v>
      </c>
      <c r="Q148">
        <f t="shared" si="19"/>
        <v>26.11354</v>
      </c>
      <c r="R148" s="1">
        <v>25.14</v>
      </c>
      <c r="S148" s="12">
        <f t="shared" si="20"/>
        <v>-0.00299603290266952</v>
      </c>
      <c r="V148" s="12">
        <f t="shared" si="21"/>
        <v>0.0246131444313262</v>
      </c>
      <c r="W148" s="12">
        <f t="shared" si="22"/>
        <v>0.0387247414478918</v>
      </c>
    </row>
    <row r="149" spans="13:23">
      <c r="M149">
        <f t="shared" si="17"/>
        <v>15.61372</v>
      </c>
      <c r="N149" s="1">
        <v>15.44</v>
      </c>
      <c r="O149">
        <f t="shared" si="18"/>
        <v>30.64506</v>
      </c>
      <c r="P149" s="1">
        <v>30.38</v>
      </c>
      <c r="Q149">
        <f t="shared" si="19"/>
        <v>30.33481</v>
      </c>
      <c r="R149" s="1">
        <v>30.15</v>
      </c>
      <c r="S149" s="12">
        <f t="shared" si="20"/>
        <v>0.0101754890589302</v>
      </c>
      <c r="V149" s="12">
        <f t="shared" si="21"/>
        <v>0.00872481895984206</v>
      </c>
      <c r="W149" s="12">
        <f t="shared" si="22"/>
        <v>0.00612968490878947</v>
      </c>
    </row>
    <row r="150" spans="13:23">
      <c r="M150">
        <f t="shared" si="17"/>
        <v>17.88676</v>
      </c>
      <c r="N150" s="1">
        <v>18.16</v>
      </c>
      <c r="O150">
        <f t="shared" si="18"/>
        <v>34.54402</v>
      </c>
      <c r="P150" s="2">
        <v>35.48</v>
      </c>
      <c r="Q150">
        <f t="shared" si="19"/>
        <v>33.70792</v>
      </c>
      <c r="R150" s="1">
        <v>35.19</v>
      </c>
      <c r="S150" s="12">
        <f t="shared" si="20"/>
        <v>0.0245004024794019</v>
      </c>
      <c r="V150" s="12">
        <f t="shared" si="21"/>
        <v>-0.0263804960541148</v>
      </c>
      <c r="W150" s="12">
        <f t="shared" si="22"/>
        <v>-0.0421165103722647</v>
      </c>
    </row>
    <row r="156" spans="15:20">
      <c r="O156" s="1"/>
      <c r="Q156" s="2"/>
      <c r="S156" s="1"/>
      <c r="T156" s="12"/>
    </row>
    <row r="157" spans="14:23">
      <c r="N157">
        <f>0.0124*B125-0.4807</f>
        <v>7.6785</v>
      </c>
      <c r="O157" s="1">
        <v>7.7</v>
      </c>
      <c r="P157">
        <f>D125*0.0324-2.8712</f>
        <v>15.32788</v>
      </c>
      <c r="Q157" s="1">
        <v>15.4</v>
      </c>
      <c r="R157">
        <f>F125*0.0281-5.3463</f>
        <v>14.82107</v>
      </c>
      <c r="S157" s="1">
        <v>15.15</v>
      </c>
      <c r="T157" s="12">
        <f t="shared" ref="T156:T161" si="23">(P157-R157)/((P157+R157)/2)</f>
        <v>0.0336204080075757</v>
      </c>
      <c r="V157" s="12">
        <f>(P157-Q157)/Q157</f>
        <v>-0.00468311688311688</v>
      </c>
      <c r="W157" s="12">
        <f>(R157-S157)/S157</f>
        <v>-0.0217115511551155</v>
      </c>
    </row>
    <row r="158" spans="14:23">
      <c r="N158">
        <f>0.0124*B126-0.4807</f>
        <v>10.35938</v>
      </c>
      <c r="O158" s="1">
        <v>10.32</v>
      </c>
      <c r="P158">
        <f>D126*0.0324-2.8712</f>
        <v>20.7808</v>
      </c>
      <c r="Q158" s="2">
        <v>20.76</v>
      </c>
      <c r="R158">
        <f>F126*0.0281-5.3463</f>
        <v>20.59562</v>
      </c>
      <c r="S158" s="1">
        <v>20.3</v>
      </c>
      <c r="T158" s="12">
        <f t="shared" si="23"/>
        <v>0.00895099189345038</v>
      </c>
      <c r="V158" s="12">
        <f>(P158-Q158)/Q158</f>
        <v>0.00100192678227349</v>
      </c>
      <c r="W158" s="12">
        <f>(R158-S158)/S158</f>
        <v>0.0145625615763547</v>
      </c>
    </row>
    <row r="159" spans="14:23">
      <c r="N159">
        <f>0.0124*B127-0.4807</f>
        <v>12.8803</v>
      </c>
      <c r="O159" s="1">
        <v>12.84</v>
      </c>
      <c r="P159">
        <f>D127*0.0324-2.8712</f>
        <v>25.64728</v>
      </c>
      <c r="Q159" s="1">
        <v>25.41</v>
      </c>
      <c r="R159">
        <f>F127*0.0281-5.3463</f>
        <v>25.46816</v>
      </c>
      <c r="S159" s="1">
        <v>25.14</v>
      </c>
      <c r="T159" s="12">
        <f t="shared" si="23"/>
        <v>0.00700844989302663</v>
      </c>
      <c r="V159" s="12">
        <f>(P159-Q159)/Q159</f>
        <v>0.00933805588351037</v>
      </c>
      <c r="W159" s="12">
        <f>(R159-S159)/S159</f>
        <v>0.0130533015115354</v>
      </c>
    </row>
    <row r="160" spans="14:23">
      <c r="N160">
        <f>0.0124*B128-0.4807</f>
        <v>15.42478</v>
      </c>
      <c r="O160" s="1">
        <v>15.44</v>
      </c>
      <c r="P160">
        <f>D128*0.0324-2.8712</f>
        <v>30.22864</v>
      </c>
      <c r="Q160" s="1">
        <v>30.38</v>
      </c>
      <c r="R160">
        <f>F128*0.0281-5.3463</f>
        <v>29.71969</v>
      </c>
      <c r="S160" s="1">
        <v>30.15</v>
      </c>
      <c r="T160" s="12">
        <f t="shared" si="23"/>
        <v>0.0169796222847242</v>
      </c>
      <c r="V160" s="12">
        <f>(P160-Q160)/Q160</f>
        <v>-0.00498222514812378</v>
      </c>
      <c r="W160" s="12">
        <f>(R160-S160)/S160</f>
        <v>-0.0142723051409618</v>
      </c>
    </row>
    <row r="161" spans="15:20">
      <c r="O161" s="1"/>
      <c r="Q161" s="2"/>
      <c r="S161" s="1"/>
      <c r="T161" s="12"/>
    </row>
    <row r="167" spans="14:23">
      <c r="N167">
        <f>B126*0.0138-1.9665</f>
        <v>10.09746</v>
      </c>
      <c r="O167" s="3">
        <v>10.32</v>
      </c>
      <c r="P167">
        <f>D126*0.0381-7.7782</f>
        <v>20.0348</v>
      </c>
      <c r="Q167">
        <v>20.76</v>
      </c>
      <c r="R167">
        <f>F126*0.0361-13.881</f>
        <v>19.44652</v>
      </c>
      <c r="S167" s="1">
        <v>20.3</v>
      </c>
      <c r="T167" s="12">
        <f>(P167-R167)/((P167+R167)/2)</f>
        <v>0.0298004220730211</v>
      </c>
      <c r="V167" s="12">
        <f>(P167-Q167)/Q167</f>
        <v>-0.0349325626204238</v>
      </c>
      <c r="W167" s="12">
        <f>(Q167-R167)/R167</f>
        <v>0.0675431902468926</v>
      </c>
    </row>
    <row r="168" spans="14:23">
      <c r="N168">
        <f>B127*0.0138-1.9665</f>
        <v>12.903</v>
      </c>
      <c r="O168" s="3">
        <v>12.84</v>
      </c>
      <c r="P168">
        <f>D127*0.0381-7.7782</f>
        <v>25.75742</v>
      </c>
      <c r="Q168">
        <v>25.41</v>
      </c>
      <c r="R168">
        <f>F127*0.0361-13.881</f>
        <v>25.70626</v>
      </c>
      <c r="S168" s="1">
        <v>25.14</v>
      </c>
      <c r="T168" s="12">
        <f>(P168-R168)/((P168+R168)/2)</f>
        <v>0.00198819827886424</v>
      </c>
      <c r="V168" s="12">
        <f>(P168-Q168)/Q168</f>
        <v>0.0136725698543882</v>
      </c>
      <c r="W168" s="12">
        <f>(Q168-R168)/R168</f>
        <v>-0.0115248192463623</v>
      </c>
    </row>
    <row r="169" spans="14:23">
      <c r="N169">
        <f>B128*0.0138-1.9665</f>
        <v>15.73476</v>
      </c>
      <c r="O169" s="3">
        <v>15.44</v>
      </c>
      <c r="P169">
        <f>D128*0.0381-7.7782</f>
        <v>31.14476</v>
      </c>
      <c r="Q169">
        <v>30.38</v>
      </c>
      <c r="R169">
        <f>F128*0.0361-13.881</f>
        <v>31.16819</v>
      </c>
      <c r="S169" s="1">
        <v>30.15</v>
      </c>
      <c r="T169" s="12">
        <f>(P169-R169)/((P169+R169)/2)</f>
        <v>-0.000752010617375605</v>
      </c>
      <c r="V169" s="12">
        <f>(P169-Q169)/Q169</f>
        <v>0.0251731402238317</v>
      </c>
      <c r="W169" s="12">
        <f>(Q169-R169)/R169</f>
        <v>-0.0252882827010488</v>
      </c>
    </row>
    <row r="170" spans="14:23">
      <c r="N170">
        <f>B129*0.0138-1.9665</f>
        <v>18.22428</v>
      </c>
      <c r="O170" s="3">
        <v>18.16</v>
      </c>
      <c r="P170">
        <f>D129*0.0381-7.7782</f>
        <v>35.70152</v>
      </c>
      <c r="Q170">
        <v>35.48</v>
      </c>
      <c r="R170">
        <f>F129*0.0361-13.881</f>
        <v>35.53268</v>
      </c>
      <c r="S170" s="1">
        <v>35.19</v>
      </c>
      <c r="T170" s="12">
        <f>(P170-R170)/((P170+R170)/2)</f>
        <v>0.00474041962989716</v>
      </c>
      <c r="V170" s="12">
        <f>(P170-Q170)/Q170</f>
        <v>0.00624351747463395</v>
      </c>
      <c r="W170" s="12">
        <f>(Q170-R170)/R170</f>
        <v>-0.00148257885417037</v>
      </c>
    </row>
    <row r="171" spans="14:23">
      <c r="N171">
        <f>B130*0.0138-1.9665</f>
        <v>20.5137</v>
      </c>
      <c r="O171" s="3">
        <v>20.78</v>
      </c>
      <c r="P171">
        <f>D130*0.0381-7.7782</f>
        <v>39.69059</v>
      </c>
      <c r="Q171">
        <v>40.55</v>
      </c>
      <c r="R171">
        <f>F130*0.0361-13.881</f>
        <v>39.20405</v>
      </c>
      <c r="S171" s="1">
        <v>40.25</v>
      </c>
      <c r="T171" s="12">
        <f>(P171-R171)/((P171+R171)/2)</f>
        <v>0.0123339177414335</v>
      </c>
      <c r="V171" s="12">
        <f>(P171-Q171)/Q171</f>
        <v>-0.0211938347718863</v>
      </c>
      <c r="W171" s="12">
        <f>(Q171-R171)/R171</f>
        <v>0.0343319121366286</v>
      </c>
    </row>
    <row r="179" spans="1:11">
      <c r="A179" s="3" t="s">
        <v>9</v>
      </c>
      <c r="B179" s="3"/>
      <c r="C179" s="3" t="s">
        <v>32</v>
      </c>
      <c r="D179" s="3"/>
      <c r="E179" s="3" t="s">
        <v>36</v>
      </c>
      <c r="F179" s="3"/>
      <c r="G179" s="3" t="s">
        <v>37</v>
      </c>
      <c r="H179" s="3" t="s">
        <v>34</v>
      </c>
      <c r="I179" s="3" t="s">
        <v>38</v>
      </c>
      <c r="J179" s="6"/>
      <c r="K179" s="6"/>
    </row>
    <row r="180" spans="1:11">
      <c r="A180" s="3" t="s">
        <v>28</v>
      </c>
      <c r="B180" s="3" t="s">
        <v>29</v>
      </c>
      <c r="C180" s="3" t="s">
        <v>28</v>
      </c>
      <c r="D180" s="3" t="s">
        <v>29</v>
      </c>
      <c r="E180" s="3" t="s">
        <v>28</v>
      </c>
      <c r="F180" s="3" t="s">
        <v>29</v>
      </c>
      <c r="G180" s="3" t="s">
        <v>74</v>
      </c>
      <c r="H180" s="3"/>
      <c r="I180" s="3"/>
      <c r="J180" s="3" t="s">
        <v>74</v>
      </c>
      <c r="K180" s="3" t="s">
        <v>12</v>
      </c>
    </row>
    <row r="181" spans="1:11">
      <c r="A181" s="3"/>
      <c r="B181" s="3"/>
      <c r="C181" s="4"/>
      <c r="D181" s="5"/>
      <c r="E181" s="4"/>
      <c r="F181" s="4"/>
      <c r="G181" s="3"/>
      <c r="H181" s="3"/>
      <c r="I181" s="3"/>
      <c r="J181" s="3"/>
      <c r="K181" s="7"/>
    </row>
    <row r="182" spans="1:11">
      <c r="A182" s="5"/>
      <c r="B182" s="3"/>
      <c r="C182" s="3"/>
      <c r="D182" s="3"/>
      <c r="E182" s="3"/>
      <c r="F182" s="5"/>
      <c r="G182" s="4"/>
      <c r="H182" s="4"/>
      <c r="I182" s="3"/>
      <c r="J182" s="3"/>
      <c r="K182" s="7"/>
    </row>
    <row r="183" spans="1:11">
      <c r="A183" s="3"/>
      <c r="B183" s="5"/>
      <c r="C183" s="3"/>
      <c r="D183" s="3"/>
      <c r="E183" s="3"/>
      <c r="F183" s="3"/>
      <c r="G183" s="3"/>
      <c r="H183" s="3"/>
      <c r="I183" s="3"/>
      <c r="J183" s="3"/>
      <c r="K183" s="7"/>
    </row>
    <row r="184" spans="1:11">
      <c r="A184" s="3">
        <v>2098.3</v>
      </c>
      <c r="B184" s="3">
        <v>862.6</v>
      </c>
      <c r="C184" s="3">
        <v>2231.7</v>
      </c>
      <c r="D184" s="5">
        <v>909.7</v>
      </c>
      <c r="E184" s="3">
        <v>2208.8</v>
      </c>
      <c r="F184" s="4">
        <v>992.5</v>
      </c>
      <c r="G184" s="4">
        <v>51.5</v>
      </c>
      <c r="H184" s="4">
        <v>20.21</v>
      </c>
      <c r="I184" s="3">
        <v>20.1</v>
      </c>
      <c r="J184" s="3">
        <f>G184/5</f>
        <v>10.3</v>
      </c>
      <c r="K184" s="7">
        <f>(F184-D184)/((D184+F184)/2)</f>
        <v>0.0870570917884554</v>
      </c>
    </row>
    <row r="185" spans="1:1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7"/>
    </row>
    <row r="186" spans="1:11">
      <c r="A186" s="3"/>
      <c r="B186" s="3"/>
      <c r="C186" s="3"/>
      <c r="D186" s="3"/>
      <c r="E186" s="4"/>
      <c r="F186" s="4"/>
      <c r="G186" s="3"/>
      <c r="H186" s="3"/>
      <c r="I186" s="3"/>
      <c r="J186" s="3"/>
      <c r="K186" s="7"/>
    </row>
    <row r="187" spans="1:11">
      <c r="A187" s="3"/>
      <c r="B187" s="3"/>
      <c r="C187" s="3"/>
      <c r="D187" s="3"/>
      <c r="E187" s="4"/>
      <c r="F187" s="3"/>
      <c r="G187" s="4"/>
      <c r="H187" s="4"/>
      <c r="I187" s="3"/>
      <c r="J187" s="3"/>
      <c r="K187" s="7"/>
    </row>
    <row r="188" spans="1:11">
      <c r="A188" s="3">
        <v>2086.7</v>
      </c>
      <c r="B188" s="5">
        <v>1635.8</v>
      </c>
      <c r="C188" s="4">
        <v>2173.3</v>
      </c>
      <c r="D188" s="3">
        <v>1466.2</v>
      </c>
      <c r="E188" s="4">
        <v>2151.4</v>
      </c>
      <c r="F188" s="3">
        <v>1566.6</v>
      </c>
      <c r="G188" s="3">
        <v>104.6</v>
      </c>
      <c r="H188" s="3">
        <v>40.61</v>
      </c>
      <c r="I188" s="3">
        <v>40.48</v>
      </c>
      <c r="J188" s="3">
        <f>G188/5</f>
        <v>20.92</v>
      </c>
      <c r="K188" s="7">
        <f>(F188-D188)/((D188+F188)/2)</f>
        <v>0.066209443418623</v>
      </c>
    </row>
    <row r="189" spans="1:11">
      <c r="A189" s="3"/>
      <c r="B189" s="3"/>
      <c r="C189" s="5"/>
      <c r="D189" s="3"/>
      <c r="E189" s="3"/>
      <c r="F189" s="3"/>
      <c r="G189" s="3"/>
      <c r="H189" s="3"/>
      <c r="I189" s="3"/>
      <c r="J189" s="3"/>
      <c r="K189" s="7"/>
    </row>
    <row r="198" spans="1:11">
      <c r="A198" s="3" t="s">
        <v>9</v>
      </c>
      <c r="B198" s="3"/>
      <c r="C198" s="3" t="s">
        <v>36</v>
      </c>
      <c r="D198" s="3"/>
      <c r="E198" s="3" t="s">
        <v>39</v>
      </c>
      <c r="F198" s="3"/>
      <c r="G198" s="3" t="s">
        <v>40</v>
      </c>
      <c r="H198" s="3" t="s">
        <v>38</v>
      </c>
      <c r="I198" s="3" t="s">
        <v>41</v>
      </c>
      <c r="J198" s="6"/>
      <c r="K198" s="6"/>
    </row>
    <row r="199" spans="1:11">
      <c r="A199" s="3" t="s">
        <v>28</v>
      </c>
      <c r="B199" s="3" t="s">
        <v>29</v>
      </c>
      <c r="C199" s="3" t="s">
        <v>28</v>
      </c>
      <c r="D199" s="3" t="s">
        <v>29</v>
      </c>
      <c r="E199" s="3" t="s">
        <v>28</v>
      </c>
      <c r="F199" s="3" t="s">
        <v>29</v>
      </c>
      <c r="G199" s="3" t="s">
        <v>75</v>
      </c>
      <c r="H199" s="3"/>
      <c r="I199" s="3"/>
      <c r="J199" s="3" t="s">
        <v>75</v>
      </c>
      <c r="K199" s="3" t="s">
        <v>12</v>
      </c>
    </row>
    <row r="200" spans="1:11">
      <c r="A200" s="3"/>
      <c r="B200" s="3"/>
      <c r="C200" s="4"/>
      <c r="D200" s="5"/>
      <c r="E200" s="4"/>
      <c r="F200" s="4"/>
      <c r="G200" s="3"/>
      <c r="H200" s="3"/>
      <c r="I200" s="3"/>
      <c r="J200" s="3"/>
      <c r="K200" s="7"/>
    </row>
    <row r="201" spans="1:11">
      <c r="A201" s="5"/>
      <c r="B201" s="3"/>
      <c r="C201" s="3"/>
      <c r="D201" s="3"/>
      <c r="E201" s="3"/>
      <c r="F201" s="5"/>
      <c r="G201" s="4"/>
      <c r="H201" s="4"/>
      <c r="I201" s="3"/>
      <c r="J201" s="3"/>
      <c r="K201" s="7"/>
    </row>
    <row r="202" spans="1:11">
      <c r="A202" s="3"/>
      <c r="B202" s="5"/>
      <c r="C202" s="3"/>
      <c r="D202" s="3"/>
      <c r="E202" s="3"/>
      <c r="F202" s="3"/>
      <c r="G202" s="3"/>
      <c r="H202" s="3"/>
      <c r="I202" s="3"/>
      <c r="J202" s="3"/>
      <c r="K202" s="7"/>
    </row>
    <row r="203" spans="1:11">
      <c r="A203" s="3">
        <v>2098.3</v>
      </c>
      <c r="B203" s="3">
        <v>878.9</v>
      </c>
      <c r="C203" s="3">
        <v>2231.7</v>
      </c>
      <c r="D203" s="5">
        <v>985</v>
      </c>
      <c r="E203" s="3">
        <v>2208.8</v>
      </c>
      <c r="F203" s="4">
        <v>931</v>
      </c>
      <c r="G203" s="4">
        <v>52</v>
      </c>
      <c r="H203" s="4">
        <v>20.28</v>
      </c>
      <c r="I203" s="3">
        <v>20.23</v>
      </c>
      <c r="J203" s="3">
        <f>G203/5</f>
        <v>10.4</v>
      </c>
      <c r="K203" s="7">
        <f>(F203-D203)/((D203+F203)/2)</f>
        <v>-0.0563674321503132</v>
      </c>
    </row>
    <row r="204" spans="1:1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7"/>
    </row>
    <row r="205" spans="1:11">
      <c r="A205" s="3"/>
      <c r="B205" s="3"/>
      <c r="C205" s="3"/>
      <c r="D205" s="3"/>
      <c r="E205" s="4"/>
      <c r="F205" s="4"/>
      <c r="G205" s="3"/>
      <c r="H205" s="3"/>
      <c r="I205" s="3"/>
      <c r="J205" s="3"/>
      <c r="K205" s="7"/>
    </row>
    <row r="206" spans="1:11">
      <c r="A206" s="3"/>
      <c r="B206" s="3"/>
      <c r="C206" s="3"/>
      <c r="D206" s="3"/>
      <c r="E206" s="4"/>
      <c r="F206" s="3"/>
      <c r="G206" s="4"/>
      <c r="H206" s="4"/>
      <c r="I206" s="3"/>
      <c r="J206" s="3"/>
      <c r="K206" s="7"/>
    </row>
    <row r="207" spans="1:11">
      <c r="A207" s="3">
        <v>2086.7</v>
      </c>
      <c r="B207" s="5">
        <v>1648.9</v>
      </c>
      <c r="C207" s="4">
        <v>2173.3</v>
      </c>
      <c r="D207" s="3">
        <v>1528.3</v>
      </c>
      <c r="E207" s="4">
        <v>2151.4</v>
      </c>
      <c r="F207" s="3">
        <v>1481.8</v>
      </c>
      <c r="G207" s="3">
        <v>105.2</v>
      </c>
      <c r="H207" s="3">
        <v>40.64</v>
      </c>
      <c r="I207" s="3">
        <v>40.52</v>
      </c>
      <c r="J207" s="3">
        <f>G207/5</f>
        <v>21.04</v>
      </c>
      <c r="K207" s="7">
        <f>(F207-D207)/((D207+F207)/2)</f>
        <v>-0.0308959835221421</v>
      </c>
    </row>
    <row r="208" spans="1:11">
      <c r="A208" s="3"/>
      <c r="B208" s="3"/>
      <c r="C208" s="5"/>
      <c r="D208" s="3"/>
      <c r="E208" s="3"/>
      <c r="F208" s="3"/>
      <c r="G208" s="3"/>
      <c r="H208" s="3"/>
      <c r="I208" s="3"/>
      <c r="J208" s="3"/>
      <c r="K208" s="7"/>
    </row>
    <row r="215" spans="1:11">
      <c r="A215" s="3" t="s">
        <v>9</v>
      </c>
      <c r="B215" s="3"/>
      <c r="C215" s="3" t="s">
        <v>39</v>
      </c>
      <c r="D215" s="3"/>
      <c r="E215" s="3" t="s">
        <v>42</v>
      </c>
      <c r="F215" s="3"/>
      <c r="G215" s="3" t="s">
        <v>43</v>
      </c>
      <c r="H215" s="3" t="s">
        <v>41</v>
      </c>
      <c r="I215" s="3" t="s">
        <v>44</v>
      </c>
      <c r="J215" s="6"/>
      <c r="K215" s="6"/>
    </row>
    <row r="216" spans="1:11">
      <c r="A216" s="3" t="s">
        <v>28</v>
      </c>
      <c r="B216" s="3" t="s">
        <v>29</v>
      </c>
      <c r="C216" s="3" t="s">
        <v>28</v>
      </c>
      <c r="D216" s="3" t="s">
        <v>29</v>
      </c>
      <c r="E216" s="3" t="s">
        <v>28</v>
      </c>
      <c r="F216" s="3" t="s">
        <v>29</v>
      </c>
      <c r="G216" s="3" t="s">
        <v>76</v>
      </c>
      <c r="H216" s="3"/>
      <c r="I216" s="3"/>
      <c r="J216" s="3" t="s">
        <v>76</v>
      </c>
      <c r="K216" s="3" t="s">
        <v>12</v>
      </c>
    </row>
    <row r="217" spans="1:11">
      <c r="A217" s="3"/>
      <c r="B217" s="3"/>
      <c r="C217" s="4"/>
      <c r="D217" s="5"/>
      <c r="E217" s="4"/>
      <c r="F217" s="4"/>
      <c r="G217" s="3"/>
      <c r="H217" s="3"/>
      <c r="I217" s="3"/>
      <c r="J217" s="3"/>
      <c r="K217" s="7"/>
    </row>
    <row r="218" spans="1:11">
      <c r="A218" s="5"/>
      <c r="B218" s="3"/>
      <c r="C218" s="3"/>
      <c r="D218" s="3"/>
      <c r="E218" s="3"/>
      <c r="F218" s="5"/>
      <c r="G218" s="4"/>
      <c r="H218" s="4"/>
      <c r="I218" s="3"/>
      <c r="J218" s="3"/>
      <c r="K218" s="7"/>
    </row>
    <row r="219" spans="1:11">
      <c r="A219" s="3"/>
      <c r="B219" s="5"/>
      <c r="C219" s="3"/>
      <c r="D219" s="3"/>
      <c r="E219" s="3"/>
      <c r="F219" s="3"/>
      <c r="G219" s="3"/>
      <c r="H219" s="3"/>
      <c r="I219" s="3"/>
      <c r="J219" s="3"/>
      <c r="K219" s="7"/>
    </row>
    <row r="220" spans="1:11">
      <c r="A220" s="3">
        <v>2098.3</v>
      </c>
      <c r="B220" s="3">
        <v>881.7</v>
      </c>
      <c r="C220" s="3">
        <v>2231.7</v>
      </c>
      <c r="D220" s="5">
        <v>923.3</v>
      </c>
      <c r="E220" s="3">
        <v>2208.8</v>
      </c>
      <c r="F220" s="4">
        <v>747</v>
      </c>
      <c r="G220" s="4">
        <v>52.5</v>
      </c>
      <c r="H220" s="4">
        <v>20.39</v>
      </c>
      <c r="I220" s="3">
        <v>20.72</v>
      </c>
      <c r="J220" s="3">
        <f>G220/5</f>
        <v>10.5</v>
      </c>
      <c r="K220" s="7">
        <f>(F220-D220)/((D220+F220)/2)</f>
        <v>-0.211099802430701</v>
      </c>
    </row>
    <row r="221" spans="1:1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7"/>
    </row>
    <row r="222" spans="1:11">
      <c r="A222" s="3"/>
      <c r="B222" s="3"/>
      <c r="C222" s="3"/>
      <c r="D222" s="3"/>
      <c r="E222" s="4"/>
      <c r="F222" s="4"/>
      <c r="G222" s="3"/>
      <c r="H222" s="3"/>
      <c r="I222" s="3"/>
      <c r="J222" s="3"/>
      <c r="K222" s="7"/>
    </row>
    <row r="223" spans="1:11">
      <c r="A223" s="3"/>
      <c r="B223" s="3"/>
      <c r="C223" s="3"/>
      <c r="D223" s="3"/>
      <c r="E223" s="4"/>
      <c r="F223" s="3"/>
      <c r="G223" s="4"/>
      <c r="H223" s="4"/>
      <c r="I223" s="3"/>
      <c r="J223" s="3"/>
      <c r="K223" s="7"/>
    </row>
    <row r="224" spans="1:11">
      <c r="A224" s="3">
        <v>2086.7</v>
      </c>
      <c r="B224" s="5">
        <v>1633.7</v>
      </c>
      <c r="C224" s="4">
        <v>2173.3</v>
      </c>
      <c r="D224" s="3">
        <v>1453.9</v>
      </c>
      <c r="E224" s="4">
        <v>2151.4</v>
      </c>
      <c r="F224" s="3">
        <v>1279.9</v>
      </c>
      <c r="G224" s="3">
        <v>105.4</v>
      </c>
      <c r="H224" s="3">
        <v>40.12</v>
      </c>
      <c r="I224" s="3">
        <v>40.64</v>
      </c>
      <c r="J224" s="3">
        <f>G224/5</f>
        <v>21.08</v>
      </c>
      <c r="K224" s="7">
        <f>(F224-D224)/((D224+F224)/2)</f>
        <v>-0.127295339820031</v>
      </c>
    </row>
    <row r="225" spans="1:11">
      <c r="A225" s="3"/>
      <c r="B225" s="3"/>
      <c r="C225" s="5"/>
      <c r="D225" s="3"/>
      <c r="E225" s="3"/>
      <c r="F225" s="3"/>
      <c r="G225" s="3"/>
      <c r="H225" s="3"/>
      <c r="I225" s="3"/>
      <c r="J225" s="3"/>
      <c r="K225" s="7"/>
    </row>
    <row r="232" spans="1:11">
      <c r="A232" s="3" t="s">
        <v>9</v>
      </c>
      <c r="B232" s="3"/>
      <c r="C232" s="3" t="s">
        <v>42</v>
      </c>
      <c r="D232" s="3"/>
      <c r="E232" s="3" t="s">
        <v>45</v>
      </c>
      <c r="F232" s="3"/>
      <c r="G232" s="3" t="s">
        <v>46</v>
      </c>
      <c r="H232" s="3" t="s">
        <v>44</v>
      </c>
      <c r="I232" s="3" t="s">
        <v>47</v>
      </c>
      <c r="J232" s="6"/>
      <c r="K232" s="6"/>
    </row>
    <row r="233" spans="1:11">
      <c r="A233" s="3" t="s">
        <v>28</v>
      </c>
      <c r="B233" s="3" t="s">
        <v>29</v>
      </c>
      <c r="C233" s="3" t="s">
        <v>28</v>
      </c>
      <c r="D233" s="3" t="s">
        <v>29</v>
      </c>
      <c r="E233" s="3" t="s">
        <v>28</v>
      </c>
      <c r="F233" s="3" t="s">
        <v>29</v>
      </c>
      <c r="G233" s="3" t="s">
        <v>77</v>
      </c>
      <c r="H233" s="3"/>
      <c r="I233" s="3"/>
      <c r="J233" s="3" t="s">
        <v>77</v>
      </c>
      <c r="K233" s="3" t="s">
        <v>12</v>
      </c>
    </row>
    <row r="234" spans="1:11">
      <c r="A234" s="3"/>
      <c r="B234" s="3"/>
      <c r="C234" s="4"/>
      <c r="D234" s="5"/>
      <c r="E234" s="4"/>
      <c r="F234" s="4"/>
      <c r="G234" s="3"/>
      <c r="H234" s="3"/>
      <c r="I234" s="3"/>
      <c r="J234" s="3"/>
      <c r="K234" s="7"/>
    </row>
    <row r="235" spans="1:11">
      <c r="A235" s="5"/>
      <c r="B235" s="3"/>
      <c r="C235" s="3"/>
      <c r="D235" s="3"/>
      <c r="E235" s="3"/>
      <c r="F235" s="5"/>
      <c r="G235" s="4"/>
      <c r="H235" s="4"/>
      <c r="I235" s="3"/>
      <c r="J235" s="3"/>
      <c r="K235" s="7"/>
    </row>
    <row r="236" spans="1:11">
      <c r="A236" s="3"/>
      <c r="B236" s="5"/>
      <c r="C236" s="3"/>
      <c r="D236" s="3"/>
      <c r="E236" s="3"/>
      <c r="F236" s="3"/>
      <c r="G236" s="3"/>
      <c r="H236" s="3"/>
      <c r="I236" s="3"/>
      <c r="J236" s="3"/>
      <c r="K236" s="7"/>
    </row>
    <row r="237" spans="1:11">
      <c r="A237" s="3">
        <v>2098.3</v>
      </c>
      <c r="B237" s="3">
        <v>847.6</v>
      </c>
      <c r="C237" s="3">
        <v>2231.7</v>
      </c>
      <c r="D237" s="5">
        <v>690.5</v>
      </c>
      <c r="E237" s="3">
        <v>2208.8</v>
      </c>
      <c r="F237" s="4">
        <v>348.4</v>
      </c>
      <c r="G237" s="4">
        <v>50.9</v>
      </c>
      <c r="H237" s="4">
        <v>20.06</v>
      </c>
      <c r="I237" s="3">
        <v>20.44</v>
      </c>
      <c r="J237" s="3">
        <f>G237/5</f>
        <v>10.18</v>
      </c>
      <c r="K237" s="7">
        <f>(F237-D237)/((D237+F237)/2)</f>
        <v>-0.658581191645009</v>
      </c>
    </row>
    <row r="238" spans="1:1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7"/>
    </row>
    <row r="239" spans="1:11">
      <c r="A239" s="3"/>
      <c r="B239" s="3"/>
      <c r="C239" s="3"/>
      <c r="D239" s="3"/>
      <c r="E239" s="4"/>
      <c r="F239" s="4"/>
      <c r="G239" s="3"/>
      <c r="H239" s="3"/>
      <c r="I239" s="3"/>
      <c r="J239" s="3"/>
      <c r="K239" s="7"/>
    </row>
    <row r="240" spans="1:11">
      <c r="A240" s="3"/>
      <c r="B240" s="3"/>
      <c r="C240" s="3"/>
      <c r="D240" s="3"/>
      <c r="E240" s="4"/>
      <c r="F240" s="3"/>
      <c r="G240" s="4"/>
      <c r="H240" s="4"/>
      <c r="I240" s="3"/>
      <c r="J240" s="3"/>
      <c r="K240" s="7"/>
    </row>
    <row r="241" spans="1:11">
      <c r="A241" s="3">
        <v>2086.7</v>
      </c>
      <c r="B241" s="5">
        <v>1633.7</v>
      </c>
      <c r="C241" s="4">
        <v>2173.3</v>
      </c>
      <c r="D241" s="5">
        <v>1220</v>
      </c>
      <c r="E241" s="4">
        <v>2151.4</v>
      </c>
      <c r="F241" s="3">
        <v>688.9</v>
      </c>
      <c r="G241" s="3">
        <v>103.5</v>
      </c>
      <c r="H241" s="3">
        <v>40.56</v>
      </c>
      <c r="I241" s="3">
        <v>41.4</v>
      </c>
      <c r="J241" s="3">
        <f>G241/5</f>
        <v>20.7</v>
      </c>
      <c r="K241" s="7">
        <f>(F241-D241)/((D241+F241)/2)</f>
        <v>-0.556446120802556</v>
      </c>
    </row>
    <row r="242" spans="1:11">
      <c r="A242" s="3"/>
      <c r="B242" s="3"/>
      <c r="C242" s="5"/>
      <c r="D242" s="3"/>
      <c r="E242" s="3"/>
      <c r="F242" s="3"/>
      <c r="G242" s="3"/>
      <c r="H242" s="3"/>
      <c r="I242" s="3"/>
      <c r="J242" s="3"/>
      <c r="K242" s="7"/>
    </row>
    <row r="249" spans="1:11">
      <c r="A249" s="3" t="s">
        <v>9</v>
      </c>
      <c r="B249" s="3"/>
      <c r="C249" s="3" t="s">
        <v>45</v>
      </c>
      <c r="D249" s="3"/>
      <c r="E249" s="3" t="s">
        <v>48</v>
      </c>
      <c r="F249" s="3"/>
      <c r="G249" s="3" t="s">
        <v>49</v>
      </c>
      <c r="H249" s="3" t="s">
        <v>47</v>
      </c>
      <c r="I249" s="3" t="s">
        <v>50</v>
      </c>
      <c r="J249" s="6"/>
      <c r="K249" s="6"/>
    </row>
    <row r="250" spans="1:11">
      <c r="A250" s="3" t="s">
        <v>28</v>
      </c>
      <c r="B250" s="3" t="s">
        <v>29</v>
      </c>
      <c r="C250" s="3" t="s">
        <v>28</v>
      </c>
      <c r="D250" s="3" t="s">
        <v>29</v>
      </c>
      <c r="E250" s="3" t="s">
        <v>28</v>
      </c>
      <c r="F250" s="3" t="s">
        <v>29</v>
      </c>
      <c r="G250" s="3" t="s">
        <v>78</v>
      </c>
      <c r="H250" s="3"/>
      <c r="I250" s="3"/>
      <c r="J250" s="3" t="s">
        <v>78</v>
      </c>
      <c r="K250" s="3" t="s">
        <v>12</v>
      </c>
    </row>
    <row r="251" spans="1:11">
      <c r="A251" s="3"/>
      <c r="B251" s="3"/>
      <c r="C251" s="4"/>
      <c r="D251" s="5"/>
      <c r="E251" s="4"/>
      <c r="F251" s="4"/>
      <c r="G251" s="3"/>
      <c r="H251" s="3"/>
      <c r="I251" s="3"/>
      <c r="J251" s="3"/>
      <c r="K251" s="7"/>
    </row>
    <row r="252" spans="1:11">
      <c r="A252" s="5"/>
      <c r="B252" s="3"/>
      <c r="C252" s="3"/>
      <c r="D252" s="3"/>
      <c r="E252" s="3"/>
      <c r="F252" s="5"/>
      <c r="G252" s="4"/>
      <c r="H252" s="4"/>
      <c r="I252" s="3"/>
      <c r="J252" s="3"/>
      <c r="K252" s="7"/>
    </row>
    <row r="253" spans="1:11">
      <c r="A253" s="3"/>
      <c r="B253" s="5"/>
      <c r="C253" s="3"/>
      <c r="D253" s="3"/>
      <c r="E253" s="3"/>
      <c r="F253" s="3"/>
      <c r="G253" s="3"/>
      <c r="H253" s="3"/>
      <c r="I253" s="3"/>
      <c r="J253" s="3"/>
      <c r="K253" s="7"/>
    </row>
    <row r="254" spans="1:11">
      <c r="A254" s="3">
        <v>2098.3</v>
      </c>
      <c r="B254" s="3">
        <v>813.2</v>
      </c>
      <c r="C254" s="3">
        <v>2231.7</v>
      </c>
      <c r="D254" s="5">
        <v>624.2</v>
      </c>
      <c r="E254" s="3">
        <v>2208.8</v>
      </c>
      <c r="F254" s="4">
        <v>265.1</v>
      </c>
      <c r="G254" s="4">
        <v>49.2</v>
      </c>
      <c r="H254" s="4">
        <v>19.77</v>
      </c>
      <c r="I254" s="3">
        <v>19.56</v>
      </c>
      <c r="J254" s="3">
        <f>G254/5</f>
        <v>9.84</v>
      </c>
      <c r="K254" s="7">
        <f>(F254-D254)/((D254+F254)/2)</f>
        <v>-0.807601484313505</v>
      </c>
    </row>
    <row r="255" spans="1:1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7"/>
    </row>
    <row r="256" spans="1:11">
      <c r="A256" s="3"/>
      <c r="B256" s="3"/>
      <c r="C256" s="3"/>
      <c r="D256" s="3"/>
      <c r="E256" s="4"/>
      <c r="F256" s="4"/>
      <c r="G256" s="3"/>
      <c r="H256" s="3"/>
      <c r="I256" s="3"/>
      <c r="J256" s="3"/>
      <c r="K256" s="7"/>
    </row>
    <row r="257" spans="1:11">
      <c r="A257" s="3"/>
      <c r="B257" s="3"/>
      <c r="C257" s="3"/>
      <c r="D257" s="3"/>
      <c r="E257" s="4"/>
      <c r="F257" s="3"/>
      <c r="G257" s="4"/>
      <c r="H257" s="4"/>
      <c r="I257" s="3"/>
      <c r="J257" s="3"/>
      <c r="K257" s="7"/>
    </row>
    <row r="258" spans="1:11">
      <c r="A258" s="3">
        <v>2086.7</v>
      </c>
      <c r="B258" s="5">
        <v>1583.7</v>
      </c>
      <c r="C258" s="4">
        <v>2173.3</v>
      </c>
      <c r="D258" s="5">
        <v>1151.4</v>
      </c>
      <c r="E258" s="4">
        <v>2151.4</v>
      </c>
      <c r="F258" s="3">
        <v>541.9</v>
      </c>
      <c r="G258" s="3">
        <v>106.5</v>
      </c>
      <c r="H258" s="3">
        <v>40.81</v>
      </c>
      <c r="I258" s="3">
        <v>40.46</v>
      </c>
      <c r="J258" s="3">
        <f>G258/5</f>
        <v>21.3</v>
      </c>
      <c r="K258" s="7">
        <f>(F258-D258)/((D258+F258)/2)</f>
        <v>-0.719896060946082</v>
      </c>
    </row>
    <row r="259" spans="1:11">
      <c r="A259" s="3"/>
      <c r="B259" s="3"/>
      <c r="C259" s="5"/>
      <c r="D259" s="3"/>
      <c r="E259" s="3"/>
      <c r="F259" s="3"/>
      <c r="G259" s="3"/>
      <c r="H259" s="3"/>
      <c r="I259" s="3"/>
      <c r="J259" s="3"/>
      <c r="K259" s="7"/>
    </row>
    <row r="287" spans="1:11">
      <c r="A287" s="3" t="s">
        <v>9</v>
      </c>
      <c r="B287" s="3"/>
      <c r="C287" s="3" t="s">
        <v>45</v>
      </c>
      <c r="D287" s="3"/>
      <c r="E287" s="3" t="s">
        <v>48</v>
      </c>
      <c r="F287" s="3"/>
      <c r="G287" s="3" t="s">
        <v>49</v>
      </c>
      <c r="H287" s="3" t="s">
        <v>47</v>
      </c>
      <c r="I287" s="3" t="s">
        <v>50</v>
      </c>
      <c r="J287" s="6"/>
      <c r="K287" s="6"/>
    </row>
    <row r="288" spans="1:12">
      <c r="A288" s="3" t="s">
        <v>28</v>
      </c>
      <c r="B288" s="3" t="s">
        <v>29</v>
      </c>
      <c r="C288" s="3" t="s">
        <v>28</v>
      </c>
      <c r="D288" s="3" t="s">
        <v>29</v>
      </c>
      <c r="E288" s="3" t="s">
        <v>28</v>
      </c>
      <c r="F288" s="3" t="s">
        <v>29</v>
      </c>
      <c r="G288" s="3" t="s">
        <v>78</v>
      </c>
      <c r="H288" s="3"/>
      <c r="I288" s="3"/>
      <c r="J288" s="3" t="s">
        <v>78</v>
      </c>
      <c r="K288" s="3" t="s">
        <v>12</v>
      </c>
      <c r="L288" s="1" t="s">
        <v>31</v>
      </c>
    </row>
    <row r="289" spans="1:12">
      <c r="A289" s="3"/>
      <c r="B289" s="3"/>
      <c r="C289" s="4"/>
      <c r="D289" s="5"/>
      <c r="E289" s="4"/>
      <c r="F289" s="4"/>
      <c r="G289" s="3"/>
      <c r="H289" s="3"/>
      <c r="I289" s="3"/>
      <c r="J289" s="3"/>
      <c r="K289" s="7"/>
      <c r="L289" s="1"/>
    </row>
    <row r="290" spans="1:12">
      <c r="A290" s="5"/>
      <c r="B290" s="3"/>
      <c r="C290" s="3"/>
      <c r="D290" s="3"/>
      <c r="E290" s="3"/>
      <c r="F290" s="5"/>
      <c r="G290" s="4"/>
      <c r="H290" s="4"/>
      <c r="I290" s="3"/>
      <c r="J290" s="3"/>
      <c r="K290" s="7"/>
      <c r="L290" s="1"/>
    </row>
    <row r="291" spans="1:12">
      <c r="A291" s="3"/>
      <c r="B291" s="5"/>
      <c r="C291" s="3"/>
      <c r="D291" s="3"/>
      <c r="E291" s="3"/>
      <c r="F291" s="3"/>
      <c r="G291" s="3"/>
      <c r="H291" s="3"/>
      <c r="I291" s="3"/>
      <c r="J291" s="3"/>
      <c r="K291" s="7"/>
      <c r="L291" s="1"/>
    </row>
    <row r="292" spans="1:12">
      <c r="A292" s="3">
        <v>2098.5</v>
      </c>
      <c r="B292" s="3">
        <v>831.7</v>
      </c>
      <c r="C292" s="3">
        <v>2262.5</v>
      </c>
      <c r="D292" s="5">
        <v>1146.3</v>
      </c>
      <c r="E292" s="3">
        <v>2230.7</v>
      </c>
      <c r="F292" s="4">
        <v>902.3</v>
      </c>
      <c r="G292" s="4">
        <v>51</v>
      </c>
      <c r="H292" s="4">
        <v>20.19</v>
      </c>
      <c r="I292" s="5">
        <v>20</v>
      </c>
      <c r="J292" s="3">
        <f>G292/5</f>
        <v>10.2</v>
      </c>
      <c r="K292" s="7">
        <f>(F292-D292)/((D292+F292)/2)</f>
        <v>-0.238211461485893</v>
      </c>
      <c r="L292" s="10">
        <f>(H292-I292)/((H292+I292)/2)</f>
        <v>0.00945508833043052</v>
      </c>
    </row>
    <row r="293" spans="1:1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7"/>
      <c r="L293" s="10"/>
    </row>
    <row r="294" spans="1:12">
      <c r="A294" s="3"/>
      <c r="B294" s="3"/>
      <c r="C294" s="3"/>
      <c r="D294" s="3"/>
      <c r="E294" s="4"/>
      <c r="F294" s="4"/>
      <c r="G294" s="3"/>
      <c r="H294" s="3"/>
      <c r="I294" s="3"/>
      <c r="J294" s="3"/>
      <c r="K294" s="7"/>
      <c r="L294" s="10"/>
    </row>
    <row r="295" spans="1:12">
      <c r="A295" s="3"/>
      <c r="B295" s="3"/>
      <c r="C295" s="3"/>
      <c r="D295" s="3"/>
      <c r="E295" s="4"/>
      <c r="F295" s="3"/>
      <c r="G295" s="4"/>
      <c r="H295" s="4"/>
      <c r="I295" s="3"/>
      <c r="J295" s="3"/>
      <c r="K295" s="7"/>
      <c r="L295" s="10"/>
    </row>
    <row r="296" spans="1:12">
      <c r="A296" s="3">
        <v>2091.7</v>
      </c>
      <c r="B296" s="5">
        <v>1659.2</v>
      </c>
      <c r="C296" s="4">
        <v>2252.9</v>
      </c>
      <c r="D296" s="3">
        <v>1640.9</v>
      </c>
      <c r="E296" s="4">
        <v>2187.5</v>
      </c>
      <c r="F296" s="3">
        <v>1454.3</v>
      </c>
      <c r="G296" s="3">
        <v>103.5</v>
      </c>
      <c r="H296" s="3">
        <v>40.59</v>
      </c>
      <c r="I296" s="3">
        <v>40.24</v>
      </c>
      <c r="J296" s="3">
        <f>G296/5</f>
        <v>20.7</v>
      </c>
      <c r="K296" s="7">
        <f>(F296-D296)/((D296+F296)/2)</f>
        <v>-0.120573791677436</v>
      </c>
      <c r="L296" s="10">
        <f>(H296-I296)/((H296+I296)/2)</f>
        <v>0.00866015093405917</v>
      </c>
    </row>
    <row r="297" spans="1:11">
      <c r="A297" s="3"/>
      <c r="B297" s="3"/>
      <c r="C297" s="5"/>
      <c r="D297" s="3"/>
      <c r="E297" s="3"/>
      <c r="F297" s="3"/>
      <c r="G297" s="3"/>
      <c r="H297" s="3"/>
      <c r="I297" s="3"/>
      <c r="J297" s="3"/>
      <c r="K297" s="7"/>
    </row>
    <row r="307" spans="1:11">
      <c r="A307" s="3" t="s">
        <v>9</v>
      </c>
      <c r="B307" s="3"/>
      <c r="C307" s="3" t="s">
        <v>42</v>
      </c>
      <c r="D307" s="3"/>
      <c r="E307" s="3" t="s">
        <v>45</v>
      </c>
      <c r="F307" s="3"/>
      <c r="G307" s="3" t="s">
        <v>46</v>
      </c>
      <c r="H307" s="3" t="s">
        <v>44</v>
      </c>
      <c r="I307" s="3" t="s">
        <v>47</v>
      </c>
      <c r="J307" s="6"/>
      <c r="K307" s="6"/>
    </row>
    <row r="308" spans="1:12">
      <c r="A308" s="3" t="s">
        <v>28</v>
      </c>
      <c r="B308" s="3" t="s">
        <v>29</v>
      </c>
      <c r="C308" s="3" t="s">
        <v>28</v>
      </c>
      <c r="D308" s="3" t="s">
        <v>29</v>
      </c>
      <c r="E308" s="3" t="s">
        <v>28</v>
      </c>
      <c r="F308" s="3" t="s">
        <v>29</v>
      </c>
      <c r="G308" s="3" t="s">
        <v>77</v>
      </c>
      <c r="H308" s="3"/>
      <c r="I308" s="3"/>
      <c r="J308" s="3" t="s">
        <v>77</v>
      </c>
      <c r="K308" s="3" t="s">
        <v>12</v>
      </c>
      <c r="L308" s="1" t="s">
        <v>31</v>
      </c>
    </row>
    <row r="309" spans="1:12">
      <c r="A309" s="3"/>
      <c r="B309" s="3"/>
      <c r="C309" s="4"/>
      <c r="D309" s="5"/>
      <c r="E309" s="4"/>
      <c r="F309" s="4"/>
      <c r="G309" s="3"/>
      <c r="H309" s="3"/>
      <c r="I309" s="3"/>
      <c r="J309" s="3"/>
      <c r="K309" s="7"/>
      <c r="L309" s="1"/>
    </row>
    <row r="310" spans="1:12">
      <c r="A310" s="5"/>
      <c r="B310" s="3"/>
      <c r="C310" s="3"/>
      <c r="D310" s="3"/>
      <c r="E310" s="3"/>
      <c r="F310" s="5"/>
      <c r="G310" s="4"/>
      <c r="H310" s="4"/>
      <c r="I310" s="3"/>
      <c r="J310" s="3"/>
      <c r="K310" s="7"/>
      <c r="L310" s="1"/>
    </row>
    <row r="311" spans="1:12">
      <c r="A311" s="3"/>
      <c r="B311" s="5"/>
      <c r="C311" s="3"/>
      <c r="D311" s="3"/>
      <c r="E311" s="3"/>
      <c r="F311" s="3"/>
      <c r="G311" s="3"/>
      <c r="H311" s="3"/>
      <c r="I311" s="3"/>
      <c r="J311" s="3"/>
      <c r="K311" s="7"/>
      <c r="L311" s="1"/>
    </row>
    <row r="312" spans="1:12">
      <c r="A312" s="3">
        <v>2098.3</v>
      </c>
      <c r="B312" s="3">
        <v>833.3</v>
      </c>
      <c r="C312" s="3">
        <v>2231.7</v>
      </c>
      <c r="D312" s="5">
        <v>1405.8</v>
      </c>
      <c r="E312" s="3">
        <v>2208.8</v>
      </c>
      <c r="F312" s="4">
        <v>1334.5</v>
      </c>
      <c r="G312" s="4">
        <v>50.6</v>
      </c>
      <c r="H312" s="4">
        <v>19.73</v>
      </c>
      <c r="I312" s="3">
        <v>19.98</v>
      </c>
      <c r="J312" s="3">
        <f>G312/5</f>
        <v>10.12</v>
      </c>
      <c r="K312" s="7">
        <f>(F312-D312)/((D312+F312)/2)</f>
        <v>-0.0520380980184651</v>
      </c>
      <c r="L312" s="10">
        <f>(H312-I312)/((H312+I312)/2)</f>
        <v>-0.012591286829514</v>
      </c>
    </row>
    <row r="313" spans="1:1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7"/>
      <c r="L313" s="10"/>
    </row>
    <row r="314" spans="1:12">
      <c r="A314" s="3"/>
      <c r="B314" s="3"/>
      <c r="C314" s="3"/>
      <c r="D314" s="3"/>
      <c r="E314" s="4"/>
      <c r="F314" s="4"/>
      <c r="G314" s="3"/>
      <c r="H314" s="3"/>
      <c r="I314" s="3"/>
      <c r="J314" s="3"/>
      <c r="K314" s="7"/>
      <c r="L314" s="10"/>
    </row>
    <row r="315" spans="1:12">
      <c r="A315" s="3"/>
      <c r="B315" s="3"/>
      <c r="C315" s="3"/>
      <c r="D315" s="3"/>
      <c r="E315" s="4"/>
      <c r="F315" s="3"/>
      <c r="G315" s="4"/>
      <c r="H315" s="4"/>
      <c r="I315" s="3"/>
      <c r="J315" s="3"/>
      <c r="K315" s="7"/>
      <c r="L315" s="10"/>
    </row>
    <row r="316" spans="1:12">
      <c r="A316" s="3">
        <v>2086.7</v>
      </c>
      <c r="B316" s="5">
        <v>1588.6</v>
      </c>
      <c r="C316" s="4">
        <v>2173.3</v>
      </c>
      <c r="D316" s="5">
        <v>1834.4</v>
      </c>
      <c r="E316" s="4">
        <v>2151.4</v>
      </c>
      <c r="F316" s="3">
        <v>1795.1</v>
      </c>
      <c r="G316" s="3">
        <v>104.1</v>
      </c>
      <c r="H316" s="3">
        <v>40.03</v>
      </c>
      <c r="I316" s="3">
        <v>40.68</v>
      </c>
      <c r="J316" s="3">
        <f>G316/5</f>
        <v>20.82</v>
      </c>
      <c r="K316" s="7">
        <f>(F316-D316)/((D316+F316)/2)</f>
        <v>-0.0216558754649402</v>
      </c>
      <c r="L316" s="10">
        <f>(H316-I316)/((H316+I316)/2)</f>
        <v>-0.0161070499318548</v>
      </c>
    </row>
    <row r="317" spans="1:11">
      <c r="A317" s="3"/>
      <c r="B317" s="3"/>
      <c r="C317" s="5"/>
      <c r="D317" s="3"/>
      <c r="E317" s="3"/>
      <c r="F317" s="3"/>
      <c r="G317" s="3"/>
      <c r="H317" s="3"/>
      <c r="I317" s="3"/>
      <c r="J317" s="3"/>
      <c r="K317" s="7"/>
    </row>
    <row r="327" spans="1:11">
      <c r="A327" s="3" t="s">
        <v>9</v>
      </c>
      <c r="B327" s="3"/>
      <c r="C327" s="3" t="s">
        <v>39</v>
      </c>
      <c r="D327" s="3"/>
      <c r="E327" s="3" t="s">
        <v>42</v>
      </c>
      <c r="F327" s="3"/>
      <c r="G327" s="3" t="s">
        <v>43</v>
      </c>
      <c r="H327" s="3" t="s">
        <v>41</v>
      </c>
      <c r="I327" s="3" t="s">
        <v>44</v>
      </c>
      <c r="J327" s="6"/>
      <c r="K327" s="6"/>
    </row>
    <row r="328" spans="1:12">
      <c r="A328" s="3" t="s">
        <v>28</v>
      </c>
      <c r="B328" s="3" t="s">
        <v>29</v>
      </c>
      <c r="C328" s="3" t="s">
        <v>28</v>
      </c>
      <c r="D328" s="3" t="s">
        <v>29</v>
      </c>
      <c r="E328" s="3" t="s">
        <v>28</v>
      </c>
      <c r="F328" s="3" t="s">
        <v>29</v>
      </c>
      <c r="G328" s="3" t="s">
        <v>76</v>
      </c>
      <c r="H328" s="3"/>
      <c r="I328" s="3"/>
      <c r="J328" s="3" t="s">
        <v>76</v>
      </c>
      <c r="K328" s="3" t="s">
        <v>12</v>
      </c>
      <c r="L328" s="1" t="s">
        <v>31</v>
      </c>
    </row>
    <row r="329" spans="1:12">
      <c r="A329" s="3"/>
      <c r="B329" s="3"/>
      <c r="C329" s="4"/>
      <c r="D329" s="5"/>
      <c r="E329" s="4"/>
      <c r="F329" s="4"/>
      <c r="G329" s="3"/>
      <c r="H329" s="3"/>
      <c r="I329" s="3"/>
      <c r="J329" s="3"/>
      <c r="K329" s="7"/>
      <c r="L329" s="1"/>
    </row>
    <row r="330" spans="1:12">
      <c r="A330" s="5"/>
      <c r="B330" s="3"/>
      <c r="C330" s="3"/>
      <c r="D330" s="3"/>
      <c r="E330" s="3"/>
      <c r="F330" s="5"/>
      <c r="G330" s="4"/>
      <c r="H330" s="4"/>
      <c r="I330" s="3"/>
      <c r="J330" s="3"/>
      <c r="K330" s="7"/>
      <c r="L330" s="1"/>
    </row>
    <row r="331" spans="1:12">
      <c r="A331" s="3"/>
      <c r="B331" s="5"/>
      <c r="C331" s="3"/>
      <c r="D331" s="3"/>
      <c r="E331" s="3"/>
      <c r="F331" s="3"/>
      <c r="G331" s="3"/>
      <c r="H331" s="3"/>
      <c r="I331" s="3"/>
      <c r="J331" s="3"/>
      <c r="K331" s="7"/>
      <c r="L331" s="1"/>
    </row>
    <row r="332" spans="1:12">
      <c r="A332" s="3">
        <v>2098.3</v>
      </c>
      <c r="B332" s="3">
        <v>858.9</v>
      </c>
      <c r="C332" s="3">
        <v>2231.7</v>
      </c>
      <c r="D332" s="5">
        <v>1525.9</v>
      </c>
      <c r="E332" s="3">
        <v>2208.8</v>
      </c>
      <c r="F332" s="4">
        <v>1523</v>
      </c>
      <c r="G332" s="4">
        <v>51.3</v>
      </c>
      <c r="H332" s="4">
        <v>19.8</v>
      </c>
      <c r="I332" s="3">
        <v>19.92</v>
      </c>
      <c r="J332" s="3">
        <f>G332/5</f>
        <v>10.26</v>
      </c>
      <c r="K332" s="7">
        <f>(F332-D332)/((D332+F332)/2)</f>
        <v>-0.00190232542884325</v>
      </c>
      <c r="L332" s="10">
        <f>(H332-I332)/((H332+I332)/2)</f>
        <v>-0.0060422960725076</v>
      </c>
    </row>
    <row r="333" spans="1:1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7"/>
      <c r="L333" s="10"/>
    </row>
    <row r="334" spans="1:12">
      <c r="A334" s="3"/>
      <c r="B334" s="3"/>
      <c r="C334" s="3"/>
      <c r="D334" s="3"/>
      <c r="E334" s="4"/>
      <c r="F334" s="4"/>
      <c r="G334" s="3"/>
      <c r="H334" s="3"/>
      <c r="I334" s="3"/>
      <c r="J334" s="3"/>
      <c r="K334" s="7"/>
      <c r="L334" s="10"/>
    </row>
    <row r="335" spans="1:12">
      <c r="A335" s="3"/>
      <c r="B335" s="3"/>
      <c r="C335" s="3"/>
      <c r="D335" s="3"/>
      <c r="E335" s="4"/>
      <c r="F335" s="3"/>
      <c r="G335" s="4"/>
      <c r="H335" s="4"/>
      <c r="I335" s="3"/>
      <c r="J335" s="3"/>
      <c r="K335" s="7"/>
      <c r="L335" s="10"/>
    </row>
    <row r="336" spans="1:12">
      <c r="A336" s="3">
        <v>2086.7</v>
      </c>
      <c r="B336" s="5">
        <v>1613.8</v>
      </c>
      <c r="C336" s="4">
        <v>2173.3</v>
      </c>
      <c r="D336" s="3">
        <v>1929.9</v>
      </c>
      <c r="E336" s="4">
        <v>2151.4</v>
      </c>
      <c r="F336" s="3">
        <v>1948.8</v>
      </c>
      <c r="G336" s="3">
        <v>105.1</v>
      </c>
      <c r="H336" s="3">
        <v>40.13</v>
      </c>
      <c r="I336" s="3">
        <v>40.51</v>
      </c>
      <c r="J336" s="3">
        <f>G336/5</f>
        <v>21.02</v>
      </c>
      <c r="K336" s="7">
        <f>(F336-D336)/((D336+F336)/2)</f>
        <v>0.0097455332972387</v>
      </c>
      <c r="L336" s="10">
        <f>(H336-I336)/((H336+I336)/2)</f>
        <v>-0.00942460317460306</v>
      </c>
    </row>
    <row r="337" spans="1:12">
      <c r="A337" s="3"/>
      <c r="B337" s="3"/>
      <c r="C337" s="5"/>
      <c r="D337" s="3"/>
      <c r="E337" s="3"/>
      <c r="F337" s="3"/>
      <c r="G337" s="3"/>
      <c r="H337" s="3"/>
      <c r="I337" s="3"/>
      <c r="J337" s="3"/>
      <c r="K337" s="7"/>
      <c r="L337" s="1"/>
    </row>
    <row r="347" spans="1:11">
      <c r="A347" s="3" t="s">
        <v>9</v>
      </c>
      <c r="B347" s="3"/>
      <c r="C347" s="3" t="s">
        <v>36</v>
      </c>
      <c r="D347" s="3"/>
      <c r="E347" s="3" t="s">
        <v>39</v>
      </c>
      <c r="F347" s="3"/>
      <c r="G347" s="3" t="s">
        <v>40</v>
      </c>
      <c r="H347" s="3" t="s">
        <v>38</v>
      </c>
      <c r="I347" s="3" t="s">
        <v>41</v>
      </c>
      <c r="J347" s="6"/>
      <c r="K347" s="6"/>
    </row>
    <row r="348" spans="1:12">
      <c r="A348" s="3" t="s">
        <v>28</v>
      </c>
      <c r="B348" s="3" t="s">
        <v>29</v>
      </c>
      <c r="C348" s="3" t="s">
        <v>28</v>
      </c>
      <c r="D348" s="3" t="s">
        <v>29</v>
      </c>
      <c r="E348" s="3" t="s">
        <v>28</v>
      </c>
      <c r="F348" s="3" t="s">
        <v>29</v>
      </c>
      <c r="G348" s="3" t="s">
        <v>75</v>
      </c>
      <c r="H348" s="3"/>
      <c r="I348" s="3"/>
      <c r="J348" s="3" t="s">
        <v>75</v>
      </c>
      <c r="K348" s="3" t="s">
        <v>12</v>
      </c>
      <c r="L348" t="s">
        <v>31</v>
      </c>
    </row>
    <row r="349" spans="1:11">
      <c r="A349" s="3"/>
      <c r="B349" s="3"/>
      <c r="C349" s="4"/>
      <c r="D349" s="5"/>
      <c r="E349" s="4"/>
      <c r="F349" s="4"/>
      <c r="G349" s="3"/>
      <c r="H349" s="3"/>
      <c r="I349" s="3"/>
      <c r="J349" s="3"/>
      <c r="K349" s="7"/>
    </row>
    <row r="350" spans="1:11">
      <c r="A350" s="5"/>
      <c r="B350" s="3"/>
      <c r="C350" s="3"/>
      <c r="D350" s="3"/>
      <c r="E350" s="3"/>
      <c r="F350" s="5"/>
      <c r="G350" s="4"/>
      <c r="H350" s="4"/>
      <c r="I350" s="3"/>
      <c r="J350" s="3"/>
      <c r="K350" s="7"/>
    </row>
    <row r="351" spans="1:11">
      <c r="A351" s="3"/>
      <c r="B351" s="5"/>
      <c r="C351" s="3"/>
      <c r="D351" s="3"/>
      <c r="E351" s="3"/>
      <c r="F351" s="3"/>
      <c r="G351" s="3"/>
      <c r="H351" s="3"/>
      <c r="I351" s="3"/>
      <c r="J351" s="3"/>
      <c r="K351" s="7"/>
    </row>
    <row r="352" spans="1:12">
      <c r="A352" s="3">
        <v>2098.3</v>
      </c>
      <c r="B352" s="3">
        <v>868.3</v>
      </c>
      <c r="C352" s="3">
        <v>2231.7</v>
      </c>
      <c r="D352" s="5">
        <v>1324.3</v>
      </c>
      <c r="E352" s="3">
        <v>2208.8</v>
      </c>
      <c r="F352" s="4">
        <v>1580</v>
      </c>
      <c r="G352" s="4">
        <v>51.8</v>
      </c>
      <c r="H352" s="4">
        <v>19.88</v>
      </c>
      <c r="I352" s="3">
        <v>19.79</v>
      </c>
      <c r="J352" s="3">
        <f>G352/5</f>
        <v>10.36</v>
      </c>
      <c r="K352" s="7">
        <f>(F352-D352)/((D352+F352)/2)</f>
        <v>0.176083737905864</v>
      </c>
      <c r="L352" s="12">
        <f>(H352-I352)/((H352+I352)/2)</f>
        <v>0.00453743382908999</v>
      </c>
    </row>
    <row r="353" spans="1:1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7"/>
      <c r="L353" s="12"/>
    </row>
    <row r="354" spans="1:12">
      <c r="A354" s="3"/>
      <c r="B354" s="3"/>
      <c r="C354" s="3"/>
      <c r="D354" s="3"/>
      <c r="E354" s="4"/>
      <c r="F354" s="4"/>
      <c r="G354" s="3"/>
      <c r="H354" s="3"/>
      <c r="I354" s="3"/>
      <c r="J354" s="3"/>
      <c r="K354" s="7"/>
      <c r="L354" s="12"/>
    </row>
    <row r="355" spans="1:12">
      <c r="A355" s="3"/>
      <c r="B355" s="3"/>
      <c r="C355" s="3"/>
      <c r="D355" s="3"/>
      <c r="E355" s="4"/>
      <c r="F355" s="3"/>
      <c r="G355" s="4"/>
      <c r="H355" s="4"/>
      <c r="I355" s="3"/>
      <c r="J355" s="3"/>
      <c r="K355" s="7"/>
      <c r="L355" s="12"/>
    </row>
    <row r="356" spans="1:12">
      <c r="A356" s="3">
        <v>2086.7</v>
      </c>
      <c r="B356" s="5">
        <v>1648.9</v>
      </c>
      <c r="C356" s="4">
        <v>2173.3</v>
      </c>
      <c r="D356" s="3">
        <v>1781.2</v>
      </c>
      <c r="E356" s="4">
        <v>2151.4</v>
      </c>
      <c r="F356" s="3">
        <v>1983.8</v>
      </c>
      <c r="G356" s="3">
        <v>105.3</v>
      </c>
      <c r="H356" s="3">
        <v>40.22</v>
      </c>
      <c r="I356" s="3">
        <v>40.05</v>
      </c>
      <c r="J356" s="3">
        <f>G356/5</f>
        <v>21.06</v>
      </c>
      <c r="K356" s="7">
        <f>(F356-D356)/((D356+F356)/2)</f>
        <v>0.107622841965471</v>
      </c>
      <c r="L356" s="12">
        <f>(H356-I356)/((H356+I356)/2)</f>
        <v>0.00423570449732158</v>
      </c>
    </row>
    <row r="357" spans="1:11">
      <c r="A357" s="3"/>
      <c r="B357" s="3"/>
      <c r="C357" s="5"/>
      <c r="D357" s="3"/>
      <c r="E357" s="3"/>
      <c r="F357" s="3"/>
      <c r="G357" s="3"/>
      <c r="H357" s="3"/>
      <c r="I357" s="3"/>
      <c r="J357" s="3"/>
      <c r="K357" s="7"/>
    </row>
    <row r="366" spans="1:11">
      <c r="A366" s="3" t="s">
        <v>9</v>
      </c>
      <c r="B366" s="3"/>
      <c r="C366" s="3" t="s">
        <v>32</v>
      </c>
      <c r="D366" s="3"/>
      <c r="E366" s="3" t="s">
        <v>36</v>
      </c>
      <c r="F366" s="3"/>
      <c r="G366" s="3" t="s">
        <v>37</v>
      </c>
      <c r="H366" s="3" t="s">
        <v>34</v>
      </c>
      <c r="I366" s="3" t="s">
        <v>38</v>
      </c>
      <c r="J366" s="6"/>
      <c r="K366" s="6"/>
    </row>
    <row r="367" spans="1:12">
      <c r="A367" s="3" t="s">
        <v>28</v>
      </c>
      <c r="B367" s="3" t="s">
        <v>29</v>
      </c>
      <c r="C367" s="3" t="s">
        <v>28</v>
      </c>
      <c r="D367" s="3" t="s">
        <v>29</v>
      </c>
      <c r="E367" s="3" t="s">
        <v>28</v>
      </c>
      <c r="F367" s="3" t="s">
        <v>29</v>
      </c>
      <c r="G367" s="3" t="s">
        <v>74</v>
      </c>
      <c r="H367" s="3"/>
      <c r="I367" s="3"/>
      <c r="J367" s="3" t="s">
        <v>74</v>
      </c>
      <c r="K367" s="3" t="s">
        <v>12</v>
      </c>
      <c r="L367" t="s">
        <v>31</v>
      </c>
    </row>
    <row r="368" spans="1:11">
      <c r="A368" s="3"/>
      <c r="B368" s="3"/>
      <c r="C368" s="4"/>
      <c r="D368" s="5"/>
      <c r="E368" s="4"/>
      <c r="F368" s="4"/>
      <c r="G368" s="3"/>
      <c r="H368" s="3"/>
      <c r="I368" s="3"/>
      <c r="J368" s="3"/>
      <c r="K368" s="7"/>
    </row>
    <row r="369" spans="1:11">
      <c r="A369" s="5"/>
      <c r="B369" s="3"/>
      <c r="C369" s="3"/>
      <c r="D369" s="3"/>
      <c r="E369" s="3"/>
      <c r="F369" s="5"/>
      <c r="G369" s="4"/>
      <c r="H369" s="4"/>
      <c r="I369" s="3"/>
      <c r="J369" s="3"/>
      <c r="K369" s="7"/>
    </row>
    <row r="370" spans="1:11">
      <c r="A370" s="3"/>
      <c r="B370" s="5"/>
      <c r="C370" s="3"/>
      <c r="D370" s="3"/>
      <c r="E370" s="3"/>
      <c r="F370" s="3"/>
      <c r="G370" s="3"/>
      <c r="H370" s="3"/>
      <c r="I370" s="3"/>
      <c r="J370" s="3"/>
      <c r="K370" s="7"/>
    </row>
    <row r="371" spans="1:12">
      <c r="A371" s="3">
        <v>2098.3</v>
      </c>
      <c r="B371" s="3">
        <v>869.3</v>
      </c>
      <c r="C371" s="3">
        <v>2231.7</v>
      </c>
      <c r="D371" s="5">
        <v>1477.5</v>
      </c>
      <c r="E371" s="3">
        <v>2208.8</v>
      </c>
      <c r="F371" s="4">
        <v>1564</v>
      </c>
      <c r="G371" s="4">
        <v>52.6</v>
      </c>
      <c r="H371" s="4">
        <v>20.19</v>
      </c>
      <c r="I371" s="3">
        <v>20.08</v>
      </c>
      <c r="J371" s="3">
        <f>G371/5</f>
        <v>10.52</v>
      </c>
      <c r="K371" s="7">
        <f>(F371-D371)/((D371+F371)/2)</f>
        <v>0.0568798290317278</v>
      </c>
      <c r="L371" s="12">
        <f>(H371-I371)/((H371+I371)/2)</f>
        <v>0.00546312391358346</v>
      </c>
    </row>
    <row r="372" spans="1:1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7"/>
      <c r="L372" s="12"/>
    </row>
    <row r="373" spans="1:12">
      <c r="A373" s="3"/>
      <c r="B373" s="3"/>
      <c r="C373" s="3"/>
      <c r="D373" s="3"/>
      <c r="E373" s="4"/>
      <c r="F373" s="4"/>
      <c r="G373" s="3"/>
      <c r="H373" s="3"/>
      <c r="I373" s="3"/>
      <c r="J373" s="3"/>
      <c r="K373" s="7"/>
      <c r="L373" s="12"/>
    </row>
    <row r="374" spans="1:12">
      <c r="A374" s="3"/>
      <c r="B374" s="3"/>
      <c r="C374" s="3"/>
      <c r="D374" s="3"/>
      <c r="E374" s="4"/>
      <c r="F374" s="3"/>
      <c r="G374" s="4"/>
      <c r="H374" s="4"/>
      <c r="I374" s="3"/>
      <c r="J374" s="3"/>
      <c r="K374" s="7"/>
      <c r="L374" s="12"/>
    </row>
    <row r="375" spans="1:12">
      <c r="A375" s="3">
        <v>2086.7</v>
      </c>
      <c r="B375" s="5">
        <v>1635.8</v>
      </c>
      <c r="C375" s="4">
        <v>2173.3</v>
      </c>
      <c r="D375" s="3">
        <v>1894.3</v>
      </c>
      <c r="E375" s="4">
        <v>2151.4</v>
      </c>
      <c r="F375" s="3">
        <v>1991.3</v>
      </c>
      <c r="G375" s="3">
        <v>105.8</v>
      </c>
      <c r="H375" s="3">
        <v>40.47</v>
      </c>
      <c r="I375" s="3">
        <v>40.29</v>
      </c>
      <c r="J375" s="3">
        <f>G375/5</f>
        <v>21.16</v>
      </c>
      <c r="K375" s="7">
        <f>(F375-D375)/((D375+F375)/2)</f>
        <v>0.0499279390570311</v>
      </c>
      <c r="L375" s="12">
        <f>(H375-I375)/((H375+I375)/2)</f>
        <v>0.00445765230312035</v>
      </c>
    </row>
    <row r="376" spans="1:11">
      <c r="A376" s="3"/>
      <c r="B376" s="3"/>
      <c r="C376" s="5"/>
      <c r="D376" s="3"/>
      <c r="E376" s="3"/>
      <c r="F376" s="3"/>
      <c r="G376" s="3"/>
      <c r="H376" s="3"/>
      <c r="I376" s="3"/>
      <c r="J376" s="3"/>
      <c r="K376" s="7"/>
    </row>
    <row r="385" spans="1:11">
      <c r="A385" s="3" t="s">
        <v>9</v>
      </c>
      <c r="B385" s="3"/>
      <c r="C385" s="3" t="s">
        <v>23</v>
      </c>
      <c r="D385" s="3"/>
      <c r="E385" s="3" t="s">
        <v>32</v>
      </c>
      <c r="F385" s="3"/>
      <c r="G385" s="3" t="s">
        <v>33</v>
      </c>
      <c r="H385" s="3" t="s">
        <v>26</v>
      </c>
      <c r="I385" s="3" t="s">
        <v>34</v>
      </c>
      <c r="J385" s="6"/>
      <c r="K385" s="6"/>
    </row>
    <row r="386" spans="1:12">
      <c r="A386" s="3" t="s">
        <v>28</v>
      </c>
      <c r="B386" s="3" t="s">
        <v>29</v>
      </c>
      <c r="C386" s="3" t="s">
        <v>28</v>
      </c>
      <c r="D386" s="3" t="s">
        <v>29</v>
      </c>
      <c r="E386" s="3" t="s">
        <v>28</v>
      </c>
      <c r="F386" s="3" t="s">
        <v>29</v>
      </c>
      <c r="G386" s="3" t="s">
        <v>35</v>
      </c>
      <c r="H386" s="3"/>
      <c r="I386" s="3"/>
      <c r="J386" s="3" t="s">
        <v>35</v>
      </c>
      <c r="K386" s="3" t="s">
        <v>20</v>
      </c>
      <c r="L386" t="s">
        <v>31</v>
      </c>
    </row>
    <row r="387" spans="1:11">
      <c r="A387" s="3"/>
      <c r="B387" s="3"/>
      <c r="C387" s="4"/>
      <c r="D387" s="5"/>
      <c r="E387" s="4"/>
      <c r="F387" s="4"/>
      <c r="G387" s="3"/>
      <c r="H387" s="3"/>
      <c r="I387" s="3"/>
      <c r="J387" s="3"/>
      <c r="K387" s="7"/>
    </row>
    <row r="388" spans="1:11">
      <c r="A388" s="5"/>
      <c r="B388" s="3"/>
      <c r="C388" s="3"/>
      <c r="D388" s="3"/>
      <c r="E388" s="3"/>
      <c r="F388" s="5"/>
      <c r="G388" s="4"/>
      <c r="H388" s="4"/>
      <c r="I388" s="3"/>
      <c r="J388" s="3"/>
      <c r="K388" s="7"/>
    </row>
    <row r="389" spans="1:11">
      <c r="A389" s="3"/>
      <c r="B389" s="5"/>
      <c r="C389" s="3"/>
      <c r="D389" s="3"/>
      <c r="E389" s="3"/>
      <c r="F389" s="3"/>
      <c r="G389" s="3"/>
      <c r="H389" s="3"/>
      <c r="I389" s="3"/>
      <c r="J389" s="3"/>
      <c r="K389" s="7"/>
    </row>
    <row r="390" spans="1:12">
      <c r="A390" s="3">
        <v>2098.3</v>
      </c>
      <c r="B390" s="3">
        <v>852.4</v>
      </c>
      <c r="C390" s="3">
        <v>2231.7</v>
      </c>
      <c r="D390" s="5">
        <v>1311.8</v>
      </c>
      <c r="E390" s="3">
        <v>2208.8</v>
      </c>
      <c r="F390" s="4">
        <v>1457.7</v>
      </c>
      <c r="G390" s="4">
        <v>51.1</v>
      </c>
      <c r="H390" s="4">
        <v>19.85</v>
      </c>
      <c r="I390" s="3">
        <v>19.6</v>
      </c>
      <c r="J390" s="3">
        <f>G390/5</f>
        <v>10.22</v>
      </c>
      <c r="K390" s="7">
        <f>(F390-D390)/((D390+F390)/2)</f>
        <v>0.105361978696516</v>
      </c>
      <c r="L390" s="12">
        <f>(H390-I390)/((H390+I390)/2)</f>
        <v>0.0126742712294043</v>
      </c>
    </row>
    <row r="391" spans="1:1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7"/>
      <c r="L391" s="12"/>
    </row>
    <row r="392" spans="1:12">
      <c r="A392" s="3"/>
      <c r="B392" s="3"/>
      <c r="C392" s="3"/>
      <c r="D392" s="3"/>
      <c r="E392" s="4"/>
      <c r="F392" s="4"/>
      <c r="G392" s="3"/>
      <c r="H392" s="3"/>
      <c r="I392" s="3"/>
      <c r="J392" s="3"/>
      <c r="K392" s="7"/>
      <c r="L392" s="12"/>
    </row>
    <row r="393" spans="1:12">
      <c r="A393" s="3"/>
      <c r="B393" s="3"/>
      <c r="C393" s="3"/>
      <c r="D393" s="3"/>
      <c r="E393" s="4"/>
      <c r="F393" s="3"/>
      <c r="G393" s="4"/>
      <c r="H393" s="4"/>
      <c r="I393" s="3"/>
      <c r="J393" s="3"/>
      <c r="K393" s="7"/>
      <c r="L393" s="12"/>
    </row>
    <row r="394" spans="1:12">
      <c r="A394" s="3">
        <v>2086.7</v>
      </c>
      <c r="B394" s="5">
        <v>1596.8</v>
      </c>
      <c r="C394" s="4">
        <v>2173.3</v>
      </c>
      <c r="D394" s="3">
        <v>1767.9</v>
      </c>
      <c r="E394" s="4">
        <v>2151.4</v>
      </c>
      <c r="F394" s="3">
        <v>1900.1</v>
      </c>
      <c r="G394" s="3">
        <v>103</v>
      </c>
      <c r="H394" s="3">
        <v>39.9</v>
      </c>
      <c r="I394" s="3">
        <v>39.3</v>
      </c>
      <c r="J394" s="3">
        <f>G394/5</f>
        <v>20.6</v>
      </c>
      <c r="K394" s="7">
        <f>(F394-D394)/((D394+F394)/2)</f>
        <v>0.0720828789531079</v>
      </c>
      <c r="L394" s="12">
        <f>(H394-I394)/((H394+I394)/2)</f>
        <v>0.0151515151515152</v>
      </c>
    </row>
    <row r="395" spans="1:11">
      <c r="A395" s="3"/>
      <c r="B395" s="3"/>
      <c r="C395" s="5"/>
      <c r="D395" s="3"/>
      <c r="E395" s="3"/>
      <c r="F395" s="3"/>
      <c r="G395" s="3"/>
      <c r="H395" s="3"/>
      <c r="I395" s="3"/>
      <c r="J395" s="3"/>
      <c r="K395" s="7"/>
    </row>
    <row r="403" spans="1:11">
      <c r="A403" s="3" t="s">
        <v>9</v>
      </c>
      <c r="B403" s="3"/>
      <c r="C403" s="3" t="s">
        <v>22</v>
      </c>
      <c r="D403" s="3"/>
      <c r="E403" s="3" t="s">
        <v>23</v>
      </c>
      <c r="F403" s="3"/>
      <c r="G403" s="3" t="s">
        <v>24</v>
      </c>
      <c r="H403" s="3" t="s">
        <v>25</v>
      </c>
      <c r="I403" s="3" t="s">
        <v>26</v>
      </c>
      <c r="J403" s="6"/>
      <c r="K403" s="6"/>
    </row>
    <row r="404" spans="1:12">
      <c r="A404" s="3" t="s">
        <v>28</v>
      </c>
      <c r="B404" s="3" t="s">
        <v>29</v>
      </c>
      <c r="C404" s="3" t="s">
        <v>28</v>
      </c>
      <c r="D404" s="3" t="s">
        <v>29</v>
      </c>
      <c r="E404" s="3" t="s">
        <v>28</v>
      </c>
      <c r="F404" s="3" t="s">
        <v>29</v>
      </c>
      <c r="G404" s="3" t="s">
        <v>30</v>
      </c>
      <c r="H404" s="3"/>
      <c r="I404" s="3"/>
      <c r="J404" s="3" t="s">
        <v>30</v>
      </c>
      <c r="K404" s="3" t="s">
        <v>12</v>
      </c>
      <c r="L404" s="1" t="s">
        <v>31</v>
      </c>
    </row>
    <row r="405" spans="1:12">
      <c r="A405" s="3"/>
      <c r="B405" s="3"/>
      <c r="C405" s="4"/>
      <c r="D405" s="5"/>
      <c r="E405" s="4"/>
      <c r="F405" s="4"/>
      <c r="G405" s="3"/>
      <c r="H405" s="3"/>
      <c r="I405" s="3"/>
      <c r="J405" s="3"/>
      <c r="K405" s="7"/>
      <c r="L405" s="1"/>
    </row>
    <row r="406" spans="1:12">
      <c r="A406" s="5"/>
      <c r="B406" s="3"/>
      <c r="C406" s="3"/>
      <c r="D406" s="3"/>
      <c r="E406" s="3"/>
      <c r="F406" s="5"/>
      <c r="G406" s="4"/>
      <c r="H406" s="4"/>
      <c r="I406" s="3"/>
      <c r="J406" s="3"/>
      <c r="K406" s="7"/>
      <c r="L406" s="1"/>
    </row>
    <row r="407" spans="1:12">
      <c r="A407" s="3"/>
      <c r="B407" s="5"/>
      <c r="C407" s="3"/>
      <c r="D407" s="3"/>
      <c r="E407" s="3"/>
      <c r="F407" s="3"/>
      <c r="G407" s="3"/>
      <c r="H407" s="3"/>
      <c r="I407" s="3"/>
      <c r="J407" s="3"/>
      <c r="K407" s="7"/>
      <c r="L407" s="1"/>
    </row>
    <row r="408" spans="1:12">
      <c r="A408" s="3">
        <v>2098.3</v>
      </c>
      <c r="B408" s="3">
        <v>864.5</v>
      </c>
      <c r="C408" s="3">
        <v>2231.7</v>
      </c>
      <c r="D408" s="5">
        <v>899.3</v>
      </c>
      <c r="E408" s="3">
        <v>2208.8</v>
      </c>
      <c r="F408" s="4">
        <v>1196.6</v>
      </c>
      <c r="G408" s="4">
        <v>51.3</v>
      </c>
      <c r="H408" s="4">
        <v>19.8</v>
      </c>
      <c r="I408" s="3">
        <v>20.01</v>
      </c>
      <c r="J408" s="3">
        <f>G408/5</f>
        <v>10.26</v>
      </c>
      <c r="K408" s="7">
        <f>(F408-D408)/((D408+F408)/2)</f>
        <v>0.283696741256739</v>
      </c>
      <c r="L408" s="10">
        <f>(H408-I408)/((H408+I408)/2)</f>
        <v>-0.0105501130369254</v>
      </c>
    </row>
    <row r="409" spans="1:1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7"/>
      <c r="L409" s="10"/>
    </row>
    <row r="410" spans="1:12">
      <c r="A410" s="3"/>
      <c r="B410" s="3"/>
      <c r="C410" s="3"/>
      <c r="D410" s="3"/>
      <c r="E410" s="4"/>
      <c r="F410" s="4"/>
      <c r="G410" s="3"/>
      <c r="H410" s="3"/>
      <c r="I410" s="3"/>
      <c r="J410" s="3"/>
      <c r="K410" s="7"/>
      <c r="L410" s="10"/>
    </row>
    <row r="411" spans="1:12">
      <c r="A411" s="3"/>
      <c r="B411" s="3"/>
      <c r="C411" s="3"/>
      <c r="D411" s="3"/>
      <c r="E411" s="4"/>
      <c r="F411" s="3"/>
      <c r="G411" s="4"/>
      <c r="H411" s="4"/>
      <c r="I411" s="3"/>
      <c r="J411" s="3"/>
      <c r="K411" s="7"/>
      <c r="L411" s="10"/>
    </row>
    <row r="412" spans="1:12">
      <c r="A412" s="3">
        <v>2086.7</v>
      </c>
      <c r="B412" s="5">
        <v>1621.8</v>
      </c>
      <c r="C412" s="4">
        <v>2173.3</v>
      </c>
      <c r="D412" s="3">
        <v>1431.5</v>
      </c>
      <c r="E412" s="4">
        <v>2151.4</v>
      </c>
      <c r="F412" s="3">
        <v>1719.7</v>
      </c>
      <c r="G412" s="3">
        <v>102.9</v>
      </c>
      <c r="H412" s="3">
        <v>39.6</v>
      </c>
      <c r="I412" s="3">
        <v>40.18</v>
      </c>
      <c r="J412" s="3">
        <f>G412/5</f>
        <v>20.58</v>
      </c>
      <c r="K412" s="7">
        <f>(F412-D412)/((D412+F412)/2)</f>
        <v>0.182914445290683</v>
      </c>
      <c r="L412" s="10">
        <f>(H412-I412)/((H412+I412)/2)</f>
        <v>-0.0145399849586362</v>
      </c>
    </row>
    <row r="413" spans="1:11">
      <c r="A413" s="3"/>
      <c r="B413" s="3"/>
      <c r="C413" s="5"/>
      <c r="D413" s="3"/>
      <c r="E413" s="3"/>
      <c r="F413" s="3"/>
      <c r="G413" s="3"/>
      <c r="H413" s="3"/>
      <c r="I413" s="3"/>
      <c r="J413" s="3"/>
      <c r="K413" s="7"/>
    </row>
  </sheetData>
  <mergeCells count="42">
    <mergeCell ref="A100:B100"/>
    <mergeCell ref="C100:D100"/>
    <mergeCell ref="E100:F100"/>
    <mergeCell ref="A121:B121"/>
    <mergeCell ref="C121:D121"/>
    <mergeCell ref="E121:F121"/>
    <mergeCell ref="A179:B179"/>
    <mergeCell ref="C179:D179"/>
    <mergeCell ref="E179:F179"/>
    <mergeCell ref="A198:B198"/>
    <mergeCell ref="C198:D198"/>
    <mergeCell ref="E198:F198"/>
    <mergeCell ref="A215:B215"/>
    <mergeCell ref="C215:D215"/>
    <mergeCell ref="E215:F215"/>
    <mergeCell ref="A232:B232"/>
    <mergeCell ref="C232:D232"/>
    <mergeCell ref="E232:F232"/>
    <mergeCell ref="A249:B249"/>
    <mergeCell ref="C249:D249"/>
    <mergeCell ref="E249:F249"/>
    <mergeCell ref="A287:B287"/>
    <mergeCell ref="C287:D287"/>
    <mergeCell ref="E287:F287"/>
    <mergeCell ref="A307:B307"/>
    <mergeCell ref="C307:D307"/>
    <mergeCell ref="E307:F307"/>
    <mergeCell ref="A327:B327"/>
    <mergeCell ref="C327:D327"/>
    <mergeCell ref="E327:F327"/>
    <mergeCell ref="A347:B347"/>
    <mergeCell ref="C347:D347"/>
    <mergeCell ref="E347:F347"/>
    <mergeCell ref="A366:B366"/>
    <mergeCell ref="C366:D366"/>
    <mergeCell ref="E366:F366"/>
    <mergeCell ref="A385:B385"/>
    <mergeCell ref="C385:D385"/>
    <mergeCell ref="E385:F385"/>
    <mergeCell ref="A403:B403"/>
    <mergeCell ref="C403:D403"/>
    <mergeCell ref="E403:F403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12"/>
  <sheetViews>
    <sheetView tabSelected="1" zoomScale="130" zoomScaleNormal="130" topLeftCell="C307" workbookViewId="0">
      <selection activeCell="F306" sqref="C306:C310 F306:F310"/>
    </sheetView>
  </sheetViews>
  <sheetFormatPr defaultColWidth="8.88888888888889" defaultRowHeight="14.4"/>
  <cols>
    <col min="1" max="1" width="22.7314814814815" customWidth="1"/>
    <col min="2" max="2" width="15.9259259259259" customWidth="1"/>
    <col min="3" max="3" width="19.537037037037" customWidth="1"/>
    <col min="4" max="4" width="20.5277777777778" customWidth="1"/>
    <col min="5" max="5" width="15.1666666666667" customWidth="1"/>
    <col min="6" max="6" width="17.7777777777778" customWidth="1"/>
    <col min="7" max="7" width="12.8888888888889"/>
    <col min="8" max="8" width="12.7037037037037" customWidth="1"/>
    <col min="9" max="9" width="13.8148148148148" customWidth="1"/>
    <col min="10" max="10" width="11.7407407407407" customWidth="1"/>
    <col min="11" max="11" width="14.1111111111111"/>
    <col min="13" max="13" width="12.8888888888889"/>
  </cols>
  <sheetData>
    <row r="1" spans="1:13">
      <c r="A1" s="1" t="s">
        <v>54</v>
      </c>
      <c r="B1" s="1" t="s">
        <v>55</v>
      </c>
      <c r="C1" s="1" t="s">
        <v>25</v>
      </c>
      <c r="D1" s="1" t="s">
        <v>26</v>
      </c>
      <c r="E1" s="1" t="s">
        <v>22</v>
      </c>
      <c r="F1" s="1" t="s">
        <v>23</v>
      </c>
      <c r="H1" s="1" t="s">
        <v>54</v>
      </c>
      <c r="I1" s="1" t="s">
        <v>55</v>
      </c>
      <c r="J1" s="1" t="s">
        <v>25</v>
      </c>
      <c r="K1" s="1" t="s">
        <v>26</v>
      </c>
      <c r="L1" s="1" t="s">
        <v>22</v>
      </c>
      <c r="M1" s="1" t="s">
        <v>23</v>
      </c>
    </row>
    <row r="2" spans="1:13">
      <c r="A2" s="1">
        <v>3843.59</v>
      </c>
      <c r="B2" s="2">
        <v>3902.51</v>
      </c>
      <c r="C2" s="1">
        <v>39.91</v>
      </c>
      <c r="D2" s="2">
        <v>39.95</v>
      </c>
      <c r="E2" s="1">
        <v>2.96</v>
      </c>
      <c r="F2" s="1">
        <v>3.05</v>
      </c>
      <c r="H2" s="1">
        <v>3855.02</v>
      </c>
      <c r="I2" s="2">
        <v>3935.46</v>
      </c>
      <c r="J2" s="1">
        <v>39.24</v>
      </c>
      <c r="K2" s="2">
        <v>42.6</v>
      </c>
      <c r="L2" s="1">
        <v>2.97</v>
      </c>
      <c r="M2" s="1">
        <v>3.08</v>
      </c>
    </row>
    <row r="3" spans="1:13">
      <c r="A3" s="1">
        <v>3762.33</v>
      </c>
      <c r="B3" s="1">
        <v>3825.95</v>
      </c>
      <c r="C3" s="1">
        <v>34.92</v>
      </c>
      <c r="D3" s="1">
        <v>34.99</v>
      </c>
      <c r="E3" s="2">
        <v>2.88</v>
      </c>
      <c r="F3" s="2">
        <v>2.97</v>
      </c>
      <c r="H3" s="1">
        <v>3760.47</v>
      </c>
      <c r="I3" s="1">
        <v>3840.29</v>
      </c>
      <c r="J3" s="1">
        <v>35.08</v>
      </c>
      <c r="K3" s="1">
        <v>38.26</v>
      </c>
      <c r="L3" s="2">
        <v>2.91</v>
      </c>
      <c r="M3" s="2">
        <v>3.01</v>
      </c>
    </row>
    <row r="4" spans="1:13">
      <c r="A4" s="1">
        <v>3631.95</v>
      </c>
      <c r="B4" s="1">
        <v>3686.49</v>
      </c>
      <c r="C4" s="1">
        <v>29.98</v>
      </c>
      <c r="D4" s="1">
        <v>30.06</v>
      </c>
      <c r="E4" s="1">
        <v>2.79</v>
      </c>
      <c r="F4" s="2">
        <v>2.86</v>
      </c>
      <c r="H4" s="1">
        <v>3646.66</v>
      </c>
      <c r="I4" s="1">
        <v>3734.96</v>
      </c>
      <c r="J4" s="1">
        <v>29.99</v>
      </c>
      <c r="K4" s="1">
        <v>32.69</v>
      </c>
      <c r="L4" s="2">
        <v>2.8</v>
      </c>
      <c r="M4" s="2">
        <v>2.91</v>
      </c>
    </row>
    <row r="5" spans="1:13">
      <c r="A5" s="1">
        <v>3444.71</v>
      </c>
      <c r="B5" s="1">
        <v>3482.78</v>
      </c>
      <c r="C5" s="1">
        <v>25.05</v>
      </c>
      <c r="D5" s="2">
        <v>25.11</v>
      </c>
      <c r="E5" s="2">
        <v>2.64</v>
      </c>
      <c r="F5" s="2">
        <v>2.71</v>
      </c>
      <c r="H5" s="1">
        <v>3474.63</v>
      </c>
      <c r="I5" s="1">
        <v>3556.23</v>
      </c>
      <c r="J5" s="1">
        <v>24.99</v>
      </c>
      <c r="K5" s="2">
        <v>27.23</v>
      </c>
      <c r="L5" s="2">
        <v>2.67</v>
      </c>
      <c r="M5" s="2">
        <v>2.76</v>
      </c>
    </row>
    <row r="6" spans="1:13">
      <c r="A6" s="2">
        <v>3221.28</v>
      </c>
      <c r="B6" s="1">
        <v>3261.08</v>
      </c>
      <c r="C6" s="1">
        <v>19.95</v>
      </c>
      <c r="D6" s="1">
        <v>20.01</v>
      </c>
      <c r="E6" s="1">
        <v>2.47</v>
      </c>
      <c r="F6" s="1">
        <v>2.52</v>
      </c>
      <c r="H6" s="2">
        <v>3261.3</v>
      </c>
      <c r="I6" s="1">
        <v>3336.59</v>
      </c>
      <c r="J6" s="1">
        <v>20.21</v>
      </c>
      <c r="K6" s="1">
        <v>20.03</v>
      </c>
      <c r="L6" s="1">
        <v>2.5</v>
      </c>
      <c r="M6" s="1">
        <v>2.59</v>
      </c>
    </row>
    <row r="7" spans="1:13">
      <c r="A7" s="1">
        <v>2924.14</v>
      </c>
      <c r="B7" s="1">
        <v>2927.55</v>
      </c>
      <c r="C7" s="2">
        <v>14.95</v>
      </c>
      <c r="D7" s="1">
        <v>15.03</v>
      </c>
      <c r="E7" s="1">
        <v>2.27</v>
      </c>
      <c r="F7" s="1">
        <v>2.31</v>
      </c>
      <c r="H7" s="1">
        <v>2998.22</v>
      </c>
      <c r="I7" s="1">
        <v>3057.38</v>
      </c>
      <c r="J7" s="2">
        <v>15.2</v>
      </c>
      <c r="K7" s="1">
        <v>16.57</v>
      </c>
      <c r="L7" s="1">
        <v>2.29</v>
      </c>
      <c r="M7" s="1">
        <v>2.36</v>
      </c>
    </row>
    <row r="8" spans="1:13">
      <c r="A8" s="1">
        <v>2642.1</v>
      </c>
      <c r="B8" s="1">
        <v>2640.42</v>
      </c>
      <c r="C8" s="2">
        <v>9.94</v>
      </c>
      <c r="D8" s="1">
        <v>9.99</v>
      </c>
      <c r="E8" s="1">
        <v>2.05</v>
      </c>
      <c r="F8" s="1">
        <v>2.09</v>
      </c>
      <c r="H8" s="1">
        <v>2629.21</v>
      </c>
      <c r="I8" s="1">
        <v>2642.73</v>
      </c>
      <c r="J8" s="2">
        <v>10.15</v>
      </c>
      <c r="K8" s="1">
        <v>11.05</v>
      </c>
      <c r="L8" s="1">
        <v>2.07</v>
      </c>
      <c r="M8" s="1">
        <v>2.12</v>
      </c>
    </row>
    <row r="9" spans="1:13">
      <c r="A9" s="2">
        <v>2373.07</v>
      </c>
      <c r="B9" s="1">
        <v>2365.13</v>
      </c>
      <c r="C9" s="2">
        <v>5.03</v>
      </c>
      <c r="D9" s="1">
        <v>5.04</v>
      </c>
      <c r="E9" s="1">
        <v>1.83</v>
      </c>
      <c r="F9" s="1">
        <v>1.86</v>
      </c>
      <c r="H9" s="2">
        <v>2402.27</v>
      </c>
      <c r="I9" s="1">
        <v>2421.71</v>
      </c>
      <c r="J9" s="2">
        <v>4.92</v>
      </c>
      <c r="K9" s="1">
        <v>5.37</v>
      </c>
      <c r="L9" s="1">
        <v>1.83</v>
      </c>
      <c r="M9" s="1">
        <v>1.86</v>
      </c>
    </row>
    <row r="10" spans="1:6">
      <c r="A10" s="1">
        <v>2113.71</v>
      </c>
      <c r="B10" s="2">
        <v>2115.51</v>
      </c>
      <c r="C10" s="1">
        <v>0</v>
      </c>
      <c r="D10" s="1">
        <v>0</v>
      </c>
      <c r="E10" s="1">
        <v>1.62</v>
      </c>
      <c r="F10" s="1">
        <v>1.63</v>
      </c>
    </row>
    <row r="11" spans="1:6">
      <c r="A11" s="1">
        <v>1800.14</v>
      </c>
      <c r="B11" s="1">
        <v>1778.21</v>
      </c>
      <c r="C11" s="1">
        <v>-4.98</v>
      </c>
      <c r="D11" s="2">
        <v>-5</v>
      </c>
      <c r="E11" s="1">
        <v>1.39</v>
      </c>
      <c r="F11" s="1">
        <v>1.41</v>
      </c>
    </row>
    <row r="12" spans="1:6">
      <c r="A12" s="1">
        <v>1536.89</v>
      </c>
      <c r="B12" s="1">
        <v>1507.72</v>
      </c>
      <c r="C12" s="1">
        <v>-9.65</v>
      </c>
      <c r="D12" s="1">
        <v>-9.69</v>
      </c>
      <c r="E12" s="1">
        <v>1.18</v>
      </c>
      <c r="F12" s="1">
        <v>1.19</v>
      </c>
    </row>
    <row r="13" spans="1:6">
      <c r="A13" s="1">
        <v>1244.59</v>
      </c>
      <c r="B13" s="1">
        <v>1208.8</v>
      </c>
      <c r="C13" s="1">
        <v>-14.91</v>
      </c>
      <c r="D13" s="1">
        <v>-14.98</v>
      </c>
      <c r="E13" s="1">
        <v>0.954</v>
      </c>
      <c r="F13" s="1">
        <v>0.947</v>
      </c>
    </row>
    <row r="14" spans="1:6">
      <c r="A14" s="1">
        <v>995.98</v>
      </c>
      <c r="B14" s="1">
        <v>977.16</v>
      </c>
      <c r="C14" s="1">
        <v>-19.82</v>
      </c>
      <c r="D14" s="1">
        <v>-19.92</v>
      </c>
      <c r="E14" s="1">
        <v>0.747</v>
      </c>
      <c r="F14" s="1">
        <v>0.738</v>
      </c>
    </row>
    <row r="15" spans="1:6">
      <c r="A15" s="1">
        <v>741.77</v>
      </c>
      <c r="B15" s="1">
        <v>707.53</v>
      </c>
      <c r="C15" s="1">
        <v>-25.04</v>
      </c>
      <c r="D15" s="1">
        <v>-25.08</v>
      </c>
      <c r="E15" s="1">
        <v>0.548</v>
      </c>
      <c r="F15" s="1">
        <v>0.534</v>
      </c>
    </row>
    <row r="16" spans="1:6">
      <c r="A16" s="1">
        <v>541.52</v>
      </c>
      <c r="B16" s="1">
        <v>482.43</v>
      </c>
      <c r="C16" s="1">
        <v>-30.01</v>
      </c>
      <c r="D16" s="1">
        <v>-30.11</v>
      </c>
      <c r="E16" s="1">
        <v>0.403</v>
      </c>
      <c r="F16" s="1">
        <v>0.369</v>
      </c>
    </row>
    <row r="17" spans="1:6">
      <c r="A17" s="1">
        <v>393.84</v>
      </c>
      <c r="B17" s="1">
        <v>342.11</v>
      </c>
      <c r="C17" s="1">
        <v>-35.17</v>
      </c>
      <c r="D17" s="1">
        <v>-35.23</v>
      </c>
      <c r="E17" s="1">
        <v>0.291</v>
      </c>
      <c r="F17" s="1">
        <v>0.251</v>
      </c>
    </row>
    <row r="18" spans="1:6">
      <c r="A18" s="2">
        <v>278</v>
      </c>
      <c r="B18" s="2">
        <v>223.64</v>
      </c>
      <c r="C18" s="1">
        <v>-40.11</v>
      </c>
      <c r="D18" s="1">
        <v>-40.15</v>
      </c>
      <c r="E18" s="1">
        <v>0.198</v>
      </c>
      <c r="F18" s="1">
        <v>0.159</v>
      </c>
    </row>
    <row r="19" spans="1:6">
      <c r="A19" s="1"/>
      <c r="B19" s="1"/>
      <c r="C19" s="1"/>
      <c r="D19" s="1"/>
      <c r="E19" s="1"/>
      <c r="F19" s="1"/>
    </row>
    <row r="20" spans="1:6">
      <c r="A20" s="1"/>
      <c r="B20" s="1"/>
      <c r="C20" s="1"/>
      <c r="D20" s="1"/>
      <c r="E20" s="1"/>
      <c r="F20" s="1"/>
    </row>
    <row r="21" spans="1:6">
      <c r="A21" s="1" t="s">
        <v>55</v>
      </c>
      <c r="B21" s="1" t="s">
        <v>58</v>
      </c>
      <c r="C21" s="1" t="s">
        <v>26</v>
      </c>
      <c r="D21" s="1" t="s">
        <v>34</v>
      </c>
      <c r="E21" s="1" t="s">
        <v>23</v>
      </c>
      <c r="F21" s="1" t="s">
        <v>32</v>
      </c>
    </row>
    <row r="22" spans="1:6">
      <c r="A22" s="1">
        <v>3844.17</v>
      </c>
      <c r="B22" s="2">
        <v>3895.77</v>
      </c>
      <c r="C22" s="1">
        <v>39.94</v>
      </c>
      <c r="D22" s="2">
        <v>39.95</v>
      </c>
      <c r="E22" s="1">
        <v>2.99</v>
      </c>
      <c r="F22" s="1">
        <v>3.06</v>
      </c>
    </row>
    <row r="23" spans="1:6">
      <c r="A23" s="1">
        <v>3747.56</v>
      </c>
      <c r="B23" s="1">
        <v>3805.19</v>
      </c>
      <c r="C23" s="1">
        <v>34.83</v>
      </c>
      <c r="D23" s="1">
        <v>34.94</v>
      </c>
      <c r="E23" s="2">
        <v>2.9</v>
      </c>
      <c r="F23" s="2">
        <v>2.98</v>
      </c>
    </row>
    <row r="24" spans="1:6">
      <c r="A24" s="1">
        <v>3595.81</v>
      </c>
      <c r="B24" s="1">
        <v>3634</v>
      </c>
      <c r="C24" s="1">
        <v>30.01</v>
      </c>
      <c r="D24" s="1">
        <v>30.08</v>
      </c>
      <c r="E24" s="1">
        <v>2.8</v>
      </c>
      <c r="F24" s="2">
        <v>2.87</v>
      </c>
    </row>
    <row r="25" spans="1:6">
      <c r="A25" s="1">
        <v>3453.64</v>
      </c>
      <c r="B25" s="1">
        <v>3496.08</v>
      </c>
      <c r="C25" s="1">
        <v>25.18</v>
      </c>
      <c r="D25" s="2">
        <v>25.26</v>
      </c>
      <c r="E25" s="2">
        <v>2.67</v>
      </c>
      <c r="F25" s="2">
        <v>2.73</v>
      </c>
    </row>
    <row r="26" spans="1:6">
      <c r="A26" s="2">
        <v>3196.7</v>
      </c>
      <c r="B26" s="1">
        <v>3213.79</v>
      </c>
      <c r="C26" s="1">
        <v>20.25</v>
      </c>
      <c r="D26" s="1">
        <v>20.31</v>
      </c>
      <c r="E26" s="1">
        <v>2.5</v>
      </c>
      <c r="F26" s="1">
        <v>2.55</v>
      </c>
    </row>
    <row r="27" spans="1:6">
      <c r="A27" s="1">
        <v>2958.14</v>
      </c>
      <c r="B27" s="1">
        <v>2991.17</v>
      </c>
      <c r="C27" s="2">
        <v>15.03</v>
      </c>
      <c r="D27" s="1">
        <v>15.06</v>
      </c>
      <c r="E27" s="1">
        <v>2.28</v>
      </c>
      <c r="F27" s="1">
        <v>2.32</v>
      </c>
    </row>
    <row r="28" spans="1:6">
      <c r="A28" s="1">
        <v>2652.84</v>
      </c>
      <c r="B28" s="1">
        <v>2651.93</v>
      </c>
      <c r="C28" s="2">
        <v>10.01</v>
      </c>
      <c r="D28" s="1">
        <v>10.04</v>
      </c>
      <c r="E28" s="1">
        <v>2.06</v>
      </c>
      <c r="F28" s="2">
        <v>2.1</v>
      </c>
    </row>
    <row r="29" spans="1:6">
      <c r="A29" s="2">
        <v>2371.18</v>
      </c>
      <c r="B29" s="1">
        <v>2363.68</v>
      </c>
      <c r="C29" s="2">
        <v>5.03</v>
      </c>
      <c r="D29" s="1">
        <v>5.04</v>
      </c>
      <c r="E29" s="1">
        <v>1.85</v>
      </c>
      <c r="F29" s="1">
        <v>1.87</v>
      </c>
    </row>
    <row r="30" spans="1:6">
      <c r="A30" s="1">
        <v>2101.12</v>
      </c>
      <c r="B30" s="2">
        <v>2101.14</v>
      </c>
      <c r="C30" s="1">
        <v>0</v>
      </c>
      <c r="D30" s="1">
        <v>0</v>
      </c>
      <c r="E30" s="1">
        <v>1.63</v>
      </c>
      <c r="F30" s="1">
        <v>1.64</v>
      </c>
    </row>
    <row r="31" spans="1:6">
      <c r="A31" s="1">
        <v>1771.61</v>
      </c>
      <c r="B31" s="1">
        <v>1751.39</v>
      </c>
      <c r="C31" s="1">
        <v>-5.03</v>
      </c>
      <c r="D31" s="2">
        <v>-5.06</v>
      </c>
      <c r="E31" s="2">
        <v>1.4</v>
      </c>
      <c r="F31" s="1">
        <v>1.41</v>
      </c>
    </row>
    <row r="32" spans="1:6">
      <c r="A32" s="1">
        <v>1543.84</v>
      </c>
      <c r="B32" s="2">
        <v>1532.7</v>
      </c>
      <c r="C32" s="1">
        <v>-10</v>
      </c>
      <c r="D32" s="1">
        <v>-10.03</v>
      </c>
      <c r="E32" s="1">
        <v>1.18</v>
      </c>
      <c r="F32" s="1">
        <v>1.18</v>
      </c>
    </row>
    <row r="33" spans="1:6">
      <c r="A33" s="1">
        <v>1243.29</v>
      </c>
      <c r="B33" s="1">
        <v>1201.68</v>
      </c>
      <c r="C33" s="1">
        <v>-14.92</v>
      </c>
      <c r="D33" s="1">
        <v>-14.96</v>
      </c>
      <c r="E33" s="1">
        <v>0.968</v>
      </c>
      <c r="F33" s="1">
        <v>0.962</v>
      </c>
    </row>
    <row r="34" spans="1:6">
      <c r="A34" s="1">
        <v>997.04</v>
      </c>
      <c r="B34" s="1">
        <v>975.34</v>
      </c>
      <c r="C34" s="1">
        <v>-20.18</v>
      </c>
      <c r="D34" s="1">
        <v>-20.21</v>
      </c>
      <c r="E34" s="1">
        <v>0.748</v>
      </c>
      <c r="F34" s="1">
        <v>0.738</v>
      </c>
    </row>
    <row r="35" spans="1:6">
      <c r="A35" s="1">
        <v>757.36</v>
      </c>
      <c r="B35" s="1">
        <v>724.83</v>
      </c>
      <c r="C35" s="1">
        <v>-24.91</v>
      </c>
      <c r="D35" s="1">
        <v>-24.94</v>
      </c>
      <c r="E35" s="1">
        <v>0.578</v>
      </c>
      <c r="F35" s="1">
        <v>0.557</v>
      </c>
    </row>
    <row r="36" spans="1:6">
      <c r="A36" s="1">
        <v>567.22</v>
      </c>
      <c r="B36" s="1">
        <v>526.18</v>
      </c>
      <c r="C36" s="1">
        <v>-30.31</v>
      </c>
      <c r="D36" s="1">
        <v>-30.37</v>
      </c>
      <c r="E36" s="1">
        <v>0.419</v>
      </c>
      <c r="F36" s="1">
        <v>0.386</v>
      </c>
    </row>
    <row r="37" spans="1:6">
      <c r="A37" s="1">
        <v>412.69</v>
      </c>
      <c r="B37" s="1">
        <v>356.78</v>
      </c>
      <c r="C37" s="1">
        <v>-35.06</v>
      </c>
      <c r="D37" s="1">
        <v>-35.13</v>
      </c>
      <c r="E37" s="1">
        <v>0.302</v>
      </c>
      <c r="F37" s="1">
        <v>0.276</v>
      </c>
    </row>
    <row r="38" spans="1:6">
      <c r="A38" s="2">
        <v>320.65</v>
      </c>
      <c r="B38" s="2">
        <v>272.02</v>
      </c>
      <c r="C38" s="1">
        <v>-39.75</v>
      </c>
      <c r="D38" s="2">
        <v>-39.8</v>
      </c>
      <c r="E38" s="1">
        <v>0.223</v>
      </c>
      <c r="F38" s="1">
        <v>0.198</v>
      </c>
    </row>
    <row r="39" spans="1:6">
      <c r="A39" s="1"/>
      <c r="B39" s="1"/>
      <c r="C39" s="1"/>
      <c r="D39" s="1"/>
      <c r="E39" s="1"/>
      <c r="F39" s="1"/>
    </row>
    <row r="40" spans="1:6">
      <c r="A40" s="1" t="s">
        <v>58</v>
      </c>
      <c r="B40" s="1" t="s">
        <v>60</v>
      </c>
      <c r="C40" s="1" t="s">
        <v>34</v>
      </c>
      <c r="D40" s="1" t="s">
        <v>38</v>
      </c>
      <c r="E40" s="1" t="s">
        <v>22</v>
      </c>
      <c r="F40" s="1" t="s">
        <v>23</v>
      </c>
    </row>
    <row r="41" spans="1:6">
      <c r="A41" s="1">
        <v>3829.28</v>
      </c>
      <c r="B41" s="2">
        <v>3869.59</v>
      </c>
      <c r="C41" s="1">
        <v>39.62</v>
      </c>
      <c r="D41" s="2">
        <v>39.73</v>
      </c>
      <c r="E41" s="1">
        <v>3.01</v>
      </c>
      <c r="F41" s="1">
        <v>3.08</v>
      </c>
    </row>
    <row r="42" spans="1:6">
      <c r="A42" s="1">
        <v>3730.52</v>
      </c>
      <c r="B42" s="1">
        <v>3772.87</v>
      </c>
      <c r="C42" s="1">
        <v>35.13</v>
      </c>
      <c r="D42" s="1">
        <v>35.26</v>
      </c>
      <c r="E42" s="2">
        <v>2.92</v>
      </c>
      <c r="F42" s="2">
        <v>3</v>
      </c>
    </row>
    <row r="43" spans="1:6">
      <c r="A43" s="1">
        <v>3607.18</v>
      </c>
      <c r="B43" s="1">
        <v>3642.88</v>
      </c>
      <c r="C43" s="1">
        <v>30.11</v>
      </c>
      <c r="D43" s="1">
        <v>30.2</v>
      </c>
      <c r="E43" s="1">
        <v>2.83</v>
      </c>
      <c r="F43" s="2">
        <v>2.89</v>
      </c>
    </row>
    <row r="44" spans="1:6">
      <c r="A44" s="1">
        <v>3425.21</v>
      </c>
      <c r="B44" s="1">
        <v>3456.4</v>
      </c>
      <c r="C44" s="1">
        <v>25.16</v>
      </c>
      <c r="D44" s="2">
        <v>25.22</v>
      </c>
      <c r="E44" s="2">
        <v>2.68</v>
      </c>
      <c r="F44" s="2">
        <v>2.74</v>
      </c>
    </row>
    <row r="45" spans="1:6">
      <c r="A45" s="2">
        <v>3198.28</v>
      </c>
      <c r="B45" s="1">
        <v>3228.3</v>
      </c>
      <c r="C45" s="1">
        <v>20.03</v>
      </c>
      <c r="D45" s="1">
        <v>20.11</v>
      </c>
      <c r="E45" s="1">
        <v>2.51</v>
      </c>
      <c r="F45" s="1">
        <v>2.55</v>
      </c>
    </row>
    <row r="46" spans="1:6">
      <c r="A46" s="2">
        <v>2930.4</v>
      </c>
      <c r="B46" s="1">
        <v>2945.21</v>
      </c>
      <c r="C46" s="2">
        <v>15.06</v>
      </c>
      <c r="D46" s="1">
        <v>15.11</v>
      </c>
      <c r="E46" s="1">
        <v>2.31</v>
      </c>
      <c r="F46" s="1">
        <v>2.34</v>
      </c>
    </row>
    <row r="47" spans="1:6">
      <c r="A47" s="1">
        <v>2651.52</v>
      </c>
      <c r="B47" s="1">
        <v>2662.12</v>
      </c>
      <c r="C47" s="2">
        <v>10.05</v>
      </c>
      <c r="D47" s="1">
        <v>10.07</v>
      </c>
      <c r="E47" s="1">
        <v>2.09</v>
      </c>
      <c r="F47" s="2">
        <v>2.12</v>
      </c>
    </row>
    <row r="48" spans="1:6">
      <c r="A48" s="2">
        <v>2390.16</v>
      </c>
      <c r="B48" s="1">
        <v>2392.61</v>
      </c>
      <c r="C48" s="2">
        <v>5.07</v>
      </c>
      <c r="D48" s="1">
        <v>5.07</v>
      </c>
      <c r="E48" s="1">
        <v>1.87</v>
      </c>
      <c r="F48" s="1">
        <v>1.89</v>
      </c>
    </row>
    <row r="49" spans="1:6">
      <c r="A49" s="1">
        <v>2084.59</v>
      </c>
      <c r="B49" s="2">
        <v>2070.17</v>
      </c>
      <c r="C49" s="1">
        <v>0</v>
      </c>
      <c r="D49" s="1">
        <v>0</v>
      </c>
      <c r="E49" s="1">
        <v>1.65</v>
      </c>
      <c r="F49" s="1">
        <v>1.66</v>
      </c>
    </row>
    <row r="50" spans="1:6">
      <c r="A50" s="2">
        <v>1810.7</v>
      </c>
      <c r="B50" s="1">
        <v>1795.95</v>
      </c>
      <c r="C50" s="1">
        <v>-5.06</v>
      </c>
      <c r="D50" s="2">
        <v>-5.08</v>
      </c>
      <c r="E50" s="2">
        <v>1.42</v>
      </c>
      <c r="F50" s="1">
        <v>1.43</v>
      </c>
    </row>
    <row r="51" spans="1:6">
      <c r="A51" s="1">
        <v>1537.75</v>
      </c>
      <c r="B51" s="2">
        <v>1521.84</v>
      </c>
      <c r="C51" s="1">
        <v>-10.16</v>
      </c>
      <c r="D51" s="1">
        <v>-10.2</v>
      </c>
      <c r="E51" s="1">
        <v>1.19</v>
      </c>
      <c r="F51" s="1">
        <v>1.19</v>
      </c>
    </row>
    <row r="52" spans="1:6">
      <c r="A52" s="1">
        <v>1275.35</v>
      </c>
      <c r="B52" s="1">
        <v>1251.87</v>
      </c>
      <c r="C52" s="1">
        <v>-14.97</v>
      </c>
      <c r="D52" s="1">
        <v>-14.99</v>
      </c>
      <c r="E52" s="1">
        <v>0.984</v>
      </c>
      <c r="F52" s="1">
        <v>0.973</v>
      </c>
    </row>
    <row r="53" spans="1:6">
      <c r="A53" s="1">
        <v>989.93</v>
      </c>
      <c r="B53" s="1">
        <v>945.21</v>
      </c>
      <c r="C53" s="1">
        <v>-20.2</v>
      </c>
      <c r="D53" s="1">
        <v>-20.27</v>
      </c>
      <c r="E53" s="1">
        <v>0.777</v>
      </c>
      <c r="F53" s="1">
        <v>0.753</v>
      </c>
    </row>
    <row r="54" spans="1:6">
      <c r="A54" s="1">
        <v>764.38</v>
      </c>
      <c r="B54" s="2">
        <v>713.2</v>
      </c>
      <c r="C54" s="1">
        <v>-25.19</v>
      </c>
      <c r="D54" s="1">
        <v>-25.17</v>
      </c>
      <c r="E54" s="8">
        <v>0.589</v>
      </c>
      <c r="F54" s="1">
        <v>0.569</v>
      </c>
    </row>
    <row r="55" spans="1:6">
      <c r="A55" s="1">
        <v>599.08</v>
      </c>
      <c r="B55" s="2">
        <v>527.8</v>
      </c>
      <c r="C55" s="1">
        <v>-30.11</v>
      </c>
      <c r="D55" s="1">
        <v>-30.19</v>
      </c>
      <c r="E55" s="1">
        <v>0.458</v>
      </c>
      <c r="F55" s="1">
        <v>0.417</v>
      </c>
    </row>
    <row r="56" spans="1:6">
      <c r="A56" s="1">
        <v>459.18</v>
      </c>
      <c r="B56" s="1">
        <v>399.49</v>
      </c>
      <c r="C56" s="1">
        <v>-35.15</v>
      </c>
      <c r="D56" s="1">
        <v>-35.29</v>
      </c>
      <c r="E56" s="1">
        <v>0.341</v>
      </c>
      <c r="F56" s="1">
        <v>0.296</v>
      </c>
    </row>
    <row r="57" spans="1:6">
      <c r="A57" s="2">
        <v>379.51</v>
      </c>
      <c r="B57" s="2">
        <v>301.35</v>
      </c>
      <c r="C57" s="1">
        <v>-39.3</v>
      </c>
      <c r="D57" s="2">
        <v>-39.4</v>
      </c>
      <c r="E57" s="1">
        <v>0.282</v>
      </c>
      <c r="F57" s="8">
        <v>0.23</v>
      </c>
    </row>
    <row r="58" spans="1:6">
      <c r="A58" s="1"/>
      <c r="B58" s="1"/>
      <c r="C58" s="1"/>
      <c r="D58" s="1"/>
      <c r="E58" s="1"/>
      <c r="F58" s="1"/>
    </row>
    <row r="59" spans="1:6">
      <c r="A59" s="1" t="s">
        <v>60</v>
      </c>
      <c r="B59" s="1" t="s">
        <v>62</v>
      </c>
      <c r="C59" s="1" t="s">
        <v>38</v>
      </c>
      <c r="D59" s="1" t="s">
        <v>41</v>
      </c>
      <c r="E59" s="1" t="s">
        <v>22</v>
      </c>
      <c r="F59" s="1" t="s">
        <v>23</v>
      </c>
    </row>
    <row r="60" spans="1:6">
      <c r="A60" s="1">
        <v>3800.13</v>
      </c>
      <c r="B60" s="2">
        <v>3815.65</v>
      </c>
      <c r="C60" s="1">
        <v>39.86</v>
      </c>
      <c r="D60" s="2">
        <v>39.99</v>
      </c>
      <c r="E60" s="1">
        <v>2.97</v>
      </c>
      <c r="F60" s="1">
        <v>3.02</v>
      </c>
    </row>
    <row r="61" spans="1:6">
      <c r="A61" s="1">
        <v>3715.97</v>
      </c>
      <c r="B61" s="1">
        <v>3731.4</v>
      </c>
      <c r="C61" s="1">
        <v>34.9</v>
      </c>
      <c r="D61" s="1">
        <v>34.97</v>
      </c>
      <c r="E61" s="2">
        <v>2.91</v>
      </c>
      <c r="F61" s="2">
        <v>2.94</v>
      </c>
    </row>
    <row r="62" spans="1:6">
      <c r="A62" s="1">
        <v>3578.96</v>
      </c>
      <c r="B62" s="1">
        <v>3587.63</v>
      </c>
      <c r="C62" s="1">
        <v>29.98</v>
      </c>
      <c r="D62" s="1">
        <v>30.07</v>
      </c>
      <c r="E62" s="1">
        <v>2.8</v>
      </c>
      <c r="F62" s="2">
        <v>2.84</v>
      </c>
    </row>
    <row r="63" spans="1:6">
      <c r="A63" s="1">
        <v>3392.04</v>
      </c>
      <c r="B63" s="1">
        <v>3387.9</v>
      </c>
      <c r="C63" s="1">
        <v>25.06</v>
      </c>
      <c r="D63" s="2">
        <v>25.13</v>
      </c>
      <c r="E63" s="2">
        <v>2.68</v>
      </c>
      <c r="F63" s="2">
        <v>2.71</v>
      </c>
    </row>
    <row r="64" spans="1:6">
      <c r="A64" s="2">
        <v>3218.37</v>
      </c>
      <c r="B64" s="1">
        <v>3217.43</v>
      </c>
      <c r="C64" s="1">
        <v>20.03</v>
      </c>
      <c r="D64" s="1">
        <v>20.07</v>
      </c>
      <c r="E64" s="1">
        <v>2.51</v>
      </c>
      <c r="F64" s="1">
        <v>2.53</v>
      </c>
    </row>
    <row r="65" spans="1:6">
      <c r="A65" s="2">
        <v>2959.67</v>
      </c>
      <c r="B65" s="1">
        <v>2956.53</v>
      </c>
      <c r="C65" s="2">
        <v>15.09</v>
      </c>
      <c r="D65" s="1">
        <v>15.11</v>
      </c>
      <c r="E65" s="1">
        <v>2.31</v>
      </c>
      <c r="F65" s="1">
        <v>2.33</v>
      </c>
    </row>
    <row r="66" spans="1:6">
      <c r="A66" s="1">
        <v>2667.72</v>
      </c>
      <c r="B66" s="1">
        <v>2669.12</v>
      </c>
      <c r="C66" s="2">
        <v>9.93</v>
      </c>
      <c r="D66" s="1">
        <v>9.97</v>
      </c>
      <c r="E66" s="1">
        <v>2.08</v>
      </c>
      <c r="F66" s="2">
        <v>2.1</v>
      </c>
    </row>
    <row r="67" spans="1:6">
      <c r="A67" s="2">
        <v>2407.5</v>
      </c>
      <c r="B67" s="1">
        <v>2404.03</v>
      </c>
      <c r="C67" s="2">
        <v>5.06</v>
      </c>
      <c r="D67" s="1">
        <v>5.09</v>
      </c>
      <c r="E67" s="1">
        <v>1.87</v>
      </c>
      <c r="F67" s="1">
        <v>1.88</v>
      </c>
    </row>
    <row r="68" spans="1:6">
      <c r="A68" s="1">
        <v>2095.54</v>
      </c>
      <c r="B68" s="2">
        <v>2081.82</v>
      </c>
      <c r="C68" s="1">
        <v>0</v>
      </c>
      <c r="D68" s="1">
        <v>0</v>
      </c>
      <c r="E68" s="1">
        <v>1.64</v>
      </c>
      <c r="F68" s="1">
        <v>1.65</v>
      </c>
    </row>
    <row r="69" spans="1:6">
      <c r="A69" s="2">
        <v>1799.82</v>
      </c>
      <c r="B69" s="1">
        <v>1794.92</v>
      </c>
      <c r="C69" s="1">
        <v>-5.06</v>
      </c>
      <c r="D69" s="2">
        <v>-5.1</v>
      </c>
      <c r="E69" s="2">
        <v>1.41</v>
      </c>
      <c r="F69" s="1">
        <v>1.43</v>
      </c>
    </row>
    <row r="70" spans="1:6">
      <c r="A70" s="1">
        <v>1508.36</v>
      </c>
      <c r="B70" s="2">
        <v>1505.61</v>
      </c>
      <c r="C70" s="1">
        <v>-10.12</v>
      </c>
      <c r="D70" s="1">
        <v>-10.15</v>
      </c>
      <c r="E70" s="1">
        <v>1.18</v>
      </c>
      <c r="F70" s="1">
        <v>1.12</v>
      </c>
    </row>
    <row r="71" spans="1:6">
      <c r="A71" s="1">
        <v>1234.97</v>
      </c>
      <c r="B71" s="1">
        <v>1237.48</v>
      </c>
      <c r="C71" s="1">
        <v>-15.02</v>
      </c>
      <c r="D71" s="1">
        <v>-15.06</v>
      </c>
      <c r="E71" s="1">
        <v>0.973</v>
      </c>
      <c r="F71" s="1">
        <v>0.983</v>
      </c>
    </row>
    <row r="72" spans="1:6">
      <c r="A72" s="1">
        <v>976.3</v>
      </c>
      <c r="B72" s="1">
        <v>983.06</v>
      </c>
      <c r="C72" s="1">
        <v>-20.1</v>
      </c>
      <c r="D72" s="1">
        <v>-20.13</v>
      </c>
      <c r="E72" s="1">
        <v>0.762</v>
      </c>
      <c r="F72" s="1">
        <v>0.772</v>
      </c>
    </row>
    <row r="73" spans="1:6">
      <c r="A73" s="1">
        <v>736.59</v>
      </c>
      <c r="B73" s="2">
        <v>722.22</v>
      </c>
      <c r="C73" s="1">
        <v>-25.18</v>
      </c>
      <c r="D73" s="1">
        <v>-25.23</v>
      </c>
      <c r="E73" s="8">
        <v>0.58</v>
      </c>
      <c r="F73" s="1">
        <v>0.586</v>
      </c>
    </row>
    <row r="74" spans="1:6">
      <c r="A74" s="1">
        <v>579.56</v>
      </c>
      <c r="B74" s="2">
        <v>554.64</v>
      </c>
      <c r="C74" s="1">
        <v>-30.13</v>
      </c>
      <c r="D74" s="1">
        <v>-30.24</v>
      </c>
      <c r="E74" s="1">
        <v>0.441</v>
      </c>
      <c r="F74" s="1">
        <v>0.438</v>
      </c>
    </row>
    <row r="75" spans="1:6">
      <c r="A75" s="1">
        <v>454.86</v>
      </c>
      <c r="B75" s="1">
        <v>426.2</v>
      </c>
      <c r="C75" s="1">
        <v>-35.06</v>
      </c>
      <c r="D75" s="1">
        <v>-35.16</v>
      </c>
      <c r="E75" s="1">
        <v>0.339</v>
      </c>
      <c r="F75" s="1">
        <v>0.325</v>
      </c>
    </row>
    <row r="76" spans="1:6">
      <c r="A76" s="2">
        <v>356.1</v>
      </c>
      <c r="B76" s="2">
        <v>310.77</v>
      </c>
      <c r="C76" s="1">
        <v>-39.13</v>
      </c>
      <c r="D76" s="2">
        <v>-39.18</v>
      </c>
      <c r="E76" s="1">
        <v>0.267</v>
      </c>
      <c r="F76" s="8">
        <v>0.254</v>
      </c>
    </row>
    <row r="77" spans="1:6">
      <c r="A77" s="2"/>
      <c r="B77" s="1"/>
      <c r="C77" s="2"/>
      <c r="D77" s="1"/>
      <c r="E77" s="1"/>
      <c r="F77" s="1"/>
    </row>
    <row r="78" spans="1:6">
      <c r="A78" s="1" t="s">
        <v>62</v>
      </c>
      <c r="B78" s="1" t="s">
        <v>64</v>
      </c>
      <c r="C78" s="1" t="s">
        <v>41</v>
      </c>
      <c r="D78" s="1" t="s">
        <v>44</v>
      </c>
      <c r="E78" s="1" t="s">
        <v>22</v>
      </c>
      <c r="F78" s="1" t="s">
        <v>23</v>
      </c>
    </row>
    <row r="79" spans="1:6">
      <c r="A79" s="1">
        <v>3792.54</v>
      </c>
      <c r="B79" s="2">
        <v>3818.47</v>
      </c>
      <c r="C79" s="1">
        <v>39.72</v>
      </c>
      <c r="D79" s="2">
        <v>39.84</v>
      </c>
      <c r="E79" s="1">
        <v>2.97</v>
      </c>
      <c r="F79" s="1">
        <v>3.03</v>
      </c>
    </row>
    <row r="80" spans="1:6">
      <c r="A80" s="1">
        <v>3703.11</v>
      </c>
      <c r="B80" s="1">
        <v>3734.7</v>
      </c>
      <c r="C80" s="1">
        <v>35.17</v>
      </c>
      <c r="D80" s="1">
        <v>35.22</v>
      </c>
      <c r="E80" s="2">
        <v>2.91</v>
      </c>
      <c r="F80" s="2">
        <v>2.97</v>
      </c>
    </row>
    <row r="81" spans="1:6">
      <c r="A81" s="1">
        <v>3572.89</v>
      </c>
      <c r="B81" s="1">
        <v>3599.26</v>
      </c>
      <c r="C81" s="1">
        <v>29.99</v>
      </c>
      <c r="D81" s="1">
        <v>30.13</v>
      </c>
      <c r="E81" s="1">
        <v>2.8</v>
      </c>
      <c r="F81" s="2">
        <v>2.86</v>
      </c>
    </row>
    <row r="82" spans="1:6">
      <c r="A82" s="1">
        <v>3401.32</v>
      </c>
      <c r="B82" s="1">
        <v>3428.54</v>
      </c>
      <c r="C82" s="1">
        <v>25.13</v>
      </c>
      <c r="D82" s="2">
        <v>25.2</v>
      </c>
      <c r="E82" s="2">
        <v>2.67</v>
      </c>
      <c r="F82" s="2">
        <v>2.73</v>
      </c>
    </row>
    <row r="83" spans="1:6">
      <c r="A83" s="2">
        <v>3213.04</v>
      </c>
      <c r="B83" s="1">
        <v>3234.33</v>
      </c>
      <c r="C83" s="1">
        <v>20.13</v>
      </c>
      <c r="D83" s="1">
        <v>20.19</v>
      </c>
      <c r="E83" s="1">
        <v>2.5</v>
      </c>
      <c r="F83" s="1">
        <v>2.55</v>
      </c>
    </row>
    <row r="84" spans="1:6">
      <c r="A84" s="2">
        <v>2918.38</v>
      </c>
      <c r="B84" s="1">
        <v>2928.47</v>
      </c>
      <c r="C84" s="2">
        <v>15.03</v>
      </c>
      <c r="D84" s="1">
        <v>15.07</v>
      </c>
      <c r="E84" s="1">
        <v>2.3</v>
      </c>
      <c r="F84" s="1">
        <v>2.33</v>
      </c>
    </row>
    <row r="85" spans="1:6">
      <c r="A85" s="1">
        <v>2679.94</v>
      </c>
      <c r="B85" s="1">
        <v>2693.74</v>
      </c>
      <c r="C85" s="2">
        <v>10.03</v>
      </c>
      <c r="D85" s="1">
        <v>10.05</v>
      </c>
      <c r="E85" s="1">
        <v>2.08</v>
      </c>
      <c r="F85" s="2">
        <v>2.1</v>
      </c>
    </row>
    <row r="86" spans="1:6">
      <c r="A86" s="2">
        <v>2378.07</v>
      </c>
      <c r="B86" s="1">
        <v>2376.75</v>
      </c>
      <c r="C86" s="2">
        <v>5.21</v>
      </c>
      <c r="D86" s="1">
        <v>5.22</v>
      </c>
      <c r="E86" s="1">
        <v>1.87</v>
      </c>
      <c r="F86" s="1">
        <v>1.89</v>
      </c>
    </row>
    <row r="87" spans="1:6">
      <c r="A87" s="1">
        <v>2115.64</v>
      </c>
      <c r="B87" s="2">
        <v>2128.71</v>
      </c>
      <c r="C87" s="1">
        <v>0</v>
      </c>
      <c r="D87" s="1">
        <v>0</v>
      </c>
      <c r="E87" s="1">
        <v>1.64</v>
      </c>
      <c r="F87" s="1">
        <v>1.65</v>
      </c>
    </row>
    <row r="88" spans="1:6">
      <c r="A88" s="2">
        <v>1754.72</v>
      </c>
      <c r="B88" s="2">
        <v>1729</v>
      </c>
      <c r="C88" s="1">
        <v>-5.19</v>
      </c>
      <c r="D88" s="2">
        <v>-5.21</v>
      </c>
      <c r="E88" s="2">
        <v>1.41</v>
      </c>
      <c r="F88" s="1">
        <v>1.41</v>
      </c>
    </row>
    <row r="89" spans="1:6">
      <c r="A89" s="1">
        <v>1560.25</v>
      </c>
      <c r="B89" s="2">
        <v>1544.09</v>
      </c>
      <c r="C89" s="1">
        <v>-10</v>
      </c>
      <c r="D89" s="1">
        <v>-10.04</v>
      </c>
      <c r="E89" s="1">
        <v>1.19</v>
      </c>
      <c r="F89" s="1">
        <v>1.19</v>
      </c>
    </row>
    <row r="90" spans="1:6">
      <c r="A90" s="1">
        <v>1230.13</v>
      </c>
      <c r="B90" s="1">
        <v>1204.94</v>
      </c>
      <c r="C90" s="1">
        <v>-14.98</v>
      </c>
      <c r="D90" s="1">
        <v>-15.06</v>
      </c>
      <c r="E90" s="1">
        <v>0.979</v>
      </c>
      <c r="F90" s="1">
        <v>0.972</v>
      </c>
    </row>
    <row r="91" spans="1:6">
      <c r="A91" s="2">
        <v>989</v>
      </c>
      <c r="B91" s="1">
        <v>953.72</v>
      </c>
      <c r="C91" s="1">
        <v>-19.92</v>
      </c>
      <c r="D91" s="1">
        <v>-19.99</v>
      </c>
      <c r="E91" s="1">
        <v>0.768</v>
      </c>
      <c r="F91" s="1">
        <v>0.76</v>
      </c>
    </row>
    <row r="92" spans="1:6">
      <c r="A92" s="1">
        <v>758.81</v>
      </c>
      <c r="B92" s="2">
        <v>715.59</v>
      </c>
      <c r="C92" s="1">
        <v>-25.12</v>
      </c>
      <c r="D92" s="2">
        <v>-25.2</v>
      </c>
      <c r="E92" s="8">
        <v>0.585</v>
      </c>
      <c r="F92" s="1">
        <v>0.567</v>
      </c>
    </row>
    <row r="93" spans="1:6">
      <c r="A93" s="1">
        <v>579.34</v>
      </c>
      <c r="B93" s="2">
        <v>523.31</v>
      </c>
      <c r="C93" s="1">
        <v>-29.96</v>
      </c>
      <c r="D93" s="1">
        <v>-30.03</v>
      </c>
      <c r="E93" s="1">
        <v>0.456</v>
      </c>
      <c r="F93" s="1">
        <v>0.418</v>
      </c>
    </row>
    <row r="94" spans="1:6">
      <c r="A94" s="1">
        <v>436.54</v>
      </c>
      <c r="B94" s="2">
        <v>374.3</v>
      </c>
      <c r="C94" s="1">
        <v>-34.85</v>
      </c>
      <c r="D94" s="1">
        <v>-34.94</v>
      </c>
      <c r="E94" s="1">
        <v>0.401</v>
      </c>
      <c r="F94" s="1">
        <v>0.307</v>
      </c>
    </row>
    <row r="95" spans="1:6">
      <c r="A95" s="2">
        <v>347.88</v>
      </c>
      <c r="B95" s="2">
        <v>290.47</v>
      </c>
      <c r="C95" s="1">
        <v>-39.65</v>
      </c>
      <c r="D95" s="2">
        <v>-39.73</v>
      </c>
      <c r="E95" s="1">
        <v>0.263</v>
      </c>
      <c r="F95" s="8">
        <v>0.228</v>
      </c>
    </row>
    <row r="96" spans="1:6">
      <c r="A96" s="1"/>
      <c r="B96" s="2"/>
      <c r="C96" s="1"/>
      <c r="D96" s="1"/>
      <c r="E96" s="2"/>
      <c r="F96" s="2"/>
    </row>
    <row r="97" spans="1:6">
      <c r="A97" s="1" t="s">
        <v>64</v>
      </c>
      <c r="B97" s="1" t="s">
        <v>66</v>
      </c>
      <c r="C97" s="1" t="s">
        <v>44</v>
      </c>
      <c r="D97" s="1" t="s">
        <v>47</v>
      </c>
      <c r="E97" s="1" t="s">
        <v>22</v>
      </c>
      <c r="F97" s="1" t="s">
        <v>23</v>
      </c>
    </row>
    <row r="98" spans="1:6">
      <c r="A98" s="1">
        <v>3746.45</v>
      </c>
      <c r="B98" s="2">
        <v>3778.9</v>
      </c>
      <c r="C98" s="1">
        <v>39.55</v>
      </c>
      <c r="D98" s="2">
        <v>39.65</v>
      </c>
      <c r="E98" s="1">
        <v>3</v>
      </c>
      <c r="F98" s="1">
        <v>3.05</v>
      </c>
    </row>
    <row r="99" spans="1:6">
      <c r="A99" s="1">
        <v>3706.42</v>
      </c>
      <c r="B99" s="1">
        <v>3735.52</v>
      </c>
      <c r="C99" s="1">
        <v>35.05</v>
      </c>
      <c r="D99" s="1">
        <v>35.13</v>
      </c>
      <c r="E99" s="2">
        <v>2.92</v>
      </c>
      <c r="F99" s="2">
        <v>2.97</v>
      </c>
    </row>
    <row r="100" spans="1:6">
      <c r="A100" s="1">
        <v>3557.97</v>
      </c>
      <c r="B100" s="1">
        <v>3579.06</v>
      </c>
      <c r="C100" s="1">
        <v>30.04</v>
      </c>
      <c r="D100" s="1">
        <v>30.03</v>
      </c>
      <c r="E100" s="1">
        <v>2.82</v>
      </c>
      <c r="F100" s="2">
        <v>2.87</v>
      </c>
    </row>
    <row r="101" spans="1:6">
      <c r="A101" s="1">
        <v>3396.09</v>
      </c>
      <c r="B101" s="1">
        <v>3409.4</v>
      </c>
      <c r="C101" s="1">
        <v>25.06</v>
      </c>
      <c r="D101" s="2">
        <v>25.16</v>
      </c>
      <c r="E101" s="2">
        <v>2.69</v>
      </c>
      <c r="F101" s="2">
        <v>2.73</v>
      </c>
    </row>
    <row r="102" spans="1:6">
      <c r="A102" s="2">
        <v>3196.5</v>
      </c>
      <c r="B102" s="1">
        <v>3205.43</v>
      </c>
      <c r="C102" s="1">
        <v>20.03</v>
      </c>
      <c r="D102" s="1">
        <v>20.05</v>
      </c>
      <c r="E102" s="1">
        <v>2.51</v>
      </c>
      <c r="F102" s="1">
        <v>2.55</v>
      </c>
    </row>
    <row r="103" spans="1:6">
      <c r="A103" s="2">
        <v>2961.28</v>
      </c>
      <c r="B103" s="1">
        <v>2968.3</v>
      </c>
      <c r="C103" s="2">
        <v>15.15</v>
      </c>
      <c r="D103" s="1">
        <v>15.16</v>
      </c>
      <c r="E103" s="1">
        <v>2.32</v>
      </c>
      <c r="F103" s="1">
        <v>2.35</v>
      </c>
    </row>
    <row r="104" spans="1:6">
      <c r="A104" s="1">
        <v>2626.4</v>
      </c>
      <c r="B104" s="1">
        <v>2610.84</v>
      </c>
      <c r="C104" s="2">
        <v>10.2</v>
      </c>
      <c r="D104" s="1">
        <v>10.23</v>
      </c>
      <c r="E104" s="1">
        <v>2.1</v>
      </c>
      <c r="F104" s="2">
        <v>2.13</v>
      </c>
    </row>
    <row r="105" spans="1:6">
      <c r="A105" s="2">
        <v>2363.41</v>
      </c>
      <c r="B105" s="1">
        <v>2357.71</v>
      </c>
      <c r="C105" s="2">
        <v>5.04</v>
      </c>
      <c r="D105" s="1">
        <v>5.05</v>
      </c>
      <c r="E105" s="1">
        <v>1.88</v>
      </c>
      <c r="F105" s="1">
        <v>1.89</v>
      </c>
    </row>
    <row r="106" spans="1:6">
      <c r="A106" s="1">
        <v>2042.54</v>
      </c>
      <c r="B106" s="2">
        <v>2016.36</v>
      </c>
      <c r="C106" s="1">
        <v>0</v>
      </c>
      <c r="D106" s="1">
        <v>0</v>
      </c>
      <c r="E106" s="1">
        <v>1.66</v>
      </c>
      <c r="F106" s="1">
        <v>1.66</v>
      </c>
    </row>
    <row r="107" spans="1:6">
      <c r="A107" s="2">
        <v>1790.15</v>
      </c>
      <c r="B107" s="2">
        <v>1776.67</v>
      </c>
      <c r="C107" s="1">
        <v>-5.02</v>
      </c>
      <c r="D107" s="2">
        <v>-5.03</v>
      </c>
      <c r="E107" s="2">
        <v>1.43</v>
      </c>
      <c r="F107" s="1">
        <v>1.44</v>
      </c>
    </row>
    <row r="108" spans="1:6">
      <c r="A108" s="1">
        <v>1490.38</v>
      </c>
      <c r="B108" s="2">
        <v>1470.97</v>
      </c>
      <c r="C108" s="1">
        <v>-9.91</v>
      </c>
      <c r="D108" s="1">
        <v>-9.94</v>
      </c>
      <c r="E108" s="1">
        <v>1.21</v>
      </c>
      <c r="F108" s="1">
        <v>1.22</v>
      </c>
    </row>
    <row r="109" spans="1:6">
      <c r="A109" s="1">
        <v>1236.53</v>
      </c>
      <c r="B109" s="1">
        <v>1220.95</v>
      </c>
      <c r="C109" s="1">
        <v>-15.01</v>
      </c>
      <c r="D109" s="1">
        <v>-15.15</v>
      </c>
      <c r="E109" s="1">
        <v>0.994</v>
      </c>
      <c r="F109" s="1">
        <v>0.987</v>
      </c>
    </row>
    <row r="110" spans="1:6">
      <c r="A110" s="2">
        <v>997.12</v>
      </c>
      <c r="B110" s="1">
        <v>973.57</v>
      </c>
      <c r="C110" s="1">
        <v>-19.96</v>
      </c>
      <c r="D110" s="1">
        <v>-20</v>
      </c>
      <c r="E110" s="1">
        <v>0.79</v>
      </c>
      <c r="F110" s="1">
        <v>0.783</v>
      </c>
    </row>
    <row r="111" spans="1:6">
      <c r="A111" s="1">
        <v>688.46</v>
      </c>
      <c r="B111" s="2">
        <v>645.23</v>
      </c>
      <c r="C111" s="1">
        <v>-25.09</v>
      </c>
      <c r="D111" s="2">
        <v>-25.13</v>
      </c>
      <c r="E111" s="8">
        <v>0.6</v>
      </c>
      <c r="F111" s="1">
        <v>0.588</v>
      </c>
    </row>
    <row r="112" spans="1:6">
      <c r="A112" s="1">
        <v>594.05</v>
      </c>
      <c r="B112" s="2">
        <v>554.37</v>
      </c>
      <c r="C112" s="1">
        <v>-30.07</v>
      </c>
      <c r="D112" s="1">
        <v>-30.15</v>
      </c>
      <c r="E112" s="1">
        <v>0.459</v>
      </c>
      <c r="F112" s="8">
        <v>0.44</v>
      </c>
    </row>
    <row r="113" spans="1:6">
      <c r="A113" s="1">
        <v>395.19</v>
      </c>
      <c r="B113" s="2">
        <v>345.65</v>
      </c>
      <c r="C113" s="1">
        <v>-35.11</v>
      </c>
      <c r="D113" s="1">
        <v>-34.21</v>
      </c>
      <c r="E113" s="1">
        <v>0.349</v>
      </c>
      <c r="F113" s="1">
        <v>0.327</v>
      </c>
    </row>
    <row r="114" spans="1:6">
      <c r="A114" s="2">
        <v>336.9</v>
      </c>
      <c r="B114" s="2">
        <v>290.87</v>
      </c>
      <c r="C114" s="1">
        <v>-39.65</v>
      </c>
      <c r="D114" s="2">
        <v>-39.76</v>
      </c>
      <c r="E114" s="1">
        <v>0.282</v>
      </c>
      <c r="F114" s="8">
        <v>0.253</v>
      </c>
    </row>
    <row r="115" spans="1:6">
      <c r="A115" s="2"/>
      <c r="B115" s="1"/>
      <c r="C115" s="2"/>
      <c r="D115" s="2"/>
      <c r="E115" s="1"/>
      <c r="F115" s="1"/>
    </row>
    <row r="116" spans="1:6">
      <c r="A116" s="1" t="s">
        <v>66</v>
      </c>
      <c r="B116" s="1" t="s">
        <v>68</v>
      </c>
      <c r="C116" s="1" t="s">
        <v>47</v>
      </c>
      <c r="D116" s="1" t="s">
        <v>50</v>
      </c>
      <c r="E116" s="1" t="s">
        <v>22</v>
      </c>
      <c r="F116" s="1" t="s">
        <v>23</v>
      </c>
    </row>
    <row r="117" spans="1:6">
      <c r="A117" s="1">
        <v>3767.86</v>
      </c>
      <c r="B117" s="2">
        <v>3804.91</v>
      </c>
      <c r="C117" s="1">
        <v>39.41</v>
      </c>
      <c r="D117" s="2">
        <v>39.47</v>
      </c>
      <c r="E117" s="1">
        <v>3</v>
      </c>
      <c r="F117" s="1">
        <v>3.07</v>
      </c>
    </row>
    <row r="118" spans="1:6">
      <c r="A118" s="1">
        <v>3662.31</v>
      </c>
      <c r="B118" s="1">
        <v>3693.95</v>
      </c>
      <c r="C118" s="1">
        <v>34.96</v>
      </c>
      <c r="D118" s="1">
        <v>35.02</v>
      </c>
      <c r="E118" s="2">
        <v>2.93</v>
      </c>
      <c r="F118" s="2">
        <v>3</v>
      </c>
    </row>
    <row r="119" spans="1:6">
      <c r="A119" s="1">
        <v>3535.06</v>
      </c>
      <c r="B119" s="1">
        <v>3569.84</v>
      </c>
      <c r="C119" s="1">
        <v>29.79</v>
      </c>
      <c r="D119" s="1">
        <v>29.84</v>
      </c>
      <c r="E119" s="1">
        <v>2.83</v>
      </c>
      <c r="F119" s="2">
        <v>2.89</v>
      </c>
    </row>
    <row r="120" spans="1:6">
      <c r="A120" s="1">
        <v>3368.17</v>
      </c>
      <c r="B120" s="1">
        <v>3386.04</v>
      </c>
      <c r="C120" s="1">
        <v>25.06</v>
      </c>
      <c r="D120" s="2">
        <v>25.13</v>
      </c>
      <c r="E120" s="2">
        <v>2.7</v>
      </c>
      <c r="F120" s="2">
        <v>2.75</v>
      </c>
    </row>
    <row r="121" spans="1:6">
      <c r="A121" s="2">
        <v>3146.32</v>
      </c>
      <c r="B121" s="1">
        <v>3159.48</v>
      </c>
      <c r="C121" s="1">
        <v>20.02</v>
      </c>
      <c r="D121" s="1">
        <v>20.07</v>
      </c>
      <c r="E121" s="1">
        <v>2.53</v>
      </c>
      <c r="F121" s="1">
        <v>2.56</v>
      </c>
    </row>
    <row r="122" spans="1:6">
      <c r="A122" s="2">
        <v>2890.43</v>
      </c>
      <c r="B122" s="1">
        <v>2890.41</v>
      </c>
      <c r="C122" s="2">
        <v>15.09</v>
      </c>
      <c r="D122" s="2">
        <v>15.08</v>
      </c>
      <c r="E122" s="1">
        <v>2.33</v>
      </c>
      <c r="F122" s="1">
        <v>2.36</v>
      </c>
    </row>
    <row r="123" spans="1:6">
      <c r="A123" s="1">
        <v>2617.18</v>
      </c>
      <c r="B123" s="1">
        <v>2613.22</v>
      </c>
      <c r="C123" s="2">
        <v>9.88</v>
      </c>
      <c r="D123" s="1">
        <v>9.92</v>
      </c>
      <c r="E123" s="1">
        <v>2.1</v>
      </c>
      <c r="F123" s="2">
        <v>2.13</v>
      </c>
    </row>
    <row r="124" spans="1:6">
      <c r="A124" s="2">
        <v>2404.71</v>
      </c>
      <c r="B124" s="1">
        <v>2401.93</v>
      </c>
      <c r="C124" s="2">
        <v>5.07</v>
      </c>
      <c r="D124" s="1">
        <v>5.08</v>
      </c>
      <c r="E124" s="1">
        <v>1.89</v>
      </c>
      <c r="F124" s="1">
        <v>1.91</v>
      </c>
    </row>
    <row r="125" spans="1:6">
      <c r="A125" s="1">
        <v>2028.73</v>
      </c>
      <c r="B125" s="2">
        <v>2004.18</v>
      </c>
      <c r="C125" s="1">
        <v>0</v>
      </c>
      <c r="D125" s="1">
        <v>0</v>
      </c>
      <c r="E125" s="1">
        <v>1.67</v>
      </c>
      <c r="F125" s="1">
        <v>1.68</v>
      </c>
    </row>
    <row r="126" spans="1:6">
      <c r="A126" s="2">
        <v>1830.52</v>
      </c>
      <c r="B126" s="2">
        <v>1813.81</v>
      </c>
      <c r="C126" s="1">
        <v>-5.03</v>
      </c>
      <c r="D126" s="2">
        <v>-5.05</v>
      </c>
      <c r="E126" s="2">
        <v>1.45</v>
      </c>
      <c r="F126" s="1">
        <v>1.45</v>
      </c>
    </row>
    <row r="127" spans="1:6">
      <c r="A127" s="1">
        <v>1500.72</v>
      </c>
      <c r="B127" s="2">
        <v>1472.76</v>
      </c>
      <c r="C127" s="1">
        <v>-9.99</v>
      </c>
      <c r="D127" s="1">
        <v>-10.02</v>
      </c>
      <c r="E127" s="1">
        <v>1.23</v>
      </c>
      <c r="F127" s="1">
        <v>1.23</v>
      </c>
    </row>
    <row r="128" spans="1:6">
      <c r="A128" s="1">
        <v>1243.12</v>
      </c>
      <c r="B128" s="1">
        <v>1206.55</v>
      </c>
      <c r="C128" s="1">
        <v>-14.94</v>
      </c>
      <c r="D128" s="1">
        <v>-14.97</v>
      </c>
      <c r="E128" s="1">
        <v>1.01</v>
      </c>
      <c r="F128" s="1">
        <v>1.01</v>
      </c>
    </row>
    <row r="129" spans="1:6">
      <c r="A129" s="2">
        <v>1056.86</v>
      </c>
      <c r="B129" s="1">
        <v>1014.49</v>
      </c>
      <c r="C129" s="1">
        <v>-19.98</v>
      </c>
      <c r="D129" s="1">
        <v>-20.01</v>
      </c>
      <c r="E129" s="1">
        <v>0.81</v>
      </c>
      <c r="F129" s="8">
        <v>0.79</v>
      </c>
    </row>
    <row r="130" spans="1:6">
      <c r="A130" s="1">
        <v>775.33</v>
      </c>
      <c r="B130" s="2">
        <v>725.62</v>
      </c>
      <c r="C130" s="1">
        <v>-25.16</v>
      </c>
      <c r="D130" s="2">
        <v>-25.2</v>
      </c>
      <c r="E130" s="8">
        <v>0.619</v>
      </c>
      <c r="F130" s="1">
        <v>0.589</v>
      </c>
    </row>
    <row r="131" spans="1:6">
      <c r="A131" s="1">
        <v>589.41</v>
      </c>
      <c r="B131" s="2">
        <v>528.57</v>
      </c>
      <c r="C131" s="1">
        <v>-30.24</v>
      </c>
      <c r="D131" s="1">
        <v>-30.31</v>
      </c>
      <c r="E131" s="1">
        <v>0.475</v>
      </c>
      <c r="F131" s="8">
        <v>0.437</v>
      </c>
    </row>
    <row r="132" spans="1:6">
      <c r="A132" s="1">
        <v>475.39</v>
      </c>
      <c r="B132" s="2">
        <v>401.84</v>
      </c>
      <c r="C132" s="2">
        <v>-35.1</v>
      </c>
      <c r="D132" s="1">
        <v>-34.16</v>
      </c>
      <c r="E132" s="1">
        <v>0.373</v>
      </c>
      <c r="F132" s="1">
        <v>0.324</v>
      </c>
    </row>
    <row r="133" spans="1:6">
      <c r="A133" s="2">
        <v>362.2</v>
      </c>
      <c r="B133" s="2">
        <v>285.62</v>
      </c>
      <c r="C133" s="1">
        <v>-39.67</v>
      </c>
      <c r="D133" s="2">
        <v>-39.76</v>
      </c>
      <c r="E133" s="1">
        <v>0.298</v>
      </c>
      <c r="F133" s="8">
        <v>0.25</v>
      </c>
    </row>
    <row r="136" spans="1:5">
      <c r="A136" s="1" t="s">
        <v>54</v>
      </c>
      <c r="B136" s="1" t="s">
        <v>55</v>
      </c>
      <c r="C136" s="1" t="s">
        <v>25</v>
      </c>
      <c r="D136" s="1" t="s">
        <v>26</v>
      </c>
      <c r="E136" s="1" t="s">
        <v>79</v>
      </c>
    </row>
    <row r="137" spans="1:5">
      <c r="A137" s="1">
        <v>3972.364746</v>
      </c>
      <c r="B137" s="2">
        <v>4011.744385</v>
      </c>
      <c r="C137" s="1">
        <v>41.1</v>
      </c>
      <c r="D137" s="2">
        <v>41.6</v>
      </c>
      <c r="E137" s="1">
        <f>CORREL(A137:A145,C137:C145)</f>
        <v>0.995641274323935</v>
      </c>
    </row>
    <row r="138" spans="1:5">
      <c r="A138" s="1">
        <v>3583.52832</v>
      </c>
      <c r="B138" s="1">
        <v>3591.397461</v>
      </c>
      <c r="C138" s="1">
        <v>30.65</v>
      </c>
      <c r="D138" s="1">
        <v>31.27</v>
      </c>
      <c r="E138" s="1"/>
    </row>
    <row r="139" spans="1:5">
      <c r="A139" s="1">
        <v>3244.79248</v>
      </c>
      <c r="B139" s="1">
        <v>3249.048828</v>
      </c>
      <c r="C139" s="1">
        <v>20.22</v>
      </c>
      <c r="D139" s="1">
        <v>20.73</v>
      </c>
      <c r="E139" s="1"/>
    </row>
    <row r="140" spans="1:5">
      <c r="A140" s="1">
        <v>2675.730713</v>
      </c>
      <c r="B140" s="1">
        <v>2681.392334</v>
      </c>
      <c r="C140" s="1">
        <v>10.12</v>
      </c>
      <c r="D140" s="1">
        <v>10.33</v>
      </c>
      <c r="E140" s="1"/>
    </row>
    <row r="141" spans="1:5">
      <c r="A141" s="1">
        <v>2123.064453</v>
      </c>
      <c r="B141" s="1">
        <v>2136.213623</v>
      </c>
      <c r="C141" s="1">
        <v>0</v>
      </c>
      <c r="D141" s="1">
        <v>0</v>
      </c>
      <c r="E141" s="1"/>
    </row>
    <row r="142" spans="1:5">
      <c r="A142" s="1">
        <v>1334.792969</v>
      </c>
      <c r="B142" s="1">
        <v>1285.009521</v>
      </c>
      <c r="C142" s="1">
        <v>-10.29</v>
      </c>
      <c r="D142" s="1">
        <v>-10.09</v>
      </c>
      <c r="E142" s="1"/>
    </row>
    <row r="143" spans="1:5">
      <c r="A143" s="1">
        <v>910.33606</v>
      </c>
      <c r="B143" s="1">
        <v>876.092285</v>
      </c>
      <c r="C143" s="1">
        <v>-20.66</v>
      </c>
      <c r="D143" s="1">
        <v>-20.29</v>
      </c>
      <c r="E143" s="1"/>
    </row>
    <row r="144" spans="1:5">
      <c r="A144" s="1">
        <v>486.322876</v>
      </c>
      <c r="B144" s="1">
        <v>447.694824</v>
      </c>
      <c r="C144" s="1">
        <v>-30.07</v>
      </c>
      <c r="D144" s="1">
        <v>-29.04</v>
      </c>
      <c r="E144" s="1"/>
    </row>
    <row r="145" spans="1:5">
      <c r="A145" s="1">
        <v>96.818909</v>
      </c>
      <c r="B145" s="1">
        <v>25.781395</v>
      </c>
      <c r="C145" s="1">
        <v>-41.3</v>
      </c>
      <c r="D145" s="1">
        <v>-40.8</v>
      </c>
      <c r="E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52" spans="1:10">
      <c r="A152" s="1" t="s">
        <v>54</v>
      </c>
      <c r="B152" s="1" t="s">
        <v>55</v>
      </c>
      <c r="C152" s="1" t="s">
        <v>25</v>
      </c>
      <c r="D152" s="1" t="s">
        <v>26</v>
      </c>
      <c r="E152" s="1" t="s">
        <v>69</v>
      </c>
      <c r="F152" s="1" t="s">
        <v>70</v>
      </c>
      <c r="G152" t="s">
        <v>71</v>
      </c>
      <c r="H152" t="s">
        <v>72</v>
      </c>
      <c r="I152" s="1" t="s">
        <v>79</v>
      </c>
      <c r="J152" s="1" t="s">
        <v>80</v>
      </c>
    </row>
    <row r="153" spans="1:10">
      <c r="A153" s="1">
        <v>2856.866699</v>
      </c>
      <c r="B153" s="1">
        <v>3042.010986</v>
      </c>
      <c r="C153" s="1">
        <v>41</v>
      </c>
      <c r="D153" s="1">
        <v>41</v>
      </c>
      <c r="E153" s="1">
        <f>(C153-C154)/(A153-A154)</f>
        <v>0.0551700604397028</v>
      </c>
      <c r="F153" s="1">
        <f>C153-A153*E153</f>
        <v>-116.613508452004</v>
      </c>
      <c r="G153">
        <f>(D153-D154)/(B153-B154)</f>
        <v>0.0442525163162644</v>
      </c>
      <c r="H153">
        <f>D153-G153*B153</f>
        <v>-93.6166407922204</v>
      </c>
      <c r="I153" s="1">
        <f>CORREL(A153:A166,B153:B166)</f>
        <v>0.987601678302785</v>
      </c>
      <c r="J153" s="10">
        <f>ABS(A153-B153)/((A153+B153)/2)</f>
        <v>0.0627727160611569</v>
      </c>
    </row>
    <row r="154" spans="1:10">
      <c r="A154" s="1">
        <v>2113.71</v>
      </c>
      <c r="B154" s="1">
        <v>2115.51</v>
      </c>
      <c r="C154" s="1">
        <v>0</v>
      </c>
      <c r="D154" s="1">
        <v>0</v>
      </c>
      <c r="E154" s="1"/>
      <c r="F154" s="1"/>
      <c r="I154" s="1">
        <f t="shared" ref="I154:I165" si="0">CORREL(A154:A167,B154:B167)</f>
        <v>0.993109826585237</v>
      </c>
      <c r="J154" s="10">
        <f t="shared" ref="J154:J164" si="1">ABS(A154-B154)/((A154+B154)/2)</f>
        <v>0.000851220792486644</v>
      </c>
    </row>
    <row r="155" spans="1:10">
      <c r="A155" s="1">
        <v>3057.437744</v>
      </c>
      <c r="B155" s="1">
        <v>3128.932617</v>
      </c>
      <c r="C155" s="1">
        <v>41</v>
      </c>
      <c r="D155" s="1">
        <v>41</v>
      </c>
      <c r="E155" s="1">
        <f t="shared" ref="E154:E166" si="2">(C155-C156)/(A155-A156)</f>
        <v>0.0428727797400359</v>
      </c>
      <c r="F155" s="1">
        <f t="shared" ref="F154:F166" si="3">C155-A155*E155</f>
        <v>-90.0808549673842</v>
      </c>
      <c r="G155">
        <f t="shared" ref="G154:G166" si="4">(D155-D156)/(B155-B156)</f>
        <v>0.0398913159346036</v>
      </c>
      <c r="H155">
        <f t="shared" ref="H154:H166" si="5">D155-G155*B155</f>
        <v>-83.8172395628329</v>
      </c>
      <c r="I155" s="1">
        <f t="shared" si="0"/>
        <v>0.992735601669512</v>
      </c>
      <c r="J155" s="10">
        <f t="shared" si="1"/>
        <v>0.0231136737143048</v>
      </c>
    </row>
    <row r="156" spans="1:10">
      <c r="A156" s="1">
        <v>2101.12</v>
      </c>
      <c r="B156" s="1">
        <v>2101.14</v>
      </c>
      <c r="C156" s="1">
        <v>0</v>
      </c>
      <c r="D156" s="1">
        <v>0</v>
      </c>
      <c r="E156" s="1"/>
      <c r="F156" s="1"/>
      <c r="I156" s="1">
        <f t="shared" si="0"/>
        <v>0.99408473469855</v>
      </c>
      <c r="J156" s="10">
        <f t="shared" si="1"/>
        <v>9.51868756335011e-6</v>
      </c>
    </row>
    <row r="157" spans="1:10">
      <c r="A157" s="1">
        <v>3105.553955</v>
      </c>
      <c r="B157" s="1">
        <v>3136.202393</v>
      </c>
      <c r="C157" s="1">
        <v>41</v>
      </c>
      <c r="D157" s="1">
        <v>41</v>
      </c>
      <c r="E157" s="1">
        <f t="shared" si="2"/>
        <v>0.0401581268361232</v>
      </c>
      <c r="F157" s="1">
        <f t="shared" si="3"/>
        <v>-83.7132296213141</v>
      </c>
      <c r="G157">
        <f t="shared" si="4"/>
        <v>0.0384603697497586</v>
      </c>
      <c r="H157">
        <f t="shared" si="5"/>
        <v>-79.6195036448578</v>
      </c>
      <c r="I157" s="1">
        <f t="shared" si="0"/>
        <v>0.993710783770607</v>
      </c>
      <c r="J157" s="10">
        <f t="shared" si="1"/>
        <v>0.00982045318376473</v>
      </c>
    </row>
    <row r="158" spans="1:10">
      <c r="A158" s="1">
        <v>2084.59</v>
      </c>
      <c r="B158" s="1">
        <v>2070.17</v>
      </c>
      <c r="C158" s="1">
        <v>0</v>
      </c>
      <c r="D158" s="1">
        <v>0</v>
      </c>
      <c r="E158" s="1"/>
      <c r="F158" s="1"/>
      <c r="I158" s="1">
        <f t="shared" si="0"/>
        <v>0.994568506536502</v>
      </c>
      <c r="J158" s="10">
        <f t="shared" si="1"/>
        <v>0.00694143584707664</v>
      </c>
    </row>
    <row r="159" spans="1:10">
      <c r="A159" s="1">
        <v>3122</v>
      </c>
      <c r="B159" s="1">
        <v>3117.885986</v>
      </c>
      <c r="C159" s="1">
        <v>41</v>
      </c>
      <c r="D159" s="1">
        <v>41</v>
      </c>
      <c r="E159" s="1">
        <f t="shared" si="2"/>
        <v>0.0399431054303139</v>
      </c>
      <c r="F159" s="1">
        <f t="shared" si="3"/>
        <v>-83.70237515344</v>
      </c>
      <c r="G159">
        <f t="shared" si="4"/>
        <v>0.0395727690649233</v>
      </c>
      <c r="H159">
        <f t="shared" si="5"/>
        <v>-82.3833820947386</v>
      </c>
      <c r="I159" s="1">
        <f t="shared" si="0"/>
        <v>0.994021383618395</v>
      </c>
      <c r="J159" s="10">
        <f t="shared" si="1"/>
        <v>0.0013186183238702</v>
      </c>
    </row>
    <row r="160" spans="1:10">
      <c r="A160" s="1">
        <v>2095.54</v>
      </c>
      <c r="B160" s="1">
        <v>2081.82</v>
      </c>
      <c r="C160" s="1">
        <v>0</v>
      </c>
      <c r="D160" s="1">
        <v>0</v>
      </c>
      <c r="E160" s="1"/>
      <c r="F160" s="1"/>
      <c r="I160" s="1">
        <f t="shared" si="0"/>
        <v>0.99467482611899</v>
      </c>
      <c r="J160" s="10">
        <f t="shared" si="1"/>
        <v>0.00656874198058094</v>
      </c>
    </row>
    <row r="161" spans="1:10">
      <c r="A161" s="1">
        <v>3085.771729</v>
      </c>
      <c r="B161" s="1">
        <v>3036.754883</v>
      </c>
      <c r="C161" s="1">
        <v>41</v>
      </c>
      <c r="D161" s="1">
        <v>41</v>
      </c>
      <c r="E161" s="1">
        <f t="shared" si="2"/>
        <v>0.0422623018858092</v>
      </c>
      <c r="F161" s="1">
        <f t="shared" si="3"/>
        <v>-89.4118163616933</v>
      </c>
      <c r="G161">
        <f t="shared" si="4"/>
        <v>0.045151953133136</v>
      </c>
      <c r="H161">
        <f t="shared" si="5"/>
        <v>-96.115414154038</v>
      </c>
      <c r="I161" s="1">
        <f t="shared" si="0"/>
        <v>0.994053683839156</v>
      </c>
      <c r="J161" s="10">
        <f t="shared" si="1"/>
        <v>0.0160119666622365</v>
      </c>
    </row>
    <row r="162" spans="1:10">
      <c r="A162" s="1">
        <v>2115.64</v>
      </c>
      <c r="B162" s="2">
        <v>2128.71</v>
      </c>
      <c r="C162" s="1">
        <v>0</v>
      </c>
      <c r="D162" s="1">
        <v>0</v>
      </c>
      <c r="E162" s="1"/>
      <c r="F162" s="1"/>
      <c r="I162" s="1">
        <f t="shared" si="0"/>
        <v>0.993778469776334</v>
      </c>
      <c r="J162" s="10">
        <f t="shared" si="1"/>
        <v>0.006158775784278</v>
      </c>
    </row>
    <row r="163" spans="1:10">
      <c r="A163" s="1">
        <v>3075.678467</v>
      </c>
      <c r="B163" s="1">
        <v>3016.451904</v>
      </c>
      <c r="C163" s="1">
        <v>41</v>
      </c>
      <c r="D163" s="1">
        <v>41</v>
      </c>
      <c r="E163" s="1">
        <f t="shared" si="2"/>
        <v>0.0396849031466757</v>
      </c>
      <c r="F163" s="1">
        <f t="shared" si="3"/>
        <v>-81.058002073211</v>
      </c>
      <c r="G163">
        <f t="shared" si="4"/>
        <v>0.0409962322822683</v>
      </c>
      <c r="H163">
        <f t="shared" si="5"/>
        <v>-82.6631629246746</v>
      </c>
      <c r="I163" s="1">
        <f t="shared" si="0"/>
        <v>0.966981255630247</v>
      </c>
      <c r="J163" s="10">
        <f t="shared" si="1"/>
        <v>0.0194436295329242</v>
      </c>
    </row>
    <row r="164" spans="1:10">
      <c r="A164" s="1">
        <v>2042.54</v>
      </c>
      <c r="B164" s="1">
        <v>2016.36</v>
      </c>
      <c r="C164" s="1">
        <v>0</v>
      </c>
      <c r="D164" s="1">
        <v>0</v>
      </c>
      <c r="E164" s="1"/>
      <c r="F164" s="1"/>
      <c r="I164" s="1">
        <f t="shared" si="0"/>
        <v>0.962193907216221</v>
      </c>
      <c r="J164" s="10">
        <f t="shared" si="1"/>
        <v>0.0129000468107123</v>
      </c>
    </row>
    <row r="165" spans="1:10">
      <c r="A165" s="1">
        <v>2968.943604</v>
      </c>
      <c r="B165" s="9">
        <v>2782.15918</v>
      </c>
      <c r="C165" s="1">
        <v>41</v>
      </c>
      <c r="D165" s="1">
        <v>41</v>
      </c>
      <c r="E165" s="1">
        <f t="shared" si="2"/>
        <v>0.0436071120706737</v>
      </c>
      <c r="F165" s="1">
        <f t="shared" si="3"/>
        <v>-88.4670564711378</v>
      </c>
      <c r="G165">
        <f t="shared" si="4"/>
        <v>0.0527006391096482</v>
      </c>
      <c r="H165">
        <f t="shared" si="5"/>
        <v>-105.621566890775</v>
      </c>
      <c r="I165" s="1">
        <f t="shared" si="0"/>
        <v>0.953599840824584</v>
      </c>
      <c r="J165" s="1"/>
    </row>
    <row r="166" spans="1:6">
      <c r="A166" s="1">
        <v>2028.73</v>
      </c>
      <c r="B166" s="2">
        <v>2004.18</v>
      </c>
      <c r="C166">
        <v>0</v>
      </c>
      <c r="D166">
        <v>0</v>
      </c>
      <c r="E166" s="1"/>
      <c r="F166" s="1"/>
    </row>
    <row r="175" spans="1:10">
      <c r="A175" s="1" t="s">
        <v>54</v>
      </c>
      <c r="B175" s="1" t="s">
        <v>55</v>
      </c>
      <c r="C175" s="1" t="s">
        <v>25</v>
      </c>
      <c r="D175" s="1" t="s">
        <v>26</v>
      </c>
      <c r="E175" s="1" t="s">
        <v>69</v>
      </c>
      <c r="F175" s="1" t="s">
        <v>70</v>
      </c>
      <c r="G175" t="s">
        <v>71</v>
      </c>
      <c r="H175" t="s">
        <v>72</v>
      </c>
      <c r="I175" s="1" t="s">
        <v>79</v>
      </c>
      <c r="J175" s="1" t="s">
        <v>80</v>
      </c>
    </row>
    <row r="176" spans="1:10">
      <c r="A176" s="1">
        <v>2856.866699</v>
      </c>
      <c r="B176" s="1">
        <v>3042.010986</v>
      </c>
      <c r="C176" s="1">
        <v>41</v>
      </c>
      <c r="D176" s="1">
        <v>41</v>
      </c>
      <c r="E176" s="1">
        <f>(C176-C177)/(A176-A177)</f>
        <v>0.0551700604397028</v>
      </c>
      <c r="F176" s="1">
        <f>C176-A176*E176</f>
        <v>-116.613508452004</v>
      </c>
      <c r="G176">
        <f>(D176-D177)/(B176-B177)</f>
        <v>0.0442525163162644</v>
      </c>
      <c r="H176">
        <f>D176-G176*B176</f>
        <v>-93.6166407922204</v>
      </c>
      <c r="I176" s="1">
        <f>CORREL(A176:A189,B176:B189)</f>
        <v>0.927327547749683</v>
      </c>
      <c r="J176" s="10">
        <f>ABS(A176-B176)/((A176+B176)/2)</f>
        <v>0.0627727160611569</v>
      </c>
    </row>
    <row r="177" spans="1:10">
      <c r="A177" s="1">
        <v>2113.71</v>
      </c>
      <c r="B177" s="1">
        <v>2115.51</v>
      </c>
      <c r="C177" s="1">
        <v>0</v>
      </c>
      <c r="D177" s="1">
        <v>0</v>
      </c>
      <c r="E177" s="1"/>
      <c r="F177" s="1"/>
      <c r="I177" s="1">
        <f>CORREL(A177:A190,B177:B190)</f>
        <v>0.954120724611407</v>
      </c>
      <c r="J177" s="10">
        <f>ABS(A177-B177)/((A177+B177)/2)</f>
        <v>0.000851220792486644</v>
      </c>
    </row>
    <row r="180" spans="1:7">
      <c r="A180" s="1" t="s">
        <v>81</v>
      </c>
      <c r="B180" s="1" t="s">
        <v>82</v>
      </c>
      <c r="C180" s="1" t="s">
        <v>83</v>
      </c>
      <c r="D180" s="1" t="s">
        <v>24</v>
      </c>
      <c r="E180" s="1" t="s">
        <v>25</v>
      </c>
      <c r="F180" s="1" t="s">
        <v>26</v>
      </c>
      <c r="G180" s="1"/>
    </row>
    <row r="181" spans="1:6">
      <c r="A181" s="1">
        <v>3069.350586</v>
      </c>
      <c r="B181" s="9">
        <v>2970.991699</v>
      </c>
      <c r="C181" s="1">
        <v>3118.631592</v>
      </c>
      <c r="D181" s="1">
        <v>2.5</v>
      </c>
      <c r="E181" s="1">
        <v>29.55</v>
      </c>
      <c r="F181" s="1">
        <v>28.13</v>
      </c>
    </row>
    <row r="182" spans="1:6">
      <c r="A182" s="1">
        <v>3737.404297</v>
      </c>
      <c r="B182" s="1">
        <v>3356.519775</v>
      </c>
      <c r="C182" s="9">
        <v>3503.63208</v>
      </c>
      <c r="D182" s="1">
        <v>4.8</v>
      </c>
      <c r="E182" s="1">
        <v>57.7</v>
      </c>
      <c r="F182" s="1">
        <v>54.9</v>
      </c>
    </row>
    <row r="188" spans="1:6">
      <c r="A188" s="1" t="s">
        <v>84</v>
      </c>
      <c r="B188" s="1" t="s">
        <v>85</v>
      </c>
      <c r="C188" s="1" t="s">
        <v>86</v>
      </c>
      <c r="D188" s="1" t="s">
        <v>33</v>
      </c>
      <c r="E188" s="1" t="s">
        <v>26</v>
      </c>
      <c r="F188" s="1" t="s">
        <v>34</v>
      </c>
    </row>
    <row r="189" spans="1:6">
      <c r="A189" s="1">
        <v>3069.350586</v>
      </c>
      <c r="B189" s="9">
        <v>3204.656982</v>
      </c>
      <c r="C189" s="1">
        <v>3258.274902</v>
      </c>
      <c r="D189" s="1">
        <v>2.7</v>
      </c>
      <c r="E189" s="1">
        <v>29.7</v>
      </c>
      <c r="F189" s="1">
        <v>28.7</v>
      </c>
    </row>
    <row r="190" spans="1:6">
      <c r="A190" s="1">
        <v>3737.404297</v>
      </c>
      <c r="B190" s="1">
        <v>3356.519775</v>
      </c>
      <c r="C190" s="9">
        <v>3503.63208</v>
      </c>
      <c r="D190" s="1">
        <v>5.3</v>
      </c>
      <c r="E190" s="1">
        <v>57.03</v>
      </c>
      <c r="F190" s="1">
        <v>55</v>
      </c>
    </row>
    <row r="197" spans="1:6">
      <c r="A197" s="1" t="s">
        <v>87</v>
      </c>
      <c r="B197" s="1" t="s">
        <v>86</v>
      </c>
      <c r="C197" s="1" t="s">
        <v>88</v>
      </c>
      <c r="D197" s="1" t="s">
        <v>37</v>
      </c>
      <c r="E197" s="1" t="s">
        <v>34</v>
      </c>
      <c r="F197" s="1" t="s">
        <v>38</v>
      </c>
    </row>
    <row r="198" spans="1:6">
      <c r="A198" s="1">
        <v>3235.846436</v>
      </c>
      <c r="B198" s="9">
        <v>3314.795166</v>
      </c>
      <c r="C198" s="1">
        <v>3359.519043</v>
      </c>
      <c r="D198" s="1">
        <v>2.9</v>
      </c>
      <c r="E198" s="1">
        <v>29.88</v>
      </c>
      <c r="F198" s="1">
        <v>29.09</v>
      </c>
    </row>
    <row r="199" spans="1:6">
      <c r="A199" s="1">
        <v>3788.168457</v>
      </c>
      <c r="B199" s="1">
        <v>3556.150391</v>
      </c>
      <c r="C199" s="9">
        <v>3605.774658</v>
      </c>
      <c r="D199" s="1">
        <v>5.5</v>
      </c>
      <c r="E199" s="1">
        <v>56.89</v>
      </c>
      <c r="F199" s="1">
        <v>55.45</v>
      </c>
    </row>
    <row r="204" spans="1:6">
      <c r="A204" s="1" t="s">
        <v>87</v>
      </c>
      <c r="B204" s="1" t="s">
        <v>86</v>
      </c>
      <c r="C204" s="1" t="s">
        <v>88</v>
      </c>
      <c r="D204" s="1" t="s">
        <v>37</v>
      </c>
      <c r="E204" s="1" t="s">
        <v>34</v>
      </c>
      <c r="F204" s="1" t="s">
        <v>38</v>
      </c>
    </row>
    <row r="205" spans="1:6">
      <c r="A205" s="1"/>
      <c r="B205" s="9"/>
      <c r="C205" s="1">
        <v>2483.993896</v>
      </c>
      <c r="D205" s="1"/>
      <c r="E205" s="1"/>
      <c r="F205" s="1">
        <v>4.95</v>
      </c>
    </row>
    <row r="206" spans="1:6">
      <c r="A206" s="1"/>
      <c r="B206" s="1"/>
      <c r="C206" s="9">
        <v>2770.648438</v>
      </c>
      <c r="D206" s="1"/>
      <c r="E206" s="1"/>
      <c r="F206" s="1">
        <v>9.93</v>
      </c>
    </row>
    <row r="207" spans="3:6">
      <c r="C207">
        <v>2986.404541</v>
      </c>
      <c r="F207" s="1">
        <v>14.8</v>
      </c>
    </row>
    <row r="208" spans="3:6">
      <c r="C208" s="11">
        <v>3149.80127</v>
      </c>
      <c r="F208" s="1">
        <v>19.82</v>
      </c>
    </row>
    <row r="209" spans="3:6">
      <c r="C209">
        <v>3279.940674</v>
      </c>
      <c r="F209" s="1">
        <v>24.8</v>
      </c>
    </row>
    <row r="210" spans="3:6">
      <c r="C210">
        <v>3381.066895</v>
      </c>
      <c r="F210" s="1">
        <v>29.85</v>
      </c>
    </row>
    <row r="211" spans="3:6">
      <c r="C211">
        <v>3422.199463</v>
      </c>
      <c r="F211" s="1">
        <v>34.95</v>
      </c>
    </row>
    <row r="212" spans="3:6">
      <c r="C212">
        <v>3514.186279</v>
      </c>
      <c r="F212" s="1">
        <v>39.88</v>
      </c>
    </row>
    <row r="213" spans="3:6">
      <c r="C213">
        <v>3564.990723</v>
      </c>
      <c r="F213" s="1">
        <v>44.82</v>
      </c>
    </row>
    <row r="214" spans="3:6">
      <c r="C214">
        <v>3584.687988</v>
      </c>
      <c r="F214" s="1">
        <v>49.83</v>
      </c>
    </row>
    <row r="222" spans="1:9">
      <c r="A222" s="1" t="s">
        <v>89</v>
      </c>
      <c r="B222" s="1" t="s">
        <v>90</v>
      </c>
      <c r="C222" s="1" t="s">
        <v>91</v>
      </c>
      <c r="D222" s="1" t="s">
        <v>24</v>
      </c>
      <c r="E222" s="1" t="s">
        <v>25</v>
      </c>
      <c r="F222" s="1" t="s">
        <v>26</v>
      </c>
      <c r="G222" s="1" t="s">
        <v>92</v>
      </c>
      <c r="H222" s="1" t="s">
        <v>12</v>
      </c>
      <c r="I222" t="s">
        <v>93</v>
      </c>
    </row>
    <row r="223" spans="1:9">
      <c r="A223" s="1">
        <v>2569.558838</v>
      </c>
      <c r="B223" s="1">
        <v>2638.911133</v>
      </c>
      <c r="C223" s="1">
        <v>2719.579834</v>
      </c>
      <c r="D223" s="1">
        <v>1.1</v>
      </c>
      <c r="E223" s="1">
        <v>13.2</v>
      </c>
      <c r="F223" s="1">
        <v>12.55</v>
      </c>
      <c r="G223" s="1">
        <f>(E223+F223)/2</f>
        <v>12.875</v>
      </c>
      <c r="H223" s="1"/>
      <c r="I223">
        <f>(D233+D223)/2</f>
        <v>1.15</v>
      </c>
    </row>
    <row r="224" spans="1:9">
      <c r="A224" s="1">
        <v>2021.032837</v>
      </c>
      <c r="B224" s="1">
        <v>2186.273193</v>
      </c>
      <c r="C224" s="1">
        <v>2143.843994</v>
      </c>
      <c r="D224" s="1">
        <v>0</v>
      </c>
      <c r="E224" s="1">
        <v>0</v>
      </c>
      <c r="F224" s="1">
        <v>0</v>
      </c>
      <c r="G224" s="1">
        <v>0</v>
      </c>
      <c r="H224" s="1"/>
      <c r="I224">
        <v>0</v>
      </c>
    </row>
    <row r="225" spans="1:6">
      <c r="A225" s="1"/>
      <c r="B225" s="1"/>
      <c r="C225" s="1"/>
      <c r="D225" s="1"/>
      <c r="E225" s="1"/>
      <c r="F225" s="1"/>
    </row>
    <row r="226" spans="1:6">
      <c r="A226" s="1"/>
      <c r="B226" s="1"/>
      <c r="C226" s="1"/>
      <c r="D226" s="1"/>
      <c r="E226" s="1"/>
      <c r="F226" s="1"/>
    </row>
    <row r="227" spans="1:6">
      <c r="A227" s="1"/>
      <c r="B227" s="1"/>
      <c r="C227" s="1"/>
      <c r="D227" s="1"/>
      <c r="E227" s="1"/>
      <c r="F227" s="1"/>
    </row>
    <row r="228" spans="1:6">
      <c r="A228" s="1"/>
      <c r="B228" s="1"/>
      <c r="C228" s="1"/>
      <c r="D228" s="1"/>
      <c r="E228" s="1"/>
      <c r="F228" s="1"/>
    </row>
    <row r="229" spans="1:6">
      <c r="A229" s="1"/>
      <c r="B229" s="1"/>
      <c r="C229" s="1"/>
      <c r="D229" s="1"/>
      <c r="E229" s="1"/>
      <c r="F229" s="1"/>
    </row>
    <row r="232" spans="1:9">
      <c r="A232" s="1" t="s">
        <v>94</v>
      </c>
      <c r="B232" s="1" t="s">
        <v>95</v>
      </c>
      <c r="C232" s="1" t="s">
        <v>88</v>
      </c>
      <c r="D232" s="1" t="s">
        <v>33</v>
      </c>
      <c r="E232" s="1" t="s">
        <v>26</v>
      </c>
      <c r="F232" s="1" t="s">
        <v>34</v>
      </c>
      <c r="G232" s="1" t="s">
        <v>92</v>
      </c>
      <c r="H232" s="1" t="s">
        <v>12</v>
      </c>
      <c r="I232" t="s">
        <v>93</v>
      </c>
    </row>
    <row r="233" spans="1:9">
      <c r="A233" s="1">
        <v>2606.456299</v>
      </c>
      <c r="B233" s="1">
        <v>2815.047607</v>
      </c>
      <c r="C233" s="1">
        <v>2844.508789</v>
      </c>
      <c r="D233" s="1">
        <v>1.2</v>
      </c>
      <c r="E233" s="1">
        <v>13.1</v>
      </c>
      <c r="F233" s="1">
        <v>12.68</v>
      </c>
      <c r="G233" s="1">
        <f>(E233+F233)/2</f>
        <v>12.89</v>
      </c>
      <c r="H233" s="12">
        <f>(D233-D223)/((D233+D223)/2)</f>
        <v>0.0869565217391303</v>
      </c>
      <c r="I233">
        <f>(D223+D233)/2</f>
        <v>1.15</v>
      </c>
    </row>
    <row r="234" spans="1:9">
      <c r="A234" s="9">
        <v>2126.96167</v>
      </c>
      <c r="B234" s="1">
        <v>2286.606934</v>
      </c>
      <c r="C234" s="1">
        <v>2268.280762</v>
      </c>
      <c r="D234" s="1">
        <v>0</v>
      </c>
      <c r="E234" s="1">
        <v>0</v>
      </c>
      <c r="F234" s="1">
        <v>0</v>
      </c>
      <c r="G234" s="1">
        <v>0</v>
      </c>
      <c r="I234">
        <v>0</v>
      </c>
    </row>
    <row r="236" spans="11:13">
      <c r="K236" t="s">
        <v>93</v>
      </c>
      <c r="M236" s="1" t="s">
        <v>92</v>
      </c>
    </row>
    <row r="237" spans="11:13">
      <c r="K237">
        <f>(D223+D233+D245+D256+D268+D280+D291)/7</f>
        <v>1.22857142857143</v>
      </c>
      <c r="M237" s="1">
        <f>(G223+G233+G245+G256+G268+G280+G291)/7</f>
        <v>12.8728571428571</v>
      </c>
    </row>
    <row r="238" spans="11:13">
      <c r="K238">
        <v>0</v>
      </c>
      <c r="M238">
        <v>0</v>
      </c>
    </row>
    <row r="241" spans="11:11">
      <c r="K241" s="12">
        <f>(M237-G245)/((M237+G245)/2)</f>
        <v>-0.00210631339726183</v>
      </c>
    </row>
    <row r="244" spans="1:9">
      <c r="A244" s="1" t="s">
        <v>96</v>
      </c>
      <c r="B244" s="1" t="s">
        <v>97</v>
      </c>
      <c r="C244" s="1" t="s">
        <v>98</v>
      </c>
      <c r="D244" s="1" t="s">
        <v>37</v>
      </c>
      <c r="E244" s="1" t="s">
        <v>34</v>
      </c>
      <c r="F244" s="1" t="s">
        <v>38</v>
      </c>
      <c r="G244" s="1" t="s">
        <v>92</v>
      </c>
      <c r="H244" s="1" t="s">
        <v>12</v>
      </c>
      <c r="I244" t="s">
        <v>93</v>
      </c>
    </row>
    <row r="245" spans="1:9">
      <c r="A245" s="1">
        <v>2597.405762</v>
      </c>
      <c r="B245" s="1">
        <v>2815.047607</v>
      </c>
      <c r="C245" s="1">
        <v>2844.508789</v>
      </c>
      <c r="D245" s="1">
        <v>1.3</v>
      </c>
      <c r="E245" s="1">
        <v>13.07</v>
      </c>
      <c r="F245" s="1">
        <v>12.73</v>
      </c>
      <c r="G245" s="1">
        <f>(E245+F245)/2</f>
        <v>12.9</v>
      </c>
      <c r="H245" s="12">
        <f>(D245-D233)/((D245+D233)/2)</f>
        <v>0.0800000000000001</v>
      </c>
      <c r="I245">
        <f>(D233+D245)/2</f>
        <v>1.25</v>
      </c>
    </row>
    <row r="246" spans="1:9">
      <c r="A246" s="9">
        <v>2116.603027</v>
      </c>
      <c r="B246" s="1">
        <v>2276.895508</v>
      </c>
      <c r="C246" s="1">
        <v>2270.256348</v>
      </c>
      <c r="D246" s="1">
        <v>0</v>
      </c>
      <c r="E246" s="1">
        <v>0</v>
      </c>
      <c r="F246" s="1">
        <v>0</v>
      </c>
      <c r="G246" s="1">
        <v>0</v>
      </c>
      <c r="I246">
        <v>0</v>
      </c>
    </row>
    <row r="255" spans="1:8">
      <c r="A255" s="1" t="s">
        <v>99</v>
      </c>
      <c r="B255" s="1" t="s">
        <v>100</v>
      </c>
      <c r="C255" s="1" t="s">
        <v>101</v>
      </c>
      <c r="D255" s="1" t="s">
        <v>40</v>
      </c>
      <c r="E255" s="1" t="s">
        <v>38</v>
      </c>
      <c r="F255" s="1" t="s">
        <v>41</v>
      </c>
      <c r="G255" s="1" t="s">
        <v>92</v>
      </c>
      <c r="H255" s="1" t="s">
        <v>12</v>
      </c>
    </row>
    <row r="256" spans="1:8">
      <c r="A256" s="1">
        <v>2555.367188</v>
      </c>
      <c r="B256" s="1">
        <v>2829.339355</v>
      </c>
      <c r="C256" s="1">
        <v>2816.416504</v>
      </c>
      <c r="D256" s="1">
        <v>1.3</v>
      </c>
      <c r="E256" s="1">
        <v>12.72</v>
      </c>
      <c r="F256" s="13">
        <v>13</v>
      </c>
      <c r="G256" s="1">
        <f>(E256+F256)/2</f>
        <v>12.86</v>
      </c>
      <c r="H256" s="12">
        <f>(D256-D245)/((D256+D245)/2)</f>
        <v>0</v>
      </c>
    </row>
    <row r="257" spans="1:7">
      <c r="A257" s="9">
        <v>2107.001709</v>
      </c>
      <c r="B257" s="1">
        <v>2265.021484</v>
      </c>
      <c r="C257" s="1">
        <v>2247.648926</v>
      </c>
      <c r="D257" s="1">
        <v>0</v>
      </c>
      <c r="E257" s="1">
        <v>0</v>
      </c>
      <c r="F257" s="1">
        <v>0</v>
      </c>
      <c r="G257" s="1">
        <v>0</v>
      </c>
    </row>
    <row r="267" spans="1:9">
      <c r="A267" s="1" t="s">
        <v>102</v>
      </c>
      <c r="B267" s="1" t="s">
        <v>101</v>
      </c>
      <c r="C267" s="1" t="s">
        <v>103</v>
      </c>
      <c r="D267" s="1" t="s">
        <v>43</v>
      </c>
      <c r="E267" s="1" t="s">
        <v>41</v>
      </c>
      <c r="F267" s="1" t="s">
        <v>44</v>
      </c>
      <c r="G267" s="1" t="s">
        <v>92</v>
      </c>
      <c r="H267" s="1" t="s">
        <v>12</v>
      </c>
      <c r="I267" t="s">
        <v>93</v>
      </c>
    </row>
    <row r="268" spans="1:9">
      <c r="A268" s="1">
        <v>2617.504395</v>
      </c>
      <c r="B268" s="1">
        <v>2890.419678</v>
      </c>
      <c r="C268" s="1">
        <v>2867.032227</v>
      </c>
      <c r="D268" s="1">
        <v>1.3</v>
      </c>
      <c r="E268" s="1">
        <v>12.9</v>
      </c>
      <c r="F268" s="13">
        <v>12.8</v>
      </c>
      <c r="G268" s="1">
        <f>(E268+F268)/2</f>
        <v>12.85</v>
      </c>
      <c r="H268" s="12">
        <f>(D268-D256)/((D268+D256)/2)</f>
        <v>0</v>
      </c>
      <c r="I268">
        <v>1.22857142857143</v>
      </c>
    </row>
    <row r="269" spans="1:9">
      <c r="A269" s="9">
        <v>2125.232422</v>
      </c>
      <c r="B269" s="1">
        <v>2292.821777</v>
      </c>
      <c r="C269" s="1">
        <v>2270.93042</v>
      </c>
      <c r="D269" s="1">
        <v>0</v>
      </c>
      <c r="E269" s="1">
        <v>0</v>
      </c>
      <c r="F269" s="1">
        <v>0</v>
      </c>
      <c r="G269" s="1">
        <v>0</v>
      </c>
      <c r="I269">
        <v>0</v>
      </c>
    </row>
    <row r="279" spans="1:9">
      <c r="A279" s="1" t="s">
        <v>104</v>
      </c>
      <c r="B279" s="1" t="s">
        <v>103</v>
      </c>
      <c r="C279" s="1" t="s">
        <v>105</v>
      </c>
      <c r="D279" s="1" t="s">
        <v>46</v>
      </c>
      <c r="E279" s="1" t="s">
        <v>44</v>
      </c>
      <c r="F279" s="1" t="s">
        <v>47</v>
      </c>
      <c r="G279" s="1" t="s">
        <v>92</v>
      </c>
      <c r="H279" s="1" t="s">
        <v>12</v>
      </c>
      <c r="I279" t="s">
        <v>93</v>
      </c>
    </row>
    <row r="280" spans="1:9">
      <c r="A280" s="1">
        <v>2618.477539</v>
      </c>
      <c r="B280" s="1">
        <v>2852.711426</v>
      </c>
      <c r="C280" s="1">
        <v>2810.340576</v>
      </c>
      <c r="D280" s="1">
        <v>1.2</v>
      </c>
      <c r="E280" s="1">
        <v>12.72</v>
      </c>
      <c r="F280" s="13">
        <v>13.05</v>
      </c>
      <c r="G280" s="1">
        <f>(E280+F280)/2</f>
        <v>12.885</v>
      </c>
      <c r="H280" s="12">
        <f>(D280-D268)/((D280+D268)/2)</f>
        <v>-0.0800000000000001</v>
      </c>
      <c r="I280">
        <v>1.22857142857143</v>
      </c>
    </row>
    <row r="281" spans="1:9">
      <c r="A281" s="9">
        <v>2130.971436</v>
      </c>
      <c r="B281" s="1">
        <v>2295.118652</v>
      </c>
      <c r="C281" s="1">
        <v>2271.758545</v>
      </c>
      <c r="D281" s="1">
        <v>0</v>
      </c>
      <c r="E281" s="1">
        <v>0</v>
      </c>
      <c r="F281" s="1">
        <v>0</v>
      </c>
      <c r="G281" s="1">
        <v>0</v>
      </c>
      <c r="I281">
        <v>0</v>
      </c>
    </row>
    <row r="290" spans="1:9">
      <c r="A290" s="1" t="s">
        <v>106</v>
      </c>
      <c r="B290" s="1" t="s">
        <v>105</v>
      </c>
      <c r="C290" s="1" t="s">
        <v>107</v>
      </c>
      <c r="D290" s="1" t="s">
        <v>49</v>
      </c>
      <c r="E290" s="1" t="s">
        <v>47</v>
      </c>
      <c r="F290" s="1" t="s">
        <v>50</v>
      </c>
      <c r="G290" s="1" t="s">
        <v>92</v>
      </c>
      <c r="H290" s="1" t="s">
        <v>12</v>
      </c>
      <c r="I290" t="s">
        <v>93</v>
      </c>
    </row>
    <row r="291" spans="1:9">
      <c r="A291" s="1">
        <v>2575.345459</v>
      </c>
      <c r="B291" s="1">
        <v>2600.726318</v>
      </c>
      <c r="C291" s="1">
        <v>2573.606689</v>
      </c>
      <c r="D291" s="1">
        <v>1.2</v>
      </c>
      <c r="E291" s="1">
        <v>10.95</v>
      </c>
      <c r="F291" s="13">
        <v>14.75</v>
      </c>
      <c r="G291" s="1">
        <f>(E291+F291)/2</f>
        <v>12.85</v>
      </c>
      <c r="H291" s="12">
        <f>(D291-D280)/((D291+D280)/2)</f>
        <v>0</v>
      </c>
      <c r="I291">
        <v>1.22857142857143</v>
      </c>
    </row>
    <row r="292" spans="1:9">
      <c r="A292" s="9">
        <v>2122.824463</v>
      </c>
      <c r="B292" s="1">
        <v>2279.926758</v>
      </c>
      <c r="C292" s="1">
        <v>2260.655273</v>
      </c>
      <c r="D292" s="1">
        <v>0</v>
      </c>
      <c r="E292" s="1">
        <v>0</v>
      </c>
      <c r="F292" s="1">
        <v>0</v>
      </c>
      <c r="G292" s="1">
        <v>0</v>
      </c>
      <c r="I292">
        <v>0</v>
      </c>
    </row>
    <row r="304" spans="1:13">
      <c r="A304">
        <f>(0.0022+0.0026+0.0026+0.0027+0.0025+0.0025+0.0027)/7</f>
        <v>0.00254285714285714</v>
      </c>
      <c r="B304">
        <f>(-4.5266-5.4497-5.4085-5.7734-5.304-5.3703-5.7634)/7</f>
        <v>-5.37084285714286</v>
      </c>
      <c r="C304" s="1" t="s">
        <v>89</v>
      </c>
      <c r="D304" s="1" t="s">
        <v>90</v>
      </c>
      <c r="E304" s="1" t="s">
        <v>91</v>
      </c>
      <c r="F304" s="1" t="s">
        <v>24</v>
      </c>
      <c r="G304" s="1" t="s">
        <v>25</v>
      </c>
      <c r="H304" s="1" t="s">
        <v>26</v>
      </c>
      <c r="I304" s="1" t="s">
        <v>92</v>
      </c>
      <c r="J304" s="1" t="s">
        <v>12</v>
      </c>
      <c r="K304" t="s">
        <v>93</v>
      </c>
      <c r="M304" s="1" t="s">
        <v>92</v>
      </c>
    </row>
    <row r="305" spans="3:13">
      <c r="C305" s="1">
        <v>3614.022949</v>
      </c>
      <c r="D305" s="1"/>
      <c r="E305" s="1"/>
      <c r="F305" s="1">
        <v>0.35</v>
      </c>
      <c r="G305" s="1"/>
      <c r="H305" s="1"/>
      <c r="I305" s="1"/>
      <c r="J305" s="1"/>
      <c r="K305" s="15">
        <f>(F315+F305)/2</f>
        <v>0.175</v>
      </c>
      <c r="L305" s="15"/>
      <c r="M305" s="1">
        <v>14.985</v>
      </c>
    </row>
    <row r="306" spans="3:13">
      <c r="C306" s="1">
        <v>3492.612305</v>
      </c>
      <c r="D306" s="1"/>
      <c r="E306" s="1"/>
      <c r="F306" s="1">
        <v>0.3</v>
      </c>
      <c r="G306" s="1"/>
      <c r="H306" s="1"/>
      <c r="I306" s="1"/>
      <c r="J306" s="1"/>
      <c r="K306" s="15">
        <f>(F316+F306)/2</f>
        <v>0.15</v>
      </c>
      <c r="L306" s="15"/>
      <c r="M306" s="1">
        <v>8.28357142857143</v>
      </c>
    </row>
    <row r="307" spans="3:13">
      <c r="C307" s="14">
        <v>3290.4104</v>
      </c>
      <c r="D307" s="15"/>
      <c r="E307" s="15"/>
      <c r="F307" s="15">
        <v>0.25</v>
      </c>
      <c r="G307" s="15"/>
      <c r="H307" s="15"/>
      <c r="I307" s="15"/>
      <c r="J307" s="15"/>
      <c r="K307" s="15"/>
      <c r="L307" s="15"/>
      <c r="M307" s="15"/>
    </row>
    <row r="308" spans="3:13">
      <c r="C308" s="15">
        <v>3047.137207</v>
      </c>
      <c r="D308" s="15"/>
      <c r="E308" s="15"/>
      <c r="F308" s="15">
        <v>0.199</v>
      </c>
      <c r="G308" s="15"/>
      <c r="H308" s="15"/>
      <c r="I308" s="15"/>
      <c r="J308" s="15"/>
      <c r="K308" s="15"/>
      <c r="L308" s="15"/>
      <c r="M308" s="15"/>
    </row>
    <row r="309" spans="3:13">
      <c r="C309" s="15">
        <v>2854.976318</v>
      </c>
      <c r="D309" s="15"/>
      <c r="E309" s="15"/>
      <c r="F309" s="15">
        <v>0.15</v>
      </c>
      <c r="G309" s="15"/>
      <c r="H309" s="15"/>
      <c r="I309" s="15"/>
      <c r="J309" s="15"/>
      <c r="K309" s="15"/>
      <c r="L309" s="15"/>
      <c r="M309" s="15"/>
    </row>
    <row r="310" spans="3:13">
      <c r="C310" s="15">
        <v>2549.729248</v>
      </c>
      <c r="D310" s="15"/>
      <c r="E310" s="15"/>
      <c r="F310" s="15">
        <v>0.099</v>
      </c>
      <c r="G310" s="15"/>
      <c r="H310" s="15"/>
      <c r="I310" s="15"/>
      <c r="J310" s="15"/>
      <c r="K310" s="15"/>
      <c r="L310" s="15"/>
      <c r="M310" s="15"/>
    </row>
    <row r="311" spans="3:13">
      <c r="C311" s="15">
        <v>2346.060303</v>
      </c>
      <c r="D311" s="15"/>
      <c r="E311" s="15"/>
      <c r="F311" s="15">
        <v>0.048</v>
      </c>
      <c r="G311" s="15"/>
      <c r="H311" s="15"/>
      <c r="I311" s="15"/>
      <c r="J311" s="15"/>
      <c r="K311" s="15"/>
      <c r="L311" s="15"/>
      <c r="M311" s="15"/>
    </row>
    <row r="312" spans="3:13">
      <c r="C312" s="15">
        <v>2211.465332</v>
      </c>
      <c r="D312" s="15"/>
      <c r="E312" s="15"/>
      <c r="F312" s="15">
        <v>0.02</v>
      </c>
      <c r="G312" s="15"/>
      <c r="H312" s="15"/>
      <c r="I312" s="15"/>
      <c r="J312" s="15"/>
      <c r="K312" s="15"/>
      <c r="L312" s="15"/>
      <c r="M312" s="15"/>
    </row>
    <row r="313" spans="3:13"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</row>
    <row r="314" spans="3:13"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</row>
    <row r="315" spans="3:13"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</row>
    <row r="316" spans="3:13"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</row>
    <row r="317" spans="3:13"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</row>
    <row r="318" spans="3:13"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</row>
    <row r="336" spans="1:11">
      <c r="A336" s="1" t="s">
        <v>89</v>
      </c>
      <c r="B336" s="1" t="s">
        <v>90</v>
      </c>
      <c r="C336" s="1" t="s">
        <v>91</v>
      </c>
      <c r="D336" s="1" t="s">
        <v>24</v>
      </c>
      <c r="E336" s="1" t="s">
        <v>25</v>
      </c>
      <c r="F336" s="1" t="s">
        <v>26</v>
      </c>
      <c r="G336" s="1" t="s">
        <v>92</v>
      </c>
      <c r="H336" s="1" t="s">
        <v>12</v>
      </c>
      <c r="I336" t="s">
        <v>93</v>
      </c>
      <c r="K336" s="1" t="s">
        <v>92</v>
      </c>
    </row>
    <row r="337" spans="1:11">
      <c r="A337" s="1">
        <v>3614.022949</v>
      </c>
      <c r="B337" s="1">
        <v>2679.397949</v>
      </c>
      <c r="C337" s="1">
        <v>2763.724609</v>
      </c>
      <c r="D337" s="1">
        <v>0.35</v>
      </c>
      <c r="E337" s="1">
        <v>15.16</v>
      </c>
      <c r="F337" s="1">
        <v>13.87</v>
      </c>
      <c r="G337" s="1">
        <f>(E337+F337)/2</f>
        <v>14.515</v>
      </c>
      <c r="H337" s="1"/>
      <c r="I337" s="15">
        <f>(D347+D337)/2</f>
        <v>0.875</v>
      </c>
      <c r="K337" s="1">
        <v>14.985</v>
      </c>
    </row>
    <row r="338" spans="1:11">
      <c r="A338" s="1">
        <v>2021.032837</v>
      </c>
      <c r="B338" s="1">
        <v>2186.273193</v>
      </c>
      <c r="C338" s="1">
        <v>2143.843994</v>
      </c>
      <c r="D338" s="1">
        <v>0.7</v>
      </c>
      <c r="E338" s="1">
        <v>8.78</v>
      </c>
      <c r="F338" s="1">
        <v>8.04</v>
      </c>
      <c r="G338" s="1">
        <f>(E338+F338)/2</f>
        <v>8.41</v>
      </c>
      <c r="H338" s="1"/>
      <c r="I338" s="15">
        <f>(D348+D338)/2</f>
        <v>0.75</v>
      </c>
      <c r="K338" s="1">
        <v>8.28357142857143</v>
      </c>
    </row>
    <row r="339" spans="1:6">
      <c r="A339" s="1"/>
      <c r="B339" s="1"/>
      <c r="C339" s="1"/>
      <c r="D339" s="1"/>
      <c r="E339" s="1"/>
      <c r="F339" s="1"/>
    </row>
    <row r="340" spans="1:6">
      <c r="A340" s="1" t="s">
        <v>108</v>
      </c>
      <c r="B340" s="1" t="s">
        <v>109</v>
      </c>
      <c r="C340" s="1" t="s">
        <v>110</v>
      </c>
      <c r="D340" s="1" t="s">
        <v>111</v>
      </c>
      <c r="E340" s="1" t="s">
        <v>110</v>
      </c>
      <c r="F340" s="1" t="s">
        <v>111</v>
      </c>
    </row>
    <row r="341" spans="1:6">
      <c r="A341" s="1">
        <f>(I337-I338)/(A337-A338)</f>
        <v>7.84687858753011e-5</v>
      </c>
      <c r="B341" s="1">
        <f>I337-A337*A341</f>
        <v>0.591412007066495</v>
      </c>
      <c r="C341" s="1">
        <f>(K337-K338)/(C337-C338)</f>
        <v>0.0108108374568683</v>
      </c>
      <c r="D341" s="1">
        <f>K337-B337*C341</f>
        <v>-13.9815357089054</v>
      </c>
      <c r="E341" s="1">
        <f>(G337-G338)/(C337-C338)</f>
        <v>0.00984867061861581</v>
      </c>
      <c r="F341" s="1">
        <f>K337-C337*E341</f>
        <v>-12.2340133546038</v>
      </c>
    </row>
    <row r="342" spans="1:6">
      <c r="A342" s="1"/>
      <c r="B342" s="1"/>
      <c r="C342" s="1"/>
      <c r="D342" s="1"/>
      <c r="E342" s="1"/>
      <c r="F342" s="1"/>
    </row>
    <row r="343" spans="1:6">
      <c r="A343" s="1" t="s">
        <v>108</v>
      </c>
      <c r="B343" s="1" t="s">
        <v>109</v>
      </c>
      <c r="C343" s="1" t="s">
        <v>110</v>
      </c>
      <c r="D343" s="1" t="s">
        <v>111</v>
      </c>
      <c r="E343" s="1" t="s">
        <v>110</v>
      </c>
      <c r="F343" s="1" t="s">
        <v>111</v>
      </c>
    </row>
    <row r="344" spans="1:6">
      <c r="A344" s="1">
        <f>(D337-D338)/(A337-A338)</f>
        <v>-0.000219712600450843</v>
      </c>
      <c r="B344" s="1">
        <f>D337-A337*A344</f>
        <v>1.14404638021381</v>
      </c>
      <c r="C344" s="1">
        <f>(G337-G338)/(B337-B338)</f>
        <v>0.012380234262666</v>
      </c>
      <c r="D344" s="1">
        <f>G337-B337*C344</f>
        <v>-18.6565742915267</v>
      </c>
      <c r="E344" s="1">
        <f>(G337-G338)/(C337-C338)</f>
        <v>0.00984867061861581</v>
      </c>
      <c r="F344" s="1">
        <f>G337-C337*E344</f>
        <v>-12.7040133546038</v>
      </c>
    </row>
    <row r="346" spans="1:11">
      <c r="A346" s="1" t="s">
        <v>94</v>
      </c>
      <c r="B346" s="1" t="s">
        <v>95</v>
      </c>
      <c r="C346" s="1" t="s">
        <v>88</v>
      </c>
      <c r="D346" s="1" t="s">
        <v>33</v>
      </c>
      <c r="E346" s="1" t="s">
        <v>26</v>
      </c>
      <c r="F346" s="1" t="s">
        <v>34</v>
      </c>
      <c r="G346" s="1" t="s">
        <v>92</v>
      </c>
      <c r="H346" s="1" t="s">
        <v>12</v>
      </c>
      <c r="I346" t="s">
        <v>93</v>
      </c>
      <c r="K346" t="s">
        <v>92</v>
      </c>
    </row>
    <row r="347" spans="1:11">
      <c r="A347" s="1">
        <v>2606.456299</v>
      </c>
      <c r="B347" s="1">
        <v>2815.047607</v>
      </c>
      <c r="C347" s="1">
        <v>2844.508789</v>
      </c>
      <c r="D347" s="1">
        <v>1.4</v>
      </c>
      <c r="E347" s="1">
        <v>15.15</v>
      </c>
      <c r="F347" s="1">
        <v>14.78</v>
      </c>
      <c r="G347" s="1">
        <f>(E347+F347)/2</f>
        <v>14.965</v>
      </c>
      <c r="H347" s="12">
        <f>(D347-D337)/((D347+D337)/2)</f>
        <v>1.2</v>
      </c>
      <c r="I347" s="15">
        <f>(D337+D347)/2</f>
        <v>0.875</v>
      </c>
      <c r="K347">
        <v>14.985</v>
      </c>
    </row>
    <row r="348" spans="1:11">
      <c r="A348" s="9">
        <v>2407.792236</v>
      </c>
      <c r="B348" s="1">
        <v>2609.711426</v>
      </c>
      <c r="C348" s="1">
        <v>2616.85791</v>
      </c>
      <c r="D348" s="1">
        <v>0.8</v>
      </c>
      <c r="E348" s="1">
        <v>8.51</v>
      </c>
      <c r="F348" s="2">
        <v>8.3</v>
      </c>
      <c r="G348" s="1">
        <f>(E348+F348)/2</f>
        <v>8.405</v>
      </c>
      <c r="I348" s="15">
        <f>(D338+D348)/2</f>
        <v>0.75</v>
      </c>
      <c r="K348">
        <v>8.28357142857143</v>
      </c>
    </row>
    <row r="350" spans="1:13">
      <c r="A350" s="1" t="s">
        <v>108</v>
      </c>
      <c r="B350" s="1" t="s">
        <v>109</v>
      </c>
      <c r="C350" s="1" t="s">
        <v>110</v>
      </c>
      <c r="D350" s="1" t="s">
        <v>111</v>
      </c>
      <c r="E350" s="1" t="s">
        <v>110</v>
      </c>
      <c r="F350" s="1" t="s">
        <v>111</v>
      </c>
      <c r="K350" t="s">
        <v>93</v>
      </c>
      <c r="M350" s="1" t="s">
        <v>92</v>
      </c>
    </row>
    <row r="351" spans="1:13">
      <c r="A351" s="1">
        <f>(I347-I348)/(A347-A348)</f>
        <v>0.000629202877019584</v>
      </c>
      <c r="B351" s="1">
        <f>I347-A347*A351</f>
        <v>-0.764989802156617</v>
      </c>
      <c r="C351" s="1">
        <f>(K347-K348)/(C347-C348)</f>
        <v>0.0294373059347097</v>
      </c>
      <c r="D351" s="1">
        <f>K347-B347*C351</f>
        <v>-67.8824176280314</v>
      </c>
      <c r="E351" s="1">
        <f>(G347-G348)/(C347-C348)</f>
        <v>0.0288160539015534</v>
      </c>
      <c r="F351" s="1">
        <f>K347-C347*E351</f>
        <v>-66.9825185872663</v>
      </c>
      <c r="K351">
        <f>(D337+D347+D359+D370+D382+D394+D405)/7</f>
        <v>1.29285714285714</v>
      </c>
      <c r="M351" s="1">
        <f>(G337+G347+G359+G370+G382+G394+G405)/7</f>
        <v>14.985</v>
      </c>
    </row>
    <row r="352" spans="11:13">
      <c r="K352">
        <f>(D338+D348+D360+D371+D383+D395+D406)/7</f>
        <v>0.785714285714286</v>
      </c>
      <c r="M352" s="1">
        <f>(G338+G348+G360+G371+G383+G395+G406)/7</f>
        <v>8.28357142857143</v>
      </c>
    </row>
    <row r="353" spans="1:6">
      <c r="A353" s="1" t="s">
        <v>108</v>
      </c>
      <c r="B353" s="1" t="s">
        <v>109</v>
      </c>
      <c r="C353" s="1" t="s">
        <v>110</v>
      </c>
      <c r="D353" s="1" t="s">
        <v>111</v>
      </c>
      <c r="E353" s="1" t="s">
        <v>110</v>
      </c>
      <c r="F353" s="1" t="s">
        <v>111</v>
      </c>
    </row>
    <row r="354" spans="1:6">
      <c r="A354" s="1">
        <f>(D347-D348)/(A347-A348)</f>
        <v>0.003020173809694</v>
      </c>
      <c r="B354" s="1">
        <f>D347-A347*A354</f>
        <v>-6.47195105035176</v>
      </c>
      <c r="C354" s="1">
        <f>(G347-G348)/(B347-B348)</f>
        <v>0.0319476088824307</v>
      </c>
      <c r="D354" s="1">
        <f>G347-B347*C354</f>
        <v>-74.9690399338585</v>
      </c>
      <c r="E354" s="1">
        <f>(G347-G348)/(C347-C348)</f>
        <v>0.0288160539015534</v>
      </c>
      <c r="F354" s="1">
        <f>G347-C347*E354</f>
        <v>-67.0025185872663</v>
      </c>
    </row>
    <row r="355" spans="11:11">
      <c r="K355" s="12">
        <f>(M351-G359)/((M351+G359)/2)</f>
        <v>-0.0063196407783137</v>
      </c>
    </row>
    <row r="358" spans="1:11">
      <c r="A358" s="1" t="s">
        <v>96</v>
      </c>
      <c r="B358" s="1" t="s">
        <v>97</v>
      </c>
      <c r="C358" s="1" t="s">
        <v>98</v>
      </c>
      <c r="D358" s="1" t="s">
        <v>37</v>
      </c>
      <c r="E358" s="1" t="s">
        <v>34</v>
      </c>
      <c r="F358" s="1" t="s">
        <v>38</v>
      </c>
      <c r="G358" s="1" t="s">
        <v>92</v>
      </c>
      <c r="H358" s="1" t="s">
        <v>12</v>
      </c>
      <c r="I358" t="s">
        <v>93</v>
      </c>
      <c r="K358" t="s">
        <v>92</v>
      </c>
    </row>
    <row r="359" spans="1:11">
      <c r="A359" s="1">
        <v>2704.395752</v>
      </c>
      <c r="B359" s="1">
        <v>2952.530029</v>
      </c>
      <c r="C359" s="1">
        <v>2977.625488</v>
      </c>
      <c r="D359" s="1">
        <v>1.5</v>
      </c>
      <c r="E359" s="1">
        <v>15.02</v>
      </c>
      <c r="F359" s="1">
        <v>15.14</v>
      </c>
      <c r="G359" s="1">
        <f>(E359+F359)/2</f>
        <v>15.08</v>
      </c>
      <c r="H359" s="16">
        <f>(D359-D347)/((D359+D347)/2)</f>
        <v>0.0689655172413794</v>
      </c>
      <c r="I359" s="15">
        <f>(D347+D359)/2</f>
        <v>1.45</v>
      </c>
      <c r="K359">
        <v>14.985</v>
      </c>
    </row>
    <row r="360" spans="1:11">
      <c r="A360" s="9">
        <v>2429.321777</v>
      </c>
      <c r="B360" s="1">
        <v>2667.163818</v>
      </c>
      <c r="C360" s="1">
        <v>2671.113037</v>
      </c>
      <c r="D360" s="1">
        <v>0.8</v>
      </c>
      <c r="E360" s="1">
        <v>8.05</v>
      </c>
      <c r="F360" s="1">
        <v>8.12</v>
      </c>
      <c r="G360" s="1">
        <f>(E360+F360)/2</f>
        <v>8.085</v>
      </c>
      <c r="H360" s="15"/>
      <c r="I360" s="15">
        <f>(D348+D360)/2</f>
        <v>0.8</v>
      </c>
      <c r="K360">
        <v>8.28357142857143</v>
      </c>
    </row>
    <row r="362" spans="1:6">
      <c r="A362" s="1" t="s">
        <v>108</v>
      </c>
      <c r="B362" s="1" t="s">
        <v>109</v>
      </c>
      <c r="C362" s="1" t="s">
        <v>110</v>
      </c>
      <c r="D362" s="1" t="s">
        <v>111</v>
      </c>
      <c r="E362" s="1" t="s">
        <v>110</v>
      </c>
      <c r="F362" s="1" t="s">
        <v>111</v>
      </c>
    </row>
    <row r="363" spans="1:6">
      <c r="A363" s="1">
        <f>(I359-I360)/(A359-A360)</f>
        <v>0.00236300071644364</v>
      </c>
      <c r="B363" s="1">
        <f>I359-A359*A363</f>
        <v>-4.94048909952314</v>
      </c>
      <c r="C363" s="1">
        <f>(K359-K360)/(C359-C360)</f>
        <v>0.0218634791166398</v>
      </c>
      <c r="D363" s="1">
        <f>K359-B359*C363</f>
        <v>-49.5675786302933</v>
      </c>
      <c r="E363" s="1">
        <f>(G359-G360)/(C359-C360)</f>
        <v>0.0228212588988758</v>
      </c>
      <c r="F363" s="1">
        <f>K359-C359*E363</f>
        <v>-52.9681621655396</v>
      </c>
    </row>
    <row r="365" spans="1:6">
      <c r="A365" s="1" t="s">
        <v>108</v>
      </c>
      <c r="B365" s="1" t="s">
        <v>109</v>
      </c>
      <c r="C365" s="1" t="s">
        <v>110</v>
      </c>
      <c r="D365" s="1" t="s">
        <v>111</v>
      </c>
      <c r="E365" s="1" t="s">
        <v>110</v>
      </c>
      <c r="F365" s="1" t="s">
        <v>111</v>
      </c>
    </row>
    <row r="366" spans="1:6">
      <c r="A366" s="1">
        <f>(D359-D360)/(A359-A360)</f>
        <v>0.00254477000232392</v>
      </c>
      <c r="B366" s="1">
        <f>D359-A359*A366</f>
        <v>-5.38206518410184</v>
      </c>
      <c r="C366" s="1">
        <f>(G359-G360)/(B359-B360)</f>
        <v>0.0245123624674682</v>
      </c>
      <c r="D366" s="1">
        <f>G359-B359*C366</f>
        <v>-57.2934862669323</v>
      </c>
      <c r="E366" s="1">
        <f>(G359-G360)/(C359-C360)</f>
        <v>0.0228212588988758</v>
      </c>
      <c r="F366" s="1">
        <f>G359-C359*E366</f>
        <v>-52.8731621655396</v>
      </c>
    </row>
    <row r="369" spans="1:11">
      <c r="A369" s="1" t="s">
        <v>99</v>
      </c>
      <c r="B369" s="1" t="s">
        <v>100</v>
      </c>
      <c r="C369" s="1" t="s">
        <v>101</v>
      </c>
      <c r="D369" s="1" t="s">
        <v>40</v>
      </c>
      <c r="E369" s="1" t="s">
        <v>38</v>
      </c>
      <c r="F369" s="1" t="s">
        <v>41</v>
      </c>
      <c r="G369" s="1" t="s">
        <v>92</v>
      </c>
      <c r="H369" s="1" t="s">
        <v>12</v>
      </c>
      <c r="I369" t="s">
        <v>93</v>
      </c>
      <c r="K369" s="1" t="s">
        <v>92</v>
      </c>
    </row>
    <row r="370" spans="1:11">
      <c r="A370" s="1">
        <v>2699.269043</v>
      </c>
      <c r="B370" s="1">
        <v>2974.509277</v>
      </c>
      <c r="C370" s="1">
        <v>2962.094971</v>
      </c>
      <c r="D370" s="1">
        <v>1.5</v>
      </c>
      <c r="E370" s="1">
        <v>15.1</v>
      </c>
      <c r="F370" s="13">
        <v>14.81</v>
      </c>
      <c r="G370" s="1">
        <f>(E370+F370)/2</f>
        <v>14.955</v>
      </c>
      <c r="H370" s="12">
        <f>(D370-D359)/((D370+D359)/2)</f>
        <v>0</v>
      </c>
      <c r="I370" s="15">
        <f>(D359+D370)/2</f>
        <v>1.5</v>
      </c>
      <c r="K370" s="1">
        <v>14.985</v>
      </c>
    </row>
    <row r="371" spans="1:11">
      <c r="A371" s="9">
        <v>2406.098877</v>
      </c>
      <c r="B371" s="1">
        <v>2666.307373</v>
      </c>
      <c r="C371" s="1">
        <v>2646.495117</v>
      </c>
      <c r="D371" s="1">
        <v>0.8</v>
      </c>
      <c r="E371" s="1">
        <v>8.16</v>
      </c>
      <c r="F371" s="2">
        <v>8</v>
      </c>
      <c r="G371" s="1">
        <f>(E371+F371)/2</f>
        <v>8.08</v>
      </c>
      <c r="I371" s="15">
        <f>(D360+D371)/2</f>
        <v>0.8</v>
      </c>
      <c r="K371" s="1">
        <v>8.28357142857143</v>
      </c>
    </row>
    <row r="373" spans="1:6">
      <c r="A373" s="1" t="s">
        <v>108</v>
      </c>
      <c r="B373" s="1" t="s">
        <v>109</v>
      </c>
      <c r="C373" s="1" t="s">
        <v>110</v>
      </c>
      <c r="D373" s="1" t="s">
        <v>111</v>
      </c>
      <c r="E373" s="1" t="s">
        <v>110</v>
      </c>
      <c r="F373" s="1" t="s">
        <v>111</v>
      </c>
    </row>
    <row r="374" spans="1:6">
      <c r="A374" s="1">
        <f>(I370-I371)/(A370-A371)</f>
        <v>0.00238769179535137</v>
      </c>
      <c r="B374" s="1">
        <f>I370-A370*A374</f>
        <v>-4.94502254741705</v>
      </c>
      <c r="C374" s="1">
        <f>(K370-K371)/(C370-C371)</f>
        <v>0.0212339406577437</v>
      </c>
      <c r="D374" s="1">
        <f>K370-B370*C374</f>
        <v>-48.1755534737261</v>
      </c>
      <c r="E374" s="1">
        <f>(G370-G371)/(C370-C371)</f>
        <v>0.0217839137530146</v>
      </c>
      <c r="F374" s="1">
        <f>K370-C370*E374</f>
        <v>-49.5410213765023</v>
      </c>
    </row>
    <row r="376" spans="1:6">
      <c r="A376" s="1" t="s">
        <v>108</v>
      </c>
      <c r="B376" s="1" t="s">
        <v>109</v>
      </c>
      <c r="C376" s="1" t="s">
        <v>110</v>
      </c>
      <c r="D376" s="1" t="s">
        <v>111</v>
      </c>
      <c r="E376" s="1" t="s">
        <v>110</v>
      </c>
      <c r="F376" s="1" t="s">
        <v>111</v>
      </c>
    </row>
    <row r="377" spans="1:6">
      <c r="A377" s="1">
        <f>(D370-D371)/(A370-A371)</f>
        <v>0.00238769179535137</v>
      </c>
      <c r="B377" s="1">
        <f>D370-A370*A377</f>
        <v>-4.94502254741705</v>
      </c>
      <c r="C377" s="1">
        <f>(G370-G371)/(B370-B371)</f>
        <v>0.0223068057360217</v>
      </c>
      <c r="D377" s="1">
        <f>G370-B370*C377</f>
        <v>-51.3968006020333</v>
      </c>
      <c r="E377" s="1">
        <f>(G370-G371)/(C370-C371)</f>
        <v>0.0217839137530146</v>
      </c>
      <c r="F377" s="1">
        <f>G370-C370*E377</f>
        <v>-49.5710213765023</v>
      </c>
    </row>
    <row r="381" spans="1:11">
      <c r="A381" s="1" t="s">
        <v>102</v>
      </c>
      <c r="B381" s="1" t="s">
        <v>101</v>
      </c>
      <c r="C381" s="1" t="s">
        <v>103</v>
      </c>
      <c r="D381" s="1" t="s">
        <v>43</v>
      </c>
      <c r="E381" s="1" t="s">
        <v>41</v>
      </c>
      <c r="F381" s="1" t="s">
        <v>44</v>
      </c>
      <c r="G381" s="1" t="s">
        <v>92</v>
      </c>
      <c r="H381" s="1" t="s">
        <v>12</v>
      </c>
      <c r="I381" t="s">
        <v>93</v>
      </c>
      <c r="K381" t="s">
        <v>92</v>
      </c>
    </row>
    <row r="382" spans="1:11">
      <c r="A382" s="1">
        <v>2697.541748</v>
      </c>
      <c r="B382" s="1">
        <v>2971.893066</v>
      </c>
      <c r="C382" s="1">
        <v>2956.993408</v>
      </c>
      <c r="D382" s="1">
        <v>1.5</v>
      </c>
      <c r="E382" s="1">
        <v>14.67</v>
      </c>
      <c r="F382" s="13">
        <v>15.09</v>
      </c>
      <c r="G382" s="1">
        <f>(E382+F382)/2</f>
        <v>14.88</v>
      </c>
      <c r="H382" s="12">
        <f>(D382-D370)/((D382+D370)/2)</f>
        <v>0</v>
      </c>
      <c r="I382" s="15">
        <f>(D370+D382)/2</f>
        <v>1.5</v>
      </c>
      <c r="K382">
        <v>14.985</v>
      </c>
    </row>
    <row r="383" spans="1:11">
      <c r="A383" s="9">
        <v>2406.098877</v>
      </c>
      <c r="B383" s="9">
        <v>2684.89624</v>
      </c>
      <c r="C383" s="1">
        <v>2660.666992</v>
      </c>
      <c r="D383" s="1">
        <v>0.8</v>
      </c>
      <c r="E383" s="1">
        <v>8.03</v>
      </c>
      <c r="F383" s="1">
        <v>8.26</v>
      </c>
      <c r="G383" s="1">
        <f>(E383+F383)/2</f>
        <v>8.145</v>
      </c>
      <c r="I383" s="15">
        <f>(D371+D383)/2</f>
        <v>0.8</v>
      </c>
      <c r="K383">
        <v>8.28357142857143</v>
      </c>
    </row>
    <row r="385" spans="1:6">
      <c r="A385" s="1" t="s">
        <v>108</v>
      </c>
      <c r="B385" s="1" t="s">
        <v>109</v>
      </c>
      <c r="C385" s="1" t="s">
        <v>110</v>
      </c>
      <c r="D385" s="1" t="s">
        <v>111</v>
      </c>
      <c r="E385" s="1" t="s">
        <v>110</v>
      </c>
      <c r="F385" s="1" t="s">
        <v>111</v>
      </c>
    </row>
    <row r="386" spans="1:6">
      <c r="A386" s="1">
        <f>(I382-I383)/(A382-A383)</f>
        <v>0.00240184293270978</v>
      </c>
      <c r="B386" s="1">
        <f>I382-A382*A386</f>
        <v>-4.9790715831234</v>
      </c>
      <c r="C386" s="1">
        <f>(K382-K383)/(C382-C383)</f>
        <v>0.0226150225210721</v>
      </c>
      <c r="D386" s="1">
        <f>K382-B382*C386</f>
        <v>-52.2244286178079</v>
      </c>
      <c r="E386" s="1">
        <f>(G382-G383)/(C382-C383)</f>
        <v>0.0227283145759101</v>
      </c>
      <c r="F386" s="1">
        <f>K382-C382*E386</f>
        <v>-52.2224763759165</v>
      </c>
    </row>
    <row r="388" spans="1:6">
      <c r="A388" s="1" t="s">
        <v>108</v>
      </c>
      <c r="B388" s="1" t="s">
        <v>109</v>
      </c>
      <c r="C388" s="1" t="s">
        <v>110</v>
      </c>
      <c r="D388" s="1" t="s">
        <v>111</v>
      </c>
      <c r="E388" s="1" t="s">
        <v>110</v>
      </c>
      <c r="F388" s="1" t="s">
        <v>111</v>
      </c>
    </row>
    <row r="389" spans="1:6">
      <c r="A389" s="1">
        <f>(D382-D383)/(A382-A383)</f>
        <v>0.00240184293270978</v>
      </c>
      <c r="B389" s="1">
        <f>D382-A382*A389</f>
        <v>-4.9790715831234</v>
      </c>
      <c r="C389" s="1">
        <f>(G382-G383)/(B382-B383)</f>
        <v>0.0234671584834879</v>
      </c>
      <c r="D389" s="1">
        <f>G382-B382*C389</f>
        <v>-54.8618855758008</v>
      </c>
      <c r="E389" s="1">
        <f>(G382-G383)/(C382-C383)</f>
        <v>0.0227283145759101</v>
      </c>
      <c r="F389" s="1">
        <f>G382-C382*E389</f>
        <v>-52.3274763759165</v>
      </c>
    </row>
    <row r="393" spans="1:11">
      <c r="A393" s="1" t="s">
        <v>104</v>
      </c>
      <c r="B393" s="1" t="s">
        <v>103</v>
      </c>
      <c r="C393" s="1" t="s">
        <v>105</v>
      </c>
      <c r="D393" s="1" t="s">
        <v>46</v>
      </c>
      <c r="E393" s="1" t="s">
        <v>44</v>
      </c>
      <c r="F393" s="1" t="s">
        <v>47</v>
      </c>
      <c r="G393" s="1" t="s">
        <v>92</v>
      </c>
      <c r="H393" s="1" t="s">
        <v>12</v>
      </c>
      <c r="I393" t="s">
        <v>93</v>
      </c>
      <c r="K393" t="s">
        <v>92</v>
      </c>
    </row>
    <row r="394" spans="1:11">
      <c r="A394" s="1">
        <v>2681.1521</v>
      </c>
      <c r="B394" s="1">
        <v>2922.748779</v>
      </c>
      <c r="C394" s="1">
        <v>2870.422119</v>
      </c>
      <c r="D394" s="1">
        <v>1.5</v>
      </c>
      <c r="E394" s="1">
        <v>15.1</v>
      </c>
      <c r="F394" s="13">
        <v>15.65</v>
      </c>
      <c r="G394" s="1">
        <f>(E394+F394)/2</f>
        <v>15.375</v>
      </c>
      <c r="H394" s="12">
        <f>(D394-D382)/((D394+D382)/2)</f>
        <v>0</v>
      </c>
      <c r="I394" s="15">
        <f>(D382+D394)/2</f>
        <v>1.5</v>
      </c>
      <c r="K394">
        <v>14.985</v>
      </c>
    </row>
    <row r="395" spans="1:11">
      <c r="A395" s="9">
        <v>2382.648926</v>
      </c>
      <c r="B395" s="1">
        <v>2614.664795</v>
      </c>
      <c r="C395" s="1">
        <v>2569.362061</v>
      </c>
      <c r="D395" s="1">
        <v>0.8</v>
      </c>
      <c r="E395" s="1">
        <v>7.98</v>
      </c>
      <c r="F395" s="1">
        <v>8.28</v>
      </c>
      <c r="G395" s="1">
        <f>(E395+F395)/2</f>
        <v>8.13</v>
      </c>
      <c r="I395" s="15">
        <f>(D383+D395)/2</f>
        <v>0.8</v>
      </c>
      <c r="K395">
        <v>8.28357142857143</v>
      </c>
    </row>
    <row r="397" spans="1:6">
      <c r="A397" s="1" t="s">
        <v>108</v>
      </c>
      <c r="B397" s="1" t="s">
        <v>109</v>
      </c>
      <c r="C397" s="1" t="s">
        <v>110</v>
      </c>
      <c r="D397" s="1" t="s">
        <v>111</v>
      </c>
      <c r="E397" s="1" t="s">
        <v>110</v>
      </c>
      <c r="F397" s="1" t="s">
        <v>111</v>
      </c>
    </row>
    <row r="398" spans="1:6">
      <c r="A398" s="1">
        <f>(I394-I395)/(A394-A395)</f>
        <v>0.00234503369133355</v>
      </c>
      <c r="B398" s="1">
        <f>I394-A394*A398</f>
        <v>-4.78739200608969</v>
      </c>
      <c r="C398" s="1">
        <f>(K394-K395)/(C394-C395)</f>
        <v>0.0222594409100545</v>
      </c>
      <c r="D398" s="1">
        <f>K394-B394*C398</f>
        <v>-50.0737537410843</v>
      </c>
      <c r="E398" s="1">
        <f>(G394-G395)/(C394-C395)</f>
        <v>0.0240649658016076</v>
      </c>
      <c r="F398" s="1">
        <f>K394-C394*E398</f>
        <v>-54.091610129913</v>
      </c>
    </row>
    <row r="400" spans="1:6">
      <c r="A400" s="1" t="s">
        <v>108</v>
      </c>
      <c r="B400" s="1" t="s">
        <v>109</v>
      </c>
      <c r="C400" s="1" t="s">
        <v>110</v>
      </c>
      <c r="D400" s="1" t="s">
        <v>111</v>
      </c>
      <c r="E400" s="1" t="s">
        <v>110</v>
      </c>
      <c r="F400" s="1" t="s">
        <v>111</v>
      </c>
    </row>
    <row r="401" spans="1:6">
      <c r="A401" s="1">
        <f>(D394-D395)/(A394-A395)</f>
        <v>0.00234503369133355</v>
      </c>
      <c r="B401" s="1">
        <f>D394-A394*A401</f>
        <v>-4.78739200608969</v>
      </c>
      <c r="C401" s="1">
        <f>(G394-G395)/(B394-B395)</f>
        <v>0.0235163149539121</v>
      </c>
      <c r="D401" s="1">
        <f>G394-B394*C401</f>
        <v>-53.3572808181259</v>
      </c>
      <c r="E401" s="1">
        <f>(G394-G395)/(C394-C395)</f>
        <v>0.0240649658016076</v>
      </c>
      <c r="F401" s="1">
        <f>G394-C394*E401</f>
        <v>-53.701610129913</v>
      </c>
    </row>
    <row r="404" spans="1:11">
      <c r="A404" s="1" t="s">
        <v>106</v>
      </c>
      <c r="B404" s="1" t="s">
        <v>105</v>
      </c>
      <c r="C404" s="1" t="s">
        <v>107</v>
      </c>
      <c r="D404" s="1" t="s">
        <v>49</v>
      </c>
      <c r="E404" s="1" t="s">
        <v>47</v>
      </c>
      <c r="F404" s="1" t="s">
        <v>50</v>
      </c>
      <c r="G404" s="1" t="s">
        <v>92</v>
      </c>
      <c r="H404" s="1" t="s">
        <v>12</v>
      </c>
      <c r="I404" t="s">
        <v>93</v>
      </c>
      <c r="K404" t="s">
        <v>92</v>
      </c>
    </row>
    <row r="405" spans="1:11">
      <c r="A405" s="1">
        <v>2617.450928</v>
      </c>
      <c r="B405" s="1">
        <v>2777.236328</v>
      </c>
      <c r="C405" s="1">
        <v>2665.542969</v>
      </c>
      <c r="D405" s="1">
        <v>1.3</v>
      </c>
      <c r="E405" s="1">
        <v>14.75</v>
      </c>
      <c r="F405" s="13">
        <v>15.5</v>
      </c>
      <c r="G405" s="1">
        <f>(E405+F405)/2</f>
        <v>15.125</v>
      </c>
      <c r="H405" s="12">
        <f>(D405-D394)/((D405+D394)/2)</f>
        <v>-0.142857142857143</v>
      </c>
      <c r="I405" s="15">
        <f>(D394+D405)/2</f>
        <v>1.4</v>
      </c>
      <c r="K405">
        <v>14.985</v>
      </c>
    </row>
    <row r="406" spans="1:11">
      <c r="A406" s="9">
        <v>2406.479736</v>
      </c>
      <c r="B406" s="1">
        <v>2578.718262</v>
      </c>
      <c r="C406" s="1">
        <v>2488.520508</v>
      </c>
      <c r="D406" s="1">
        <v>0.8</v>
      </c>
      <c r="E406" s="1">
        <v>8.51</v>
      </c>
      <c r="F406" s="1">
        <v>8.95</v>
      </c>
      <c r="G406" s="1">
        <f>(E406+F406)/2</f>
        <v>8.73</v>
      </c>
      <c r="I406" s="15">
        <f>(D395+D406)/2</f>
        <v>0.8</v>
      </c>
      <c r="K406">
        <v>8.28357142857143</v>
      </c>
    </row>
    <row r="408" spans="1:6">
      <c r="A408" s="1" t="s">
        <v>108</v>
      </c>
      <c r="B408" s="1" t="s">
        <v>109</v>
      </c>
      <c r="C408" s="1" t="s">
        <v>110</v>
      </c>
      <c r="D408" s="1" t="s">
        <v>111</v>
      </c>
      <c r="E408" s="1" t="s">
        <v>110</v>
      </c>
      <c r="F408" s="1" t="s">
        <v>111</v>
      </c>
    </row>
    <row r="409" spans="1:6">
      <c r="A409" s="1">
        <f>(I405-I406)/(A405-A406)</f>
        <v>0.00284399018800633</v>
      </c>
      <c r="B409" s="1">
        <f>I405-A405*A409</f>
        <v>-6.04400475682005</v>
      </c>
      <c r="C409" s="1">
        <f>(K405-K406)/(C405-C406)</f>
        <v>0.0378563744598973</v>
      </c>
      <c r="D409" s="1">
        <f>K405-B405*C409</f>
        <v>-90.1510983963982</v>
      </c>
      <c r="E409" s="1">
        <f>(G405-G406)/(C405-C406)</f>
        <v>0.0361253592559647</v>
      </c>
      <c r="F409" s="1">
        <f>K405-C405*E409</f>
        <v>-81.3086973673358</v>
      </c>
    </row>
    <row r="411" spans="1:6">
      <c r="A411" s="1" t="s">
        <v>108</v>
      </c>
      <c r="B411" s="1" t="s">
        <v>109</v>
      </c>
      <c r="C411" s="1" t="s">
        <v>110</v>
      </c>
      <c r="D411" s="1" t="s">
        <v>111</v>
      </c>
      <c r="E411" s="1" t="s">
        <v>110</v>
      </c>
      <c r="F411" s="1" t="s">
        <v>111</v>
      </c>
    </row>
    <row r="412" spans="1:6">
      <c r="A412" s="1">
        <f>(D405-D406)/(A405-A406)</f>
        <v>0.00236999182333861</v>
      </c>
      <c r="B412" s="1">
        <f>D405-A405*A412</f>
        <v>-4.90333729735005</v>
      </c>
      <c r="C412" s="1">
        <f>(G405-G406)/(B405-B406)</f>
        <v>0.0322136928333767</v>
      </c>
      <c r="D412" s="1">
        <f>G405-B405*C412</f>
        <v>-74.3400379958869</v>
      </c>
      <c r="E412" s="1">
        <f>(G405-G406)/(C405-C406)</f>
        <v>0.0361253592559647</v>
      </c>
      <c r="F412" s="1">
        <f>G405-C405*E412</f>
        <v>-81.1686973673358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电压</vt:lpstr>
      <vt:lpstr>电流</vt:lpstr>
      <vt:lpstr>Sheet3</vt:lpstr>
      <vt:lpstr>DC电流</vt:lpstr>
      <vt:lpstr>AC交流50Hz_电流</vt:lpstr>
      <vt:lpstr>AC交流2000Hz_电流</vt:lpstr>
      <vt:lpstr>Sheet1</vt:lpstr>
      <vt:lpstr>AC_50Hz_电压</vt:lpstr>
      <vt:lpstr>DC_电压</vt:lpstr>
      <vt:lpstr>AC_2000Hz_电压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李红才</cp:lastModifiedBy>
  <dcterms:created xsi:type="dcterms:W3CDTF">2022-12-05T03:22:00Z</dcterms:created>
  <dcterms:modified xsi:type="dcterms:W3CDTF">2023-02-09T09:24:39Z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F3285CFA7CD445838DF9DA9715FEA91A</vt:lpwstr>
  </property>
  <property fmtid="{D5CDD505-2E9C-101B-9397-08002B2CF9AE}" pid="3" name="KSOProductBuildVer">
    <vt:lpwstr>2052-11.1.0.13703</vt:lpwstr>
  </property>
</Properties>
</file>