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<sst xmlns="http://schemas.openxmlformats.org/spreadsheetml/2006/main" count="20" uniqueCount="18">
  <si>
    <t>Vout</t>
  </si>
  <si>
    <t>Vbat</t>
  </si>
  <si>
    <t>DAC value</t>
  </si>
  <si>
    <t>Px</t>
  </si>
  <si>
    <t>Qx</t>
  </si>
  <si>
    <t>CRC1_Vbat</t>
  </si>
  <si>
    <t>Kx</t>
  </si>
  <si>
    <t>Gx</t>
  </si>
  <si>
    <t>CRC2_Vbat</t>
  </si>
  <si>
    <t>error1</t>
  </si>
  <si>
    <t>error2</t>
  </si>
  <si>
    <t>比例系数</t>
  </si>
  <si>
    <t>CRC3_Vbat</t>
  </si>
  <si>
    <t>error3</t>
  </si>
  <si>
    <t>AVG</t>
  </si>
  <si>
    <t>ADC采样值带上电阻检测</t>
  </si>
  <si>
    <t>Vsampling</t>
  </si>
  <si>
    <t>ADC value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</si>
</sst>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6"/>
  <sheetViews>
    <sheetView tabSelected="1" topLeftCell="A7" workbookViewId="0">
      <selection activeCell="G26" sqref="G26"/>
    </sheetView>
  </sheetViews>
  <sheetFormatPr defaultColWidth="9" defaultRowHeight="14.4"/>
  <cols>
    <col min="4" max="4" width="12.8148148148148"/>
    <col min="7" max="7" width="12.8148148148148"/>
    <col min="9" max="9" width="9.5462962962963"/>
    <col min="10" max="13" width="12.8148148148148"/>
    <col min="14" max="14" width="14"/>
    <col min="15" max="16" width="12.8148148148148"/>
    <col min="17" max="17" width="14"/>
  </cols>
  <sheetData>
    <row r="2" spans="4:17">
      <c r="D2" s="1" t="s">
        <v>0</v>
      </c>
      <c r="E2" s="1" t="s">
        <v>1</v>
      </c>
      <c r="F2" s="2" t="s">
        <v>2</v>
      </c>
      <c r="G2" s="1" t="s">
        <v>3</v>
      </c>
      <c r="H2" s="1" t="s">
        <v>4</v>
      </c>
      <c r="I2" t="s">
        <v>5</v>
      </c>
      <c r="J2" s="8" t="s">
        <v>6</v>
      </c>
      <c r="K2" s="8" t="s">
        <v>7</v>
      </c>
      <c r="L2" t="s">
        <v>8</v>
      </c>
      <c r="M2" s="2" t="s">
        <v>9</v>
      </c>
      <c r="N2" s="2" t="s">
        <v>10</v>
      </c>
      <c r="O2" t="s">
        <v>11</v>
      </c>
      <c r="P2" s="2" t="s">
        <v>12</v>
      </c>
      <c r="Q2" s="2" t="s">
        <v>13</v>
      </c>
    </row>
    <row r="3" spans="4:17">
      <c r="D3" s="2">
        <f>D11*1/9</f>
        <v>0.227555555555556</v>
      </c>
      <c r="E3" s="3">
        <v>3.174</v>
      </c>
      <c r="F3" s="2">
        <v>0</v>
      </c>
      <c r="G3">
        <f>(E4-E3)/(D4-D3)</f>
        <v>8.2001953125</v>
      </c>
      <c r="H3">
        <f>E3-D3*G3</f>
        <v>1.308</v>
      </c>
      <c r="I3">
        <f>D3*G13+H13</f>
        <v>3.17425</v>
      </c>
      <c r="J3" s="2">
        <f>(E4-E3)/(F4-F3)</f>
        <v>0.00365166340508806</v>
      </c>
      <c r="K3" s="2">
        <f>E3-J3*F3</f>
        <v>3.174</v>
      </c>
      <c r="L3">
        <f>F3*J13+K13</f>
        <v>3.177453125</v>
      </c>
      <c r="M3" s="2">
        <f>I3-E3</f>
        <v>0.000249999999999861</v>
      </c>
      <c r="N3" s="2">
        <f>L3-E3</f>
        <v>0.00345312499999961</v>
      </c>
      <c r="O3">
        <f>E3/D3</f>
        <v>13.9482421875</v>
      </c>
      <c r="P3" s="2">
        <f>D3*O13</f>
        <v>2.28166049382716</v>
      </c>
      <c r="Q3" s="2">
        <f>P3-E3</f>
        <v>-0.892339506172839</v>
      </c>
    </row>
    <row r="4" spans="4:17">
      <c r="D4" s="2">
        <f>D11*2/9</f>
        <v>0.455111111111111</v>
      </c>
      <c r="E4" s="3">
        <v>5.04</v>
      </c>
      <c r="F4" s="2">
        <v>511</v>
      </c>
      <c r="G4">
        <f t="shared" ref="G4:G10" si="0">(E5-E4)/(D5-D4)</f>
        <v>8.26171875</v>
      </c>
      <c r="H4">
        <f t="shared" ref="H4:H10" si="1">E4-D4*G4</f>
        <v>1.28</v>
      </c>
      <c r="I4">
        <f>D4*G13+H13</f>
        <v>5.0475</v>
      </c>
      <c r="J4" s="2">
        <f t="shared" ref="J4:J10" si="2">(E5-E4)/(F5-F4)</f>
        <v>0.003671875</v>
      </c>
      <c r="K4" s="2">
        <f t="shared" ref="K4:K10" si="3">E4-J4*F4</f>
        <v>3.163671875</v>
      </c>
      <c r="L4">
        <f>F4*J13+K13</f>
        <v>5.0475</v>
      </c>
      <c r="M4" s="2">
        <f t="shared" ref="M4:M11" si="4">I4-E4</f>
        <v>0.00750000000000028</v>
      </c>
      <c r="N4" s="2">
        <f t="shared" ref="N4:N11" si="5">L4-E4</f>
        <v>0.0074999999999994</v>
      </c>
      <c r="O4">
        <f t="shared" ref="O4:O11" si="6">E4/D4</f>
        <v>11.07421875</v>
      </c>
      <c r="P4" s="2">
        <f>D4*O13</f>
        <v>4.56332098765432</v>
      </c>
      <c r="Q4" s="2">
        <f t="shared" ref="Q4:Q11" si="7">P4-E4</f>
        <v>-0.476679012345679</v>
      </c>
    </row>
    <row r="5" spans="4:17">
      <c r="D5" s="2">
        <f>D11*3/9</f>
        <v>0.682666666666667</v>
      </c>
      <c r="E5" s="3">
        <v>6.92</v>
      </c>
      <c r="F5" s="2">
        <v>1023</v>
      </c>
      <c r="G5">
        <f t="shared" si="0"/>
        <v>8.17382812499999</v>
      </c>
      <c r="H5">
        <f t="shared" si="1"/>
        <v>1.34</v>
      </c>
      <c r="I5">
        <f>D5*G13+H13</f>
        <v>6.92075</v>
      </c>
      <c r="J5" s="2">
        <f t="shared" si="2"/>
        <v>0.0036328125</v>
      </c>
      <c r="K5" s="2">
        <f t="shared" si="3"/>
        <v>3.2036328125</v>
      </c>
      <c r="L5">
        <f>F5*J13+K13</f>
        <v>6.92120645792563</v>
      </c>
      <c r="M5" s="2">
        <f t="shared" si="4"/>
        <v>0.000750000000000028</v>
      </c>
      <c r="N5" s="2">
        <f t="shared" si="5"/>
        <v>0.00120645792563501</v>
      </c>
      <c r="O5">
        <f t="shared" si="6"/>
        <v>10.13671875</v>
      </c>
      <c r="P5" s="2">
        <f>D5*O13</f>
        <v>6.84498148148148</v>
      </c>
      <c r="Q5" s="2">
        <f t="shared" si="7"/>
        <v>-0.0750185185185188</v>
      </c>
    </row>
    <row r="6" spans="4:17">
      <c r="D6" s="2">
        <f>D11*4/9</f>
        <v>0.910222222222222</v>
      </c>
      <c r="E6" s="3">
        <v>8.78</v>
      </c>
      <c r="F6" s="2">
        <v>1535</v>
      </c>
      <c r="G6">
        <f t="shared" si="0"/>
        <v>8.3056640625</v>
      </c>
      <c r="H6">
        <f t="shared" si="1"/>
        <v>1.22</v>
      </c>
      <c r="I6">
        <f>D6*G13+H13</f>
        <v>8.794</v>
      </c>
      <c r="J6" s="2">
        <f t="shared" si="2"/>
        <v>0.00369140625</v>
      </c>
      <c r="K6" s="2">
        <f t="shared" si="3"/>
        <v>3.11369140625</v>
      </c>
      <c r="L6">
        <f>F6*J13+K13</f>
        <v>8.79491291585127</v>
      </c>
      <c r="M6" s="2">
        <f t="shared" si="4"/>
        <v>0.0140000000000011</v>
      </c>
      <c r="N6" s="2">
        <f t="shared" si="5"/>
        <v>0.0149129158512711</v>
      </c>
      <c r="O6">
        <f t="shared" si="6"/>
        <v>9.64599609375</v>
      </c>
      <c r="P6" s="2">
        <f>D6*O13</f>
        <v>9.12664197530864</v>
      </c>
      <c r="Q6" s="2">
        <f t="shared" si="7"/>
        <v>0.346641975308643</v>
      </c>
    </row>
    <row r="7" spans="4:17">
      <c r="D7" s="2">
        <f>D11*5/9</f>
        <v>1.13777777777778</v>
      </c>
      <c r="E7" s="3">
        <v>10.67</v>
      </c>
      <c r="F7" s="2">
        <v>2047</v>
      </c>
      <c r="G7">
        <f t="shared" si="0"/>
        <v>8.2177734375</v>
      </c>
      <c r="H7">
        <f t="shared" si="1"/>
        <v>1.32</v>
      </c>
      <c r="I7">
        <f>D7*G13+H13</f>
        <v>10.66725</v>
      </c>
      <c r="J7" s="2">
        <f t="shared" si="2"/>
        <v>0.00365234375</v>
      </c>
      <c r="K7" s="2">
        <f t="shared" si="3"/>
        <v>3.19365234375</v>
      </c>
      <c r="L7">
        <f>F7*J13+K13</f>
        <v>10.6686193737769</v>
      </c>
      <c r="M7" s="2">
        <f t="shared" si="4"/>
        <v>-0.00274999999999892</v>
      </c>
      <c r="N7" s="2">
        <f t="shared" si="5"/>
        <v>-0.00138062622309221</v>
      </c>
      <c r="O7">
        <f t="shared" si="6"/>
        <v>9.3779296875</v>
      </c>
      <c r="P7" s="2">
        <f>D7*O13</f>
        <v>11.4083024691358</v>
      </c>
      <c r="Q7" s="2">
        <f t="shared" si="7"/>
        <v>0.738302469135803</v>
      </c>
    </row>
    <row r="8" spans="4:17">
      <c r="D8" s="2">
        <f>D11*6/9</f>
        <v>1.36533333333333</v>
      </c>
      <c r="E8" s="3">
        <v>12.54</v>
      </c>
      <c r="F8" s="2">
        <v>2559</v>
      </c>
      <c r="G8">
        <f t="shared" si="0"/>
        <v>8.26171875</v>
      </c>
      <c r="H8">
        <f t="shared" si="1"/>
        <v>1.26000000000001</v>
      </c>
      <c r="I8">
        <f>D8*G13+H13</f>
        <v>12.5405</v>
      </c>
      <c r="J8" s="2">
        <f t="shared" si="2"/>
        <v>0.003671875</v>
      </c>
      <c r="K8" s="2">
        <f t="shared" si="3"/>
        <v>3.143671875</v>
      </c>
      <c r="L8">
        <f>F8*J13+K13</f>
        <v>12.5423258317025</v>
      </c>
      <c r="M8" s="2">
        <f t="shared" si="4"/>
        <v>0.000500000000000611</v>
      </c>
      <c r="N8" s="2">
        <f t="shared" si="5"/>
        <v>0.00232583170254408</v>
      </c>
      <c r="O8">
        <f t="shared" si="6"/>
        <v>9.1845703125</v>
      </c>
      <c r="P8" s="2">
        <f>D8*O13</f>
        <v>13.689962962963</v>
      </c>
      <c r="Q8" s="2">
        <f t="shared" si="7"/>
        <v>1.14996296296296</v>
      </c>
    </row>
    <row r="9" spans="4:17">
      <c r="D9" s="2">
        <f>D11*7/9</f>
        <v>1.59288888888889</v>
      </c>
      <c r="E9" s="3">
        <v>14.42</v>
      </c>
      <c r="F9" s="2">
        <v>3071</v>
      </c>
      <c r="G9">
        <f t="shared" si="0"/>
        <v>8.26171875000001</v>
      </c>
      <c r="H9">
        <f t="shared" si="1"/>
        <v>1.25999999999999</v>
      </c>
      <c r="I9">
        <f>D9*G13+H13</f>
        <v>14.41375</v>
      </c>
      <c r="J9" s="2">
        <f t="shared" si="2"/>
        <v>0.003671875</v>
      </c>
      <c r="K9" s="2">
        <f t="shared" si="3"/>
        <v>3.143671875</v>
      </c>
      <c r="L9">
        <f>F9*J13+K13</f>
        <v>14.4160322896282</v>
      </c>
      <c r="M9" s="2">
        <f t="shared" si="4"/>
        <v>-0.00624999999999787</v>
      </c>
      <c r="N9" s="2">
        <f t="shared" si="5"/>
        <v>-0.0039677103718212</v>
      </c>
      <c r="O9">
        <f t="shared" si="6"/>
        <v>9.052734375</v>
      </c>
      <c r="P9" s="2">
        <f>D9*O13</f>
        <v>15.9716234567901</v>
      </c>
      <c r="Q9" s="2">
        <f t="shared" si="7"/>
        <v>1.55162345679013</v>
      </c>
    </row>
    <row r="10" spans="4:17">
      <c r="D10" s="2">
        <f>D11*8/9</f>
        <v>1.82044444444444</v>
      </c>
      <c r="E10" s="4">
        <v>16.3</v>
      </c>
      <c r="F10" s="2">
        <v>3583</v>
      </c>
      <c r="G10">
        <f t="shared" si="0"/>
        <v>8.173828125</v>
      </c>
      <c r="H10">
        <f t="shared" si="1"/>
        <v>1.42</v>
      </c>
      <c r="I10">
        <f>D10*G13+H13</f>
        <v>16.287</v>
      </c>
      <c r="J10" s="2">
        <f t="shared" si="2"/>
        <v>0.0036328125</v>
      </c>
      <c r="K10" s="2">
        <f t="shared" si="3"/>
        <v>3.2836328125</v>
      </c>
      <c r="L10">
        <f>F10*J13+K13</f>
        <v>16.2897387475538</v>
      </c>
      <c r="M10" s="2">
        <f t="shared" si="4"/>
        <v>-0.0130000000000017</v>
      </c>
      <c r="N10" s="2">
        <f t="shared" si="5"/>
        <v>-0.0102612524461847</v>
      </c>
      <c r="O10">
        <f t="shared" si="6"/>
        <v>8.953857421875</v>
      </c>
      <c r="P10" s="2">
        <f>D10*O13</f>
        <v>18.2532839506173</v>
      </c>
      <c r="Q10" s="2">
        <f t="shared" si="7"/>
        <v>1.95328395061728</v>
      </c>
    </row>
    <row r="11" spans="4:17">
      <c r="D11" s="5">
        <v>2.048</v>
      </c>
      <c r="E11" s="3">
        <v>18.16</v>
      </c>
      <c r="F11" s="2">
        <v>4095</v>
      </c>
      <c r="I11">
        <f>D11*G13+H13</f>
        <v>18.16025</v>
      </c>
      <c r="J11" s="2"/>
      <c r="K11" s="2"/>
      <c r="L11">
        <f>F11*J13+K13</f>
        <v>18.1634452054795</v>
      </c>
      <c r="M11" s="2">
        <f t="shared" si="4"/>
        <v>0.000249999999997641</v>
      </c>
      <c r="N11" s="2">
        <f t="shared" si="5"/>
        <v>0.00344520547945137</v>
      </c>
      <c r="O11">
        <f t="shared" si="6"/>
        <v>8.8671875</v>
      </c>
      <c r="P11" s="2">
        <f>D11*O13</f>
        <v>20.5349444444444</v>
      </c>
      <c r="Q11" s="2">
        <f t="shared" si="7"/>
        <v>2.37494444444444</v>
      </c>
    </row>
    <row r="12" spans="10:17">
      <c r="J12" s="2"/>
      <c r="K12" s="2"/>
      <c r="P12" s="2"/>
      <c r="Q12" s="2"/>
    </row>
    <row r="13" spans="3:17">
      <c r="C13" t="s">
        <v>14</v>
      </c>
      <c r="G13">
        <f>AVERAGE(G3:G12)</f>
        <v>8.2320556640625</v>
      </c>
      <c r="H13">
        <f>AVERAGE(H3:H12)</f>
        <v>1.301</v>
      </c>
      <c r="J13" s="2">
        <f>AVERAGE(J3:J12)</f>
        <v>0.00365958292563601</v>
      </c>
      <c r="K13" s="2">
        <f>AVERAGE(K3:K12)</f>
        <v>3.177453125</v>
      </c>
      <c r="M13">
        <f>AVERAGE(M3:M12)</f>
        <v>0.000138888888889009</v>
      </c>
      <c r="N13">
        <f>AVERAGE(N3:N12)</f>
        <v>0.00191488299086694</v>
      </c>
      <c r="O13">
        <f>AVERAGE(O3:O12)</f>
        <v>10.0268283420139</v>
      </c>
      <c r="P13" s="2"/>
      <c r="Q13" s="2">
        <f>AVERAGE(Q3:Q12)</f>
        <v>0.741191358024692</v>
      </c>
    </row>
    <row r="15" spans="1:1">
      <c r="A15" s="6" t="s">
        <v>15</v>
      </c>
    </row>
    <row r="17" spans="4:14">
      <c r="D17" s="7" t="s">
        <v>0</v>
      </c>
      <c r="E17" s="2" t="s">
        <v>1</v>
      </c>
      <c r="F17" s="2" t="s">
        <v>16</v>
      </c>
      <c r="G17" s="2" t="s">
        <v>17</v>
      </c>
      <c r="H17" s="2"/>
      <c r="I17" s="2"/>
      <c r="J17" s="2"/>
      <c r="K17" s="2"/>
      <c r="L17" s="2"/>
      <c r="M17" s="2"/>
      <c r="N17" s="2"/>
    </row>
    <row r="18" spans="4:14">
      <c r="D18" s="2">
        <f>D26*1/9</f>
        <v>0.227555555555556</v>
      </c>
      <c r="F18" s="2"/>
      <c r="G18" s="2"/>
      <c r="H18" s="2"/>
      <c r="I18" s="2"/>
      <c r="J18" s="2"/>
      <c r="K18" s="2"/>
      <c r="L18" s="2"/>
      <c r="M18" s="2"/>
      <c r="N18" s="2"/>
    </row>
    <row r="19" spans="4:14">
      <c r="D19" s="2">
        <f>D26*2/9</f>
        <v>0.455111111111111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4:14">
      <c r="D20" s="2">
        <f>D26*3/9</f>
        <v>0.682666666666667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4:14">
      <c r="D21" s="2">
        <f>D26*4/9</f>
        <v>0.910222222222222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4:14">
      <c r="D22" s="2">
        <f>D26*5/9</f>
        <v>1.13777777777778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4:14">
      <c r="D23" s="2">
        <f>D26*6/9</f>
        <v>1.36533333333333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4:14">
      <c r="D24" s="2">
        <f>D26*7/9</f>
        <v>1.59288888888889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4:14">
      <c r="D25" s="2">
        <f>D26*8/9</f>
        <v>1.82044444444444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4:14">
      <c r="D26" s="5">
        <v>2.048</v>
      </c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2022-02-11T13:35:00Z</dcterms:created>
  <dcterms:modified xsi:type="dcterms:W3CDTF">2022-02-12T01:17:01Z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B7C9C0CCBD364125BF4963F777BE49AC</vt:lpwstr>
  </property>
  <property fmtid="{D5CDD505-2E9C-101B-9397-08002B2CF9AE}" pid="3" name="KSOProductBuildVer">
    <vt:lpwstr>2052-11.1.0.11115</vt:lpwstr>
  </property>
</Properties>
</file>