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oE\OneDrive\Documents\BILD\LHRIC 2026 Season\26-DYN\"/>
    </mc:Choice>
  </mc:AlternateContent>
  <xr:revisionPtr revIDLastSave="0" documentId="13_ncr:1_{1AD07C38-0224-4026-800D-A204E7624749}" xr6:coauthVersionLast="47" xr6:coauthVersionMax="47" xr10:uidLastSave="{00000000-0000-0000-0000-000000000000}"/>
  <bookViews>
    <workbookView xWindow="-108" yWindow="-108" windowWidth="30936" windowHeight="16776" activeTab="2" xr2:uid="{5D48DADB-1A93-468D-B915-C9DD90D6CC32}"/>
  </bookViews>
  <sheets>
    <sheet name="1 Ride Height Import" sheetId="7" r:id="rId1"/>
    <sheet name="2 Dyn Assem Import" sheetId="11" r:id="rId2"/>
    <sheet name="Hardpoint Configurator" sheetId="9" r:id="rId3"/>
    <sheet name="Free Truss Solver " sheetId="5" r:id="rId4"/>
    <sheet name="Load Sweep Summary" sheetId="10" r:id="rId5"/>
    <sheet name="Step 1" sheetId="21" r:id="rId6"/>
    <sheet name="Step (2)" sheetId="22" r:id="rId7"/>
    <sheet name="Step (3)" sheetId="23" r:id="rId8"/>
    <sheet name="Step (4)" sheetId="24" r:id="rId9"/>
    <sheet name="Step (5)" sheetId="25" r:id="rId10"/>
    <sheet name="Step (6)" sheetId="26" r:id="rId11"/>
    <sheet name="Step (7)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5" l="1"/>
  <c r="C28" i="21" a="1"/>
  <c r="C28" i="21" s="1"/>
  <c r="AC18" i="21" s="1"/>
  <c r="AS5" i="21" s="1"/>
  <c r="BK4" i="21" s="1"/>
  <c r="M3" i="10"/>
  <c r="C28" i="27" a="1"/>
  <c r="C28" i="27" s="1"/>
  <c r="AC18" i="27" s="1"/>
  <c r="AS5" i="27" s="1"/>
  <c r="BK4" i="27" s="1"/>
  <c r="C28" i="26" a="1"/>
  <c r="C28" i="26" s="1"/>
  <c r="AC18" i="26" s="1"/>
  <c r="AS5" i="26" s="1"/>
  <c r="BK4" i="26" s="1"/>
  <c r="C28" i="25" a="1"/>
  <c r="C28" i="25" s="1"/>
  <c r="AC18" i="25" s="1"/>
  <c r="AS5" i="25" s="1"/>
  <c r="BK4" i="25" s="1"/>
  <c r="C28" i="24" a="1"/>
  <c r="C28" i="24" s="1"/>
  <c r="AC18" i="24" s="1"/>
  <c r="AS5" i="24" s="1"/>
  <c r="BK4" i="24" s="1"/>
  <c r="C28" i="23" a="1"/>
  <c r="C28" i="23" s="1"/>
  <c r="AC18" i="23" s="1"/>
  <c r="AS5" i="23" s="1"/>
  <c r="BK4" i="23" s="1"/>
  <c r="C28" i="22" a="1"/>
  <c r="C28" i="22" s="1"/>
  <c r="AC18" i="22" s="1"/>
  <c r="AS5" i="22" s="1"/>
  <c r="BK4" i="22" s="1"/>
  <c r="CV12" i="27"/>
  <c r="CQ12" i="27"/>
  <c r="CV9" i="27"/>
  <c r="CQ9" i="27"/>
  <c r="CY8" i="27"/>
  <c r="CX8" i="27"/>
  <c r="CW8" i="27"/>
  <c r="CV8" i="27"/>
  <c r="CT8" i="27"/>
  <c r="CS8" i="27"/>
  <c r="CR8" i="27"/>
  <c r="CQ8" i="27"/>
  <c r="CY5" i="27"/>
  <c r="CX5" i="27"/>
  <c r="CW5" i="27"/>
  <c r="CV5" i="27"/>
  <c r="CT5" i="27"/>
  <c r="CS5" i="27"/>
  <c r="CR5" i="27"/>
  <c r="CQ5" i="27"/>
  <c r="CQ3" i="27"/>
  <c r="CY2" i="27"/>
  <c r="CX2" i="27"/>
  <c r="CW2" i="27"/>
  <c r="CV2" i="27"/>
  <c r="CT2" i="27"/>
  <c r="CS2" i="27"/>
  <c r="CR2" i="27"/>
  <c r="CQ2" i="27"/>
  <c r="CV12" i="26"/>
  <c r="CQ12" i="26"/>
  <c r="CV9" i="26"/>
  <c r="CQ9" i="26"/>
  <c r="CY8" i="26"/>
  <c r="CX8" i="26"/>
  <c r="CW8" i="26"/>
  <c r="CV8" i="26"/>
  <c r="CT8" i="26"/>
  <c r="CS8" i="26"/>
  <c r="CR8" i="26"/>
  <c r="CQ8" i="26"/>
  <c r="CY5" i="26"/>
  <c r="CX5" i="26"/>
  <c r="CW5" i="26"/>
  <c r="CV5" i="26"/>
  <c r="CT5" i="26"/>
  <c r="CS5" i="26"/>
  <c r="CR5" i="26"/>
  <c r="CQ5" i="26"/>
  <c r="CQ3" i="26"/>
  <c r="CY2" i="26"/>
  <c r="CX2" i="26"/>
  <c r="CW2" i="26"/>
  <c r="CV2" i="26"/>
  <c r="CT2" i="26"/>
  <c r="CS2" i="26"/>
  <c r="CR2" i="26"/>
  <c r="CQ2" i="26"/>
  <c r="CV12" i="25"/>
  <c r="CQ12" i="25"/>
  <c r="CV9" i="25"/>
  <c r="CQ9" i="25"/>
  <c r="CY8" i="25"/>
  <c r="CX8" i="25"/>
  <c r="CW8" i="25"/>
  <c r="CV8" i="25"/>
  <c r="CT8" i="25"/>
  <c r="CS8" i="25"/>
  <c r="CR8" i="25"/>
  <c r="CQ8" i="25"/>
  <c r="CY5" i="25"/>
  <c r="CX5" i="25"/>
  <c r="CW5" i="25"/>
  <c r="CV5" i="25"/>
  <c r="CT5" i="25"/>
  <c r="CS5" i="25"/>
  <c r="CR5" i="25"/>
  <c r="CQ5" i="25"/>
  <c r="CQ3" i="25"/>
  <c r="CY2" i="25"/>
  <c r="CX2" i="25"/>
  <c r="CW2" i="25"/>
  <c r="CV2" i="25"/>
  <c r="CT2" i="25"/>
  <c r="CS2" i="25"/>
  <c r="CR2" i="25"/>
  <c r="CQ2" i="25"/>
  <c r="CV12" i="24"/>
  <c r="CQ12" i="24"/>
  <c r="CV9" i="24"/>
  <c r="CQ9" i="24"/>
  <c r="CY8" i="24"/>
  <c r="CX8" i="24"/>
  <c r="CW8" i="24"/>
  <c r="CV8" i="24"/>
  <c r="CT8" i="24"/>
  <c r="CS8" i="24"/>
  <c r="CR8" i="24"/>
  <c r="CQ8" i="24"/>
  <c r="CY5" i="24"/>
  <c r="CX5" i="24"/>
  <c r="CW5" i="24"/>
  <c r="CV5" i="24"/>
  <c r="CT5" i="24"/>
  <c r="CS5" i="24"/>
  <c r="CR5" i="24"/>
  <c r="CQ5" i="24"/>
  <c r="CQ3" i="24"/>
  <c r="CY2" i="24"/>
  <c r="CX2" i="24"/>
  <c r="CW2" i="24"/>
  <c r="CV2" i="24"/>
  <c r="CT2" i="24"/>
  <c r="CS2" i="24"/>
  <c r="CR2" i="24"/>
  <c r="CQ2" i="24"/>
  <c r="CV12" i="23"/>
  <c r="CQ12" i="23"/>
  <c r="CV9" i="23"/>
  <c r="CQ9" i="23"/>
  <c r="CY8" i="23"/>
  <c r="CX8" i="23"/>
  <c r="CW8" i="23"/>
  <c r="CV8" i="23"/>
  <c r="CT8" i="23"/>
  <c r="CS8" i="23"/>
  <c r="CR8" i="23"/>
  <c r="CQ8" i="23"/>
  <c r="CY5" i="23"/>
  <c r="CX5" i="23"/>
  <c r="CW5" i="23"/>
  <c r="CV5" i="23"/>
  <c r="CT5" i="23"/>
  <c r="CS5" i="23"/>
  <c r="CR5" i="23"/>
  <c r="CQ5" i="23"/>
  <c r="CQ3" i="23"/>
  <c r="CY2" i="23"/>
  <c r="CX2" i="23"/>
  <c r="CW2" i="23"/>
  <c r="CV2" i="23"/>
  <c r="CT2" i="23"/>
  <c r="CS2" i="23"/>
  <c r="CR2" i="23"/>
  <c r="CQ2" i="23"/>
  <c r="CV12" i="22"/>
  <c r="CQ12" i="22"/>
  <c r="CV9" i="22"/>
  <c r="CQ9" i="22"/>
  <c r="CY8" i="22"/>
  <c r="CX8" i="22"/>
  <c r="CW8" i="22"/>
  <c r="CV8" i="22"/>
  <c r="CT8" i="22"/>
  <c r="CS8" i="22"/>
  <c r="CR8" i="22"/>
  <c r="CQ8" i="22"/>
  <c r="CY5" i="22"/>
  <c r="CX5" i="22"/>
  <c r="CW5" i="22"/>
  <c r="CV5" i="22"/>
  <c r="CT5" i="22"/>
  <c r="CS5" i="22"/>
  <c r="CR5" i="22"/>
  <c r="CQ5" i="22"/>
  <c r="CQ3" i="22"/>
  <c r="CY2" i="22"/>
  <c r="CX2" i="22"/>
  <c r="CW2" i="22"/>
  <c r="CV2" i="22"/>
  <c r="CT2" i="22"/>
  <c r="CS2" i="22"/>
  <c r="CR2" i="22"/>
  <c r="CQ2" i="22"/>
  <c r="AS8" i="5"/>
  <c r="AS9" i="5"/>
  <c r="CV12" i="21"/>
  <c r="CQ12" i="21"/>
  <c r="CV9" i="21"/>
  <c r="CQ9" i="21"/>
  <c r="CY8" i="21"/>
  <c r="CX8" i="21"/>
  <c r="CW8" i="21"/>
  <c r="CV8" i="21"/>
  <c r="CT8" i="21"/>
  <c r="CS8" i="21"/>
  <c r="CR8" i="21"/>
  <c r="CQ8" i="21"/>
  <c r="CY5" i="21"/>
  <c r="CX5" i="21"/>
  <c r="CW5" i="21"/>
  <c r="CV5" i="21"/>
  <c r="CT5" i="21"/>
  <c r="CS5" i="21"/>
  <c r="CR5" i="21"/>
  <c r="CQ5" i="21"/>
  <c r="CQ3" i="21"/>
  <c r="CY2" i="21"/>
  <c r="CX2" i="21"/>
  <c r="CW2" i="21"/>
  <c r="CV2" i="21"/>
  <c r="CT2" i="21"/>
  <c r="CS2" i="21"/>
  <c r="CR2" i="21"/>
  <c r="CQ2" i="21"/>
  <c r="Q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1" i="7"/>
  <c r="M1" i="11"/>
  <c r="N1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AC19" i="25" l="1"/>
  <c r="AS8" i="25" s="1"/>
  <c r="BK7" i="25" s="1"/>
  <c r="BJ18" i="25" s="1"/>
  <c r="BS18" i="25" s="1"/>
  <c r="AD19" i="23"/>
  <c r="AS9" i="23" s="1"/>
  <c r="BK8" i="23" s="1"/>
  <c r="AE19" i="23"/>
  <c r="AS10" i="23" s="1"/>
  <c r="BK9" i="23" s="1"/>
  <c r="AD19" i="22"/>
  <c r="AS9" i="22" s="1"/>
  <c r="BK8" i="22" s="1"/>
  <c r="BS30" i="22" s="1"/>
  <c r="AD18" i="22"/>
  <c r="AS6" i="22" s="1"/>
  <c r="BK5" i="22" s="1"/>
  <c r="AD19" i="24"/>
  <c r="AS9" i="24" s="1"/>
  <c r="BK8" i="24" s="1"/>
  <c r="BJ19" i="24" s="1"/>
  <c r="BS19" i="24" s="1"/>
  <c r="AD19" i="26"/>
  <c r="AS9" i="26" s="1"/>
  <c r="BK8" i="26" s="1"/>
  <c r="BS30" i="26" s="1"/>
  <c r="AE19" i="22"/>
  <c r="AS10" i="22" s="1"/>
  <c r="BK9" i="22" s="1"/>
  <c r="BJ20" i="22" s="1"/>
  <c r="BS20" i="22" s="1"/>
  <c r="AD18" i="24"/>
  <c r="AS6" i="24" s="1"/>
  <c r="BK5" i="24" s="1"/>
  <c r="BJ16" i="24" s="1"/>
  <c r="BS16" i="24" s="1"/>
  <c r="AC19" i="26"/>
  <c r="AS8" i="26" s="1"/>
  <c r="BK7" i="26" s="1"/>
  <c r="BJ18" i="26" s="1"/>
  <c r="BS18" i="26" s="1"/>
  <c r="AE18" i="22"/>
  <c r="AS7" i="22" s="1"/>
  <c r="BK6" i="22" s="1"/>
  <c r="BJ17" i="22" s="1"/>
  <c r="BS17" i="22" s="1"/>
  <c r="AE18" i="23"/>
  <c r="AS7" i="23" s="1"/>
  <c r="BK6" i="23" s="1"/>
  <c r="BJ28" i="23" s="1"/>
  <c r="AD18" i="23"/>
  <c r="AS6" i="23" s="1"/>
  <c r="BK5" i="23" s="1"/>
  <c r="BJ16" i="23" s="1"/>
  <c r="BS16" i="23" s="1"/>
  <c r="AC19" i="22"/>
  <c r="AS8" i="22" s="1"/>
  <c r="BK7" i="22" s="1"/>
  <c r="BJ29" i="22" s="1"/>
  <c r="AC19" i="23"/>
  <c r="AS8" i="23" s="1"/>
  <c r="BK7" i="23" s="1"/>
  <c r="BJ29" i="23" s="1"/>
  <c r="AD18" i="26"/>
  <c r="AS6" i="26" s="1"/>
  <c r="BK5" i="26" s="1"/>
  <c r="BS27" i="26" s="1"/>
  <c r="AE19" i="21"/>
  <c r="AS10" i="21" s="1"/>
  <c r="BK9" i="21" s="1"/>
  <c r="BS31" i="21" s="1"/>
  <c r="AD19" i="21"/>
  <c r="AS9" i="21" s="1"/>
  <c r="BK8" i="21" s="1"/>
  <c r="BS30" i="21" s="1"/>
  <c r="AC19" i="21"/>
  <c r="AS8" i="21" s="1"/>
  <c r="BK7" i="21" s="1"/>
  <c r="AE18" i="21"/>
  <c r="AS7" i="21" s="1"/>
  <c r="BK6" i="21" s="1"/>
  <c r="BS28" i="21" s="1"/>
  <c r="AD18" i="21"/>
  <c r="AS6" i="21" s="1"/>
  <c r="BK5" i="21" s="1"/>
  <c r="BJ27" i="21" s="1"/>
  <c r="AE18" i="27"/>
  <c r="AS7" i="27" s="1"/>
  <c r="BK6" i="27" s="1"/>
  <c r="BJ28" i="27" s="1"/>
  <c r="AC19" i="27"/>
  <c r="AS8" i="27" s="1"/>
  <c r="BK7" i="27" s="1"/>
  <c r="BJ29" i="27" s="1"/>
  <c r="AD19" i="27"/>
  <c r="AS9" i="27" s="1"/>
  <c r="BK8" i="27" s="1"/>
  <c r="BJ19" i="27" s="1"/>
  <c r="BS19" i="27" s="1"/>
  <c r="AE19" i="27"/>
  <c r="AS10" i="27" s="1"/>
  <c r="BK9" i="27" s="1"/>
  <c r="BS31" i="27" s="1"/>
  <c r="AD18" i="27"/>
  <c r="AS6" i="27" s="1"/>
  <c r="BK5" i="27" s="1"/>
  <c r="BJ27" i="27" s="1"/>
  <c r="AE18" i="26"/>
  <c r="AS7" i="26" s="1"/>
  <c r="BK6" i="26" s="1"/>
  <c r="BJ28" i="26" s="1"/>
  <c r="AE19" i="26"/>
  <c r="AS10" i="26" s="1"/>
  <c r="BK9" i="26" s="1"/>
  <c r="BS31" i="26" s="1"/>
  <c r="AD19" i="25"/>
  <c r="AS9" i="25" s="1"/>
  <c r="BK8" i="25" s="1"/>
  <c r="BJ19" i="25" s="1"/>
  <c r="BS19" i="25" s="1"/>
  <c r="AE19" i="25"/>
  <c r="AS10" i="25" s="1"/>
  <c r="BK9" i="25" s="1"/>
  <c r="BJ20" i="25" s="1"/>
  <c r="BS20" i="25" s="1"/>
  <c r="AD18" i="25"/>
  <c r="AS6" i="25" s="1"/>
  <c r="BK5" i="25" s="1"/>
  <c r="BJ16" i="25" s="1"/>
  <c r="BS16" i="25" s="1"/>
  <c r="AE18" i="25"/>
  <c r="AS7" i="25" s="1"/>
  <c r="BK6" i="25" s="1"/>
  <c r="BS28" i="25" s="1"/>
  <c r="AC19" i="24"/>
  <c r="AS8" i="24" s="1"/>
  <c r="BK7" i="24" s="1"/>
  <c r="BS29" i="24" s="1"/>
  <c r="AE19" i="24"/>
  <c r="AS10" i="24" s="1"/>
  <c r="BK9" i="24" s="1"/>
  <c r="BJ31" i="24" s="1"/>
  <c r="AE18" i="24"/>
  <c r="AS7" i="24" s="1"/>
  <c r="BK6" i="24" s="1"/>
  <c r="BS28" i="24" s="1"/>
  <c r="BJ31" i="23"/>
  <c r="BJ20" i="23"/>
  <c r="BS20" i="23" s="1"/>
  <c r="BS26" i="24"/>
  <c r="BJ15" i="24"/>
  <c r="BS15" i="24" s="1"/>
  <c r="BS31" i="23"/>
  <c r="BS30" i="23"/>
  <c r="BJ19" i="23"/>
  <c r="BS19" i="23" s="1"/>
  <c r="BS26" i="27"/>
  <c r="BJ15" i="27"/>
  <c r="BS15" i="27" s="1"/>
  <c r="BJ26" i="27"/>
  <c r="BJ30" i="26"/>
  <c r="BJ16" i="26"/>
  <c r="BS16" i="26" s="1"/>
  <c r="BJ27" i="26"/>
  <c r="BJ15" i="26"/>
  <c r="BS15" i="26" s="1"/>
  <c r="BJ26" i="26"/>
  <c r="BS26" i="26"/>
  <c r="BJ29" i="25"/>
  <c r="BS26" i="25"/>
  <c r="BJ15" i="25"/>
  <c r="BS15" i="25" s="1"/>
  <c r="BJ26" i="25"/>
  <c r="BS30" i="24"/>
  <c r="BJ30" i="24"/>
  <c r="BJ26" i="24"/>
  <c r="BS26" i="23"/>
  <c r="BJ26" i="23"/>
  <c r="BJ15" i="23"/>
  <c r="BS15" i="23" s="1"/>
  <c r="BJ30" i="23"/>
  <c r="BJ26" i="22"/>
  <c r="BJ15" i="22"/>
  <c r="BS15" i="22" s="1"/>
  <c r="BS26" i="22"/>
  <c r="BJ16" i="22"/>
  <c r="BS16" i="22" s="1"/>
  <c r="BS27" i="22"/>
  <c r="BJ27" i="22"/>
  <c r="BJ30" i="22"/>
  <c r="BJ19" i="22"/>
  <c r="BS19" i="22" s="1"/>
  <c r="BS31" i="22"/>
  <c r="BS26" i="21"/>
  <c r="BJ15" i="21"/>
  <c r="BS15" i="21" s="1"/>
  <c r="BJ26" i="21"/>
  <c r="BS27" i="21"/>
  <c r="BS31" i="24" l="1"/>
  <c r="BJ29" i="24"/>
  <c r="BJ18" i="24"/>
  <c r="BS18" i="24" s="1"/>
  <c r="BJ19" i="26"/>
  <c r="BS19" i="26" s="1"/>
  <c r="BS29" i="25"/>
  <c r="BS28" i="22"/>
  <c r="BJ31" i="22"/>
  <c r="BJ28" i="22"/>
  <c r="BS29" i="22"/>
  <c r="BJ27" i="24"/>
  <c r="BS27" i="24"/>
  <c r="BS29" i="26"/>
  <c r="BJ29" i="26"/>
  <c r="BS28" i="23"/>
  <c r="BJ17" i="23"/>
  <c r="BS17" i="23" s="1"/>
  <c r="BJ31" i="26"/>
  <c r="BJ20" i="26"/>
  <c r="BS20" i="26" s="1"/>
  <c r="BJ17" i="26"/>
  <c r="BS17" i="26" s="1"/>
  <c r="BJ18" i="22"/>
  <c r="BS18" i="22" s="1"/>
  <c r="BS28" i="26"/>
  <c r="BJ18" i="23"/>
  <c r="BS18" i="23" s="1"/>
  <c r="BS29" i="23"/>
  <c r="BJ30" i="25"/>
  <c r="BS30" i="25"/>
  <c r="BJ27" i="23"/>
  <c r="BJ31" i="25"/>
  <c r="BS27" i="23"/>
  <c r="BS31" i="25"/>
  <c r="BJ27" i="25"/>
  <c r="BS30" i="27"/>
  <c r="BJ17" i="27"/>
  <c r="BS17" i="27" s="1"/>
  <c r="BS28" i="27"/>
  <c r="BJ28" i="25"/>
  <c r="BS29" i="21"/>
  <c r="BJ18" i="21"/>
  <c r="BS18" i="21" s="1"/>
  <c r="BJ16" i="21"/>
  <c r="BS16" i="21" s="1"/>
  <c r="BJ17" i="21"/>
  <c r="BS17" i="21" s="1"/>
  <c r="BJ19" i="21"/>
  <c r="BS19" i="21" s="1"/>
  <c r="BJ28" i="21"/>
  <c r="BJ29" i="21"/>
  <c r="BJ31" i="21"/>
  <c r="BJ30" i="21"/>
  <c r="BJ20" i="21"/>
  <c r="BS20" i="21" s="1"/>
  <c r="BS27" i="27"/>
  <c r="BJ16" i="27"/>
  <c r="BS16" i="27" s="1"/>
  <c r="BJ18" i="27"/>
  <c r="BS18" i="27" s="1"/>
  <c r="BJ31" i="27"/>
  <c r="BS29" i="27"/>
  <c r="BJ20" i="27"/>
  <c r="BS20" i="27" s="1"/>
  <c r="BJ30" i="27"/>
  <c r="B36" i="21"/>
  <c r="B36" i="27"/>
  <c r="B36" i="26"/>
  <c r="B36" i="24"/>
  <c r="B36" i="25"/>
  <c r="B36" i="23"/>
  <c r="BS27" i="25"/>
  <c r="BJ17" i="25"/>
  <c r="BS17" i="25" s="1"/>
  <c r="BJ20" i="24"/>
  <c r="BS20" i="24" s="1"/>
  <c r="BJ17" i="24"/>
  <c r="BS17" i="24" s="1"/>
  <c r="BJ28" i="24"/>
  <c r="D18" i="5"/>
  <c r="B18" i="5"/>
  <c r="C17" i="5"/>
  <c r="D17" i="5"/>
  <c r="C18" i="5"/>
  <c r="C19" i="5"/>
  <c r="D19" i="5"/>
  <c r="B19" i="5"/>
  <c r="C4" i="5"/>
  <c r="C10" i="5"/>
  <c r="C16" i="5"/>
  <c r="C22" i="5"/>
  <c r="C11" i="5"/>
  <c r="B22" i="5"/>
  <c r="D11" i="5"/>
  <c r="B21" i="5"/>
  <c r="C13" i="5"/>
  <c r="D13" i="5"/>
  <c r="D4" i="5"/>
  <c r="D10" i="5"/>
  <c r="D16" i="5"/>
  <c r="D22" i="5"/>
  <c r="C5" i="5"/>
  <c r="D5" i="5"/>
  <c r="C7" i="5"/>
  <c r="D7" i="5"/>
  <c r="B17" i="5"/>
  <c r="D21" i="5"/>
  <c r="C6" i="5"/>
  <c r="C12" i="5"/>
  <c r="B20" i="5"/>
  <c r="D6" i="5"/>
  <c r="D12" i="5"/>
  <c r="C8" i="5"/>
  <c r="C14" i="5"/>
  <c r="C20" i="5"/>
  <c r="D8" i="5"/>
  <c r="D14" i="5"/>
  <c r="D20" i="5"/>
  <c r="C9" i="5"/>
  <c r="C15" i="5"/>
  <c r="C21" i="5"/>
  <c r="D15" i="5"/>
  <c r="D9" i="5"/>
  <c r="B14" i="5"/>
  <c r="B13" i="5"/>
  <c r="B10" i="5"/>
  <c r="B6" i="5"/>
  <c r="B4" i="5"/>
  <c r="B15" i="5"/>
  <c r="B12" i="5"/>
  <c r="B11" i="5"/>
  <c r="B9" i="5"/>
  <c r="B5" i="5"/>
  <c r="D33" i="9"/>
  <c r="J33" i="9" s="1"/>
  <c r="E33" i="9"/>
  <c r="K33" i="9" s="1"/>
  <c r="D34" i="9"/>
  <c r="J34" i="9" s="1"/>
  <c r="E34" i="9"/>
  <c r="K34" i="9" s="1"/>
  <c r="D35" i="9"/>
  <c r="J35" i="9" s="1"/>
  <c r="E35" i="9"/>
  <c r="K35" i="9" s="1"/>
  <c r="D36" i="9"/>
  <c r="J36" i="9" s="1"/>
  <c r="E36" i="9"/>
  <c r="K36" i="9" s="1"/>
  <c r="D37" i="9"/>
  <c r="J37" i="9" s="1"/>
  <c r="E37" i="9"/>
  <c r="K37" i="9" s="1"/>
  <c r="D38" i="9"/>
  <c r="J38" i="9" s="1"/>
  <c r="E38" i="9"/>
  <c r="K38" i="9" s="1"/>
  <c r="D39" i="9"/>
  <c r="J39" i="9" s="1"/>
  <c r="E39" i="9"/>
  <c r="K39" i="9" s="1"/>
  <c r="D40" i="9"/>
  <c r="J40" i="9" s="1"/>
  <c r="E40" i="9"/>
  <c r="K40" i="9" s="1"/>
  <c r="D41" i="9"/>
  <c r="J41" i="9" s="1"/>
  <c r="E41" i="9"/>
  <c r="K41" i="9" s="1"/>
  <c r="D42" i="9"/>
  <c r="J42" i="9" s="1"/>
  <c r="E42" i="9"/>
  <c r="K42" i="9" s="1"/>
  <c r="C42" i="9"/>
  <c r="I42" i="9" s="1"/>
  <c r="C41" i="9"/>
  <c r="I41" i="9" s="1"/>
  <c r="C40" i="9"/>
  <c r="I40" i="9" s="1"/>
  <c r="C39" i="9"/>
  <c r="I39" i="9" s="1"/>
  <c r="C38" i="9"/>
  <c r="I38" i="9" s="1"/>
  <c r="C37" i="9"/>
  <c r="I37" i="9" s="1"/>
  <c r="C36" i="9"/>
  <c r="I36" i="9" s="1"/>
  <c r="C35" i="9"/>
  <c r="I35" i="9" s="1"/>
  <c r="C34" i="9"/>
  <c r="I34" i="9" s="1"/>
  <c r="C33" i="9"/>
  <c r="I33" i="9" s="1"/>
  <c r="D8" i="9"/>
  <c r="J8" i="9" s="1"/>
  <c r="E8" i="9"/>
  <c r="K8" i="9" s="1"/>
  <c r="D9" i="9"/>
  <c r="J9" i="9" s="1"/>
  <c r="E9" i="9"/>
  <c r="K9" i="9" s="1"/>
  <c r="D10" i="9"/>
  <c r="J10" i="9" s="1"/>
  <c r="E10" i="9"/>
  <c r="K10" i="9" s="1"/>
  <c r="D11" i="9"/>
  <c r="J11" i="9" s="1"/>
  <c r="E11" i="9"/>
  <c r="K11" i="9" s="1"/>
  <c r="D12" i="9"/>
  <c r="J12" i="9" s="1"/>
  <c r="E12" i="9"/>
  <c r="K12" i="9" s="1"/>
  <c r="D13" i="9"/>
  <c r="J13" i="9" s="1"/>
  <c r="E13" i="9"/>
  <c r="K13" i="9" s="1"/>
  <c r="D14" i="9"/>
  <c r="J14" i="9" s="1"/>
  <c r="E14" i="9"/>
  <c r="K14" i="9" s="1"/>
  <c r="D15" i="9"/>
  <c r="J15" i="9" s="1"/>
  <c r="E15" i="9"/>
  <c r="K15" i="9" s="1"/>
  <c r="D16" i="9"/>
  <c r="J16" i="9" s="1"/>
  <c r="E16" i="9"/>
  <c r="K16" i="9" s="1"/>
  <c r="D17" i="9"/>
  <c r="J17" i="9" s="1"/>
  <c r="E17" i="9"/>
  <c r="K17" i="9" s="1"/>
  <c r="C17" i="9"/>
  <c r="I17" i="9" s="1"/>
  <c r="C16" i="9"/>
  <c r="I16" i="9" s="1"/>
  <c r="C15" i="9"/>
  <c r="I15" i="9" s="1"/>
  <c r="C14" i="9"/>
  <c r="I14" i="9" s="1"/>
  <c r="C13" i="9"/>
  <c r="I13" i="9" s="1"/>
  <c r="C12" i="9"/>
  <c r="I12" i="9" s="1"/>
  <c r="C11" i="9"/>
  <c r="I11" i="9" s="1"/>
  <c r="C10" i="9"/>
  <c r="I10" i="9" s="1"/>
  <c r="C9" i="9"/>
  <c r="I9" i="9" s="1"/>
  <c r="C8" i="9"/>
  <c r="I8" i="9" s="1"/>
  <c r="X18" i="9"/>
  <c r="Y18" i="9"/>
  <c r="X19" i="9"/>
  <c r="Y19" i="9"/>
  <c r="X20" i="9"/>
  <c r="Y20" i="9"/>
  <c r="W20" i="9"/>
  <c r="W19" i="9"/>
  <c r="W18" i="9"/>
  <c r="O19" i="9"/>
  <c r="S43" i="9"/>
  <c r="T43" i="9"/>
  <c r="S44" i="9"/>
  <c r="T44" i="9"/>
  <c r="S45" i="9"/>
  <c r="T45" i="9"/>
  <c r="S46" i="9"/>
  <c r="T46" i="9"/>
  <c r="S47" i="9"/>
  <c r="T47" i="9"/>
  <c r="S48" i="9"/>
  <c r="T48" i="9"/>
  <c r="S50" i="9"/>
  <c r="T50" i="9"/>
  <c r="O43" i="9"/>
  <c r="D43" i="9" s="1"/>
  <c r="J43" i="9" s="1"/>
  <c r="P43" i="9"/>
  <c r="E43" i="9" s="1"/>
  <c r="K43" i="9" s="1"/>
  <c r="O44" i="9"/>
  <c r="D44" i="9" s="1"/>
  <c r="J44" i="9" s="1"/>
  <c r="P44" i="9"/>
  <c r="E44" i="9" s="1"/>
  <c r="K44" i="9" s="1"/>
  <c r="O45" i="9"/>
  <c r="D45" i="9" s="1"/>
  <c r="J45" i="9" s="1"/>
  <c r="P45" i="9"/>
  <c r="E45" i="9" s="1"/>
  <c r="K45" i="9" s="1"/>
  <c r="O46" i="9"/>
  <c r="D46" i="9" s="1"/>
  <c r="J46" i="9" s="1"/>
  <c r="P46" i="9"/>
  <c r="E46" i="9" s="1"/>
  <c r="K46" i="9" s="1"/>
  <c r="O47" i="9"/>
  <c r="D47" i="9" s="1"/>
  <c r="J47" i="9" s="1"/>
  <c r="P47" i="9"/>
  <c r="E47" i="9" s="1"/>
  <c r="K47" i="9" s="1"/>
  <c r="O48" i="9"/>
  <c r="D48" i="9" s="1"/>
  <c r="J48" i="9" s="1"/>
  <c r="P48" i="9"/>
  <c r="E48" i="9" s="1"/>
  <c r="K48" i="9" s="1"/>
  <c r="O50" i="9"/>
  <c r="D50" i="9" s="1"/>
  <c r="J50" i="9" s="1"/>
  <c r="P50" i="9"/>
  <c r="E50" i="9" s="1"/>
  <c r="K50" i="9" s="1"/>
  <c r="R50" i="9"/>
  <c r="N50" i="9"/>
  <c r="C50" i="9" s="1"/>
  <c r="I50" i="9" s="1"/>
  <c r="R48" i="9"/>
  <c r="N48" i="9"/>
  <c r="C48" i="9" s="1"/>
  <c r="I48" i="9" s="1"/>
  <c r="R47" i="9"/>
  <c r="R46" i="9"/>
  <c r="N47" i="9"/>
  <c r="C47" i="9" s="1"/>
  <c r="I47" i="9" s="1"/>
  <c r="N46" i="9"/>
  <c r="C46" i="9" s="1"/>
  <c r="I46" i="9" s="1"/>
  <c r="R45" i="9"/>
  <c r="N45" i="9"/>
  <c r="C45" i="9" s="1"/>
  <c r="I45" i="9" s="1"/>
  <c r="R44" i="9"/>
  <c r="R43" i="9"/>
  <c r="N44" i="9"/>
  <c r="C44" i="9" s="1"/>
  <c r="I44" i="9" s="1"/>
  <c r="N43" i="9"/>
  <c r="C43" i="9" s="1"/>
  <c r="I43" i="9" s="1"/>
  <c r="AC43" i="9"/>
  <c r="AD43" i="9"/>
  <c r="AC44" i="9"/>
  <c r="AC46" i="9" s="1"/>
  <c r="S49" i="9" s="1"/>
  <c r="AD44" i="9"/>
  <c r="AD46" i="9" s="1"/>
  <c r="T49" i="9" s="1"/>
  <c r="AC45" i="9"/>
  <c r="AD45" i="9"/>
  <c r="AB45" i="9"/>
  <c r="AB44" i="9"/>
  <c r="AB46" i="9" s="1"/>
  <c r="R49" i="9" s="1"/>
  <c r="AB43" i="9"/>
  <c r="X43" i="9"/>
  <c r="Y43" i="9"/>
  <c r="X44" i="9"/>
  <c r="X46" i="9" s="1"/>
  <c r="O49" i="9" s="1"/>
  <c r="D49" i="9" s="1"/>
  <c r="J49" i="9" s="1"/>
  <c r="Y44" i="9"/>
  <c r="Y46" i="9" s="1"/>
  <c r="P49" i="9" s="1"/>
  <c r="E49" i="9" s="1"/>
  <c r="K49" i="9" s="1"/>
  <c r="X45" i="9"/>
  <c r="Y45" i="9"/>
  <c r="W45" i="9"/>
  <c r="W44" i="9"/>
  <c r="W46" i="9" s="1"/>
  <c r="N49" i="9" s="1"/>
  <c r="C49" i="9" s="1"/>
  <c r="I49" i="9" s="1"/>
  <c r="W43" i="9"/>
  <c r="S18" i="9"/>
  <c r="T18" i="9"/>
  <c r="S19" i="9"/>
  <c r="T19" i="9"/>
  <c r="S20" i="9"/>
  <c r="T20" i="9"/>
  <c r="S21" i="9"/>
  <c r="T21" i="9"/>
  <c r="S22" i="9"/>
  <c r="T22" i="9"/>
  <c r="S23" i="9"/>
  <c r="T23" i="9"/>
  <c r="S25" i="9"/>
  <c r="T25" i="9"/>
  <c r="R25" i="9"/>
  <c r="R23" i="9"/>
  <c r="R22" i="9"/>
  <c r="R21" i="9"/>
  <c r="R20" i="9"/>
  <c r="R18" i="9"/>
  <c r="R19" i="9"/>
  <c r="AB18" i="9"/>
  <c r="AB19" i="9"/>
  <c r="AB20" i="9"/>
  <c r="AC18" i="9"/>
  <c r="AD18" i="9"/>
  <c r="AC19" i="9"/>
  <c r="AD19" i="9"/>
  <c r="AC20" i="9"/>
  <c r="AD20" i="9"/>
  <c r="O18" i="9"/>
  <c r="P18" i="9"/>
  <c r="P19" i="9"/>
  <c r="O20" i="9"/>
  <c r="P20" i="9"/>
  <c r="O21" i="9"/>
  <c r="P21" i="9"/>
  <c r="O22" i="9"/>
  <c r="P22" i="9"/>
  <c r="O23" i="9"/>
  <c r="P23" i="9"/>
  <c r="O25" i="9"/>
  <c r="P25" i="9"/>
  <c r="N18" i="9"/>
  <c r="N19" i="9"/>
  <c r="N20" i="9"/>
  <c r="N21" i="9"/>
  <c r="N22" i="9"/>
  <c r="N23" i="9"/>
  <c r="N25" i="9"/>
  <c r="D4" i="9"/>
  <c r="D29" i="9"/>
  <c r="D28" i="9"/>
  <c r="D3" i="9"/>
  <c r="CQ2" i="5"/>
  <c r="CR2" i="5"/>
  <c r="CS2" i="5"/>
  <c r="CT2" i="5"/>
  <c r="CV2" i="5"/>
  <c r="CW2" i="5"/>
  <c r="CX2" i="5"/>
  <c r="CY2" i="5"/>
  <c r="CQ3" i="5"/>
  <c r="CQ5" i="5"/>
  <c r="CR5" i="5"/>
  <c r="CS5" i="5"/>
  <c r="CT5" i="5"/>
  <c r="CV5" i="5"/>
  <c r="CW5" i="5"/>
  <c r="CX5" i="5"/>
  <c r="CY5" i="5"/>
  <c r="CQ8" i="5"/>
  <c r="CR8" i="5"/>
  <c r="CS8" i="5"/>
  <c r="CT8" i="5"/>
  <c r="CV8" i="5"/>
  <c r="CW8" i="5"/>
  <c r="CX8" i="5"/>
  <c r="CY8" i="5"/>
  <c r="CQ9" i="5"/>
  <c r="CV9" i="5"/>
  <c r="CQ12" i="5"/>
  <c r="CV12" i="5"/>
  <c r="AC18" i="5"/>
  <c r="AS5" i="5" s="1"/>
  <c r="BK4" i="5" s="1"/>
  <c r="BJ26" i="5" s="1"/>
  <c r="AD18" i="5"/>
  <c r="AS6" i="5" s="1"/>
  <c r="BK5" i="5" s="1"/>
  <c r="BJ27" i="5" s="1"/>
  <c r="AE18" i="5"/>
  <c r="AS7" i="5" s="1"/>
  <c r="BK6" i="5" s="1"/>
  <c r="BJ28" i="5" s="1"/>
  <c r="AC19" i="5"/>
  <c r="BK7" i="5" s="1"/>
  <c r="BJ29" i="5" s="1"/>
  <c r="AD19" i="5"/>
  <c r="BK8" i="5" s="1"/>
  <c r="BJ30" i="5" s="1"/>
  <c r="AE19" i="5"/>
  <c r="AD21" i="9" l="1"/>
  <c r="T24" i="9" s="1"/>
  <c r="E24" i="9" s="1"/>
  <c r="K24" i="9" s="1"/>
  <c r="X21" i="9"/>
  <c r="O24" i="9" s="1"/>
  <c r="AC21" i="9"/>
  <c r="S24" i="9" s="1"/>
  <c r="Y21" i="9"/>
  <c r="P24" i="9" s="1"/>
  <c r="AB21" i="9"/>
  <c r="B21" i="21"/>
  <c r="DJ9" i="21" s="1"/>
  <c r="B17" i="21"/>
  <c r="B13" i="21"/>
  <c r="B9" i="21"/>
  <c r="AC9" i="21" s="1"/>
  <c r="B5" i="21"/>
  <c r="AC3" i="21" s="1"/>
  <c r="D18" i="21"/>
  <c r="C14" i="21"/>
  <c r="AD14" i="21" s="1"/>
  <c r="B18" i="21"/>
  <c r="D13" i="21"/>
  <c r="D20" i="21"/>
  <c r="DL8" i="21" s="1"/>
  <c r="DL24" i="21" s="1"/>
  <c r="D16" i="21"/>
  <c r="AE11" i="21" s="1"/>
  <c r="D12" i="21"/>
  <c r="D8" i="21"/>
  <c r="AE6" i="21" s="1"/>
  <c r="D4" i="21"/>
  <c r="AE4" i="21" s="1"/>
  <c r="D22" i="21"/>
  <c r="DL5" i="21" s="1"/>
  <c r="C18" i="21"/>
  <c r="B22" i="21"/>
  <c r="DJ5" i="21" s="1"/>
  <c r="D17" i="21"/>
  <c r="C20" i="21"/>
  <c r="DK8" i="21" s="1"/>
  <c r="DK24" i="21" s="1"/>
  <c r="C16" i="21"/>
  <c r="AD11" i="21" s="1"/>
  <c r="AD30" i="21" s="1"/>
  <c r="C12" i="21"/>
  <c r="C8" i="21"/>
  <c r="AD6" i="21" s="1"/>
  <c r="C4" i="21"/>
  <c r="AD4" i="21" s="1"/>
  <c r="D5" i="21"/>
  <c r="AE3" i="21" s="1"/>
  <c r="B20" i="21"/>
  <c r="DJ8" i="21" s="1"/>
  <c r="DJ24" i="21" s="1"/>
  <c r="B16" i="21"/>
  <c r="B12" i="21"/>
  <c r="B8" i="21"/>
  <c r="B4" i="21"/>
  <c r="AC4" i="21" s="1"/>
  <c r="C22" i="21"/>
  <c r="DK5" i="21" s="1"/>
  <c r="D21" i="21"/>
  <c r="DL9" i="21" s="1"/>
  <c r="D19" i="21"/>
  <c r="D15" i="21"/>
  <c r="AE15" i="21" s="1"/>
  <c r="D11" i="21"/>
  <c r="AE10" i="21" s="1"/>
  <c r="D7" i="21"/>
  <c r="AE7" i="21" s="1"/>
  <c r="D14" i="21"/>
  <c r="AE14" i="21" s="1"/>
  <c r="B6" i="21"/>
  <c r="AC5" i="21" s="1"/>
  <c r="D9" i="21"/>
  <c r="AE9" i="21" s="1"/>
  <c r="C19" i="21"/>
  <c r="C15" i="21"/>
  <c r="AD15" i="21" s="1"/>
  <c r="C11" i="21"/>
  <c r="AD10" i="21" s="1"/>
  <c r="C7" i="21"/>
  <c r="AD7" i="21" s="1"/>
  <c r="D10" i="21"/>
  <c r="AE8" i="21" s="1"/>
  <c r="C10" i="21"/>
  <c r="AD8" i="21" s="1"/>
  <c r="B14" i="21"/>
  <c r="AC14" i="21" s="1"/>
  <c r="B36" i="22"/>
  <c r="B19" i="21"/>
  <c r="B15" i="21"/>
  <c r="AC15" i="21" s="1"/>
  <c r="B11" i="21"/>
  <c r="AC10" i="21" s="1"/>
  <c r="B7" i="21"/>
  <c r="C21" i="21"/>
  <c r="DK9" i="21" s="1"/>
  <c r="C17" i="21"/>
  <c r="C13" i="21"/>
  <c r="C9" i="21"/>
  <c r="AD9" i="21" s="1"/>
  <c r="C5" i="21"/>
  <c r="AD3" i="21" s="1"/>
  <c r="D6" i="21"/>
  <c r="AE5" i="21" s="1"/>
  <c r="C6" i="21"/>
  <c r="AD5" i="21" s="1"/>
  <c r="B10" i="21"/>
  <c r="AC8" i="21" s="1"/>
  <c r="AS10" i="5"/>
  <c r="BK9" i="5" s="1"/>
  <c r="BJ31" i="5" s="1"/>
  <c r="DL5" i="5"/>
  <c r="DK5" i="5"/>
  <c r="DJ5" i="5"/>
  <c r="DL8" i="5"/>
  <c r="DL24" i="5" s="1"/>
  <c r="DK8" i="5"/>
  <c r="DK24" i="5" s="1"/>
  <c r="DJ8" i="5"/>
  <c r="DJ24" i="5" s="1"/>
  <c r="DL9" i="5"/>
  <c r="DK9" i="5"/>
  <c r="DJ9" i="5"/>
  <c r="DL7" i="5"/>
  <c r="DL17" i="5" s="1"/>
  <c r="DK7" i="5"/>
  <c r="DK17" i="5" s="1"/>
  <c r="DJ7" i="5"/>
  <c r="DJ17" i="5" s="1"/>
  <c r="DL6" i="5"/>
  <c r="DK6" i="5"/>
  <c r="DJ6" i="5"/>
  <c r="AE8" i="5"/>
  <c r="AC9" i="5"/>
  <c r="AD3" i="5"/>
  <c r="AE4" i="5"/>
  <c r="AD6" i="5"/>
  <c r="AE11" i="5"/>
  <c r="AE30" i="5" s="1"/>
  <c r="DC6" i="5"/>
  <c r="DE6" i="5"/>
  <c r="E19" i="9"/>
  <c r="K19" i="9" s="1"/>
  <c r="DD6" i="5"/>
  <c r="DC7" i="5"/>
  <c r="DC17" i="5" s="1"/>
  <c r="DC9" i="5"/>
  <c r="DC8" i="5"/>
  <c r="DC24" i="5" s="1"/>
  <c r="DE7" i="5"/>
  <c r="DE17" i="5" s="1"/>
  <c r="DE9" i="5"/>
  <c r="DE8" i="5"/>
  <c r="DE24" i="5" s="1"/>
  <c r="DD7" i="5"/>
  <c r="DD8" i="5"/>
  <c r="DD24" i="5" s="1"/>
  <c r="DD9" i="5"/>
  <c r="AD14" i="5"/>
  <c r="W21" i="9"/>
  <c r="N24" i="9" s="1"/>
  <c r="AC8" i="5"/>
  <c r="AD11" i="5"/>
  <c r="AD8" i="5"/>
  <c r="AD4" i="5"/>
  <c r="AC10" i="5"/>
  <c r="AE15" i="5"/>
  <c r="AE9" i="5"/>
  <c r="AC14" i="5"/>
  <c r="AD15" i="5"/>
  <c r="AD9" i="5"/>
  <c r="AC15" i="5"/>
  <c r="AE14" i="5"/>
  <c r="AE6" i="5"/>
  <c r="AE13" i="5"/>
  <c r="AC13" i="5"/>
  <c r="AD13" i="5"/>
  <c r="AD7" i="5"/>
  <c r="AC12" i="5"/>
  <c r="AE7" i="5"/>
  <c r="AC3" i="5"/>
  <c r="B16" i="5"/>
  <c r="AE12" i="5"/>
  <c r="AE5" i="5"/>
  <c r="AD12" i="5"/>
  <c r="B7" i="5"/>
  <c r="AE10" i="5"/>
  <c r="AE3" i="5"/>
  <c r="AC5" i="5"/>
  <c r="AD5" i="5"/>
  <c r="B8" i="5"/>
  <c r="AD10" i="5"/>
  <c r="C23" i="9"/>
  <c r="I23" i="9" s="1"/>
  <c r="C22" i="9"/>
  <c r="I22" i="9" s="1"/>
  <c r="C21" i="9"/>
  <c r="I21" i="9" s="1"/>
  <c r="E23" i="9"/>
  <c r="K23" i="9" s="1"/>
  <c r="D23" i="9"/>
  <c r="J23" i="9" s="1"/>
  <c r="C19" i="9"/>
  <c r="I19" i="9" s="1"/>
  <c r="E21" i="9"/>
  <c r="K21" i="9" s="1"/>
  <c r="E22" i="9"/>
  <c r="K22" i="9" s="1"/>
  <c r="C20" i="9"/>
  <c r="I20" i="9" s="1"/>
  <c r="D21" i="9"/>
  <c r="J21" i="9" s="1"/>
  <c r="E20" i="9"/>
  <c r="K20" i="9" s="1"/>
  <c r="D22" i="9"/>
  <c r="J22" i="9" s="1"/>
  <c r="D20" i="9"/>
  <c r="J20" i="9" s="1"/>
  <c r="C18" i="9"/>
  <c r="I18" i="9" s="1"/>
  <c r="E25" i="9"/>
  <c r="K25" i="9" s="1"/>
  <c r="E18" i="9"/>
  <c r="K18" i="9" s="1"/>
  <c r="D25" i="9"/>
  <c r="J25" i="9" s="1"/>
  <c r="D19" i="9"/>
  <c r="J19" i="9" s="1"/>
  <c r="C25" i="9"/>
  <c r="I25" i="9" s="1"/>
  <c r="D24" i="9"/>
  <c r="J24" i="9" s="1"/>
  <c r="D18" i="9"/>
  <c r="J18" i="9" s="1"/>
  <c r="R24" i="9"/>
  <c r="BJ17" i="5"/>
  <c r="BS17" i="5" s="1"/>
  <c r="BS28" i="5"/>
  <c r="BS27" i="5"/>
  <c r="BJ16" i="5"/>
  <c r="BS16" i="5" s="1"/>
  <c r="BS30" i="5"/>
  <c r="BJ19" i="5"/>
  <c r="BS19" i="5" s="1"/>
  <c r="BS29" i="5"/>
  <c r="BJ18" i="5"/>
  <c r="BS18" i="5" s="1"/>
  <c r="BS26" i="5"/>
  <c r="BJ15" i="5"/>
  <c r="BS15" i="5" s="1"/>
  <c r="C24" i="9" l="1"/>
  <c r="I24" i="9" s="1"/>
  <c r="AE31" i="5"/>
  <c r="DD9" i="21"/>
  <c r="AE26" i="5"/>
  <c r="AE73" i="5" s="1"/>
  <c r="AE27" i="5"/>
  <c r="AE28" i="5"/>
  <c r="AE55" i="5" s="1"/>
  <c r="CY9" i="5" s="1"/>
  <c r="AE33" i="5"/>
  <c r="AD24" i="21"/>
  <c r="AE34" i="5"/>
  <c r="AE89" i="5" s="1"/>
  <c r="CY3" i="5" s="1"/>
  <c r="AE22" i="5"/>
  <c r="DC8" i="21"/>
  <c r="DC24" i="21" s="1"/>
  <c r="DE8" i="21"/>
  <c r="DE24" i="21" s="1"/>
  <c r="AD27" i="21"/>
  <c r="AD28" i="21"/>
  <c r="AD55" i="21" s="1"/>
  <c r="CX9" i="21" s="1"/>
  <c r="AD34" i="21"/>
  <c r="AD89" i="21" s="1"/>
  <c r="CX3" i="21" s="1"/>
  <c r="AD29" i="21"/>
  <c r="AD25" i="21"/>
  <c r="AD23" i="21"/>
  <c r="AD37" i="21" s="1"/>
  <c r="CS9" i="21" s="1"/>
  <c r="AD26" i="21"/>
  <c r="AD73" i="21" s="1"/>
  <c r="AD22" i="21"/>
  <c r="AD33" i="21"/>
  <c r="DE6" i="21"/>
  <c r="DC7" i="21"/>
  <c r="DC17" i="21" s="1"/>
  <c r="B4" i="27" a="1"/>
  <c r="AC11" i="27" s="1"/>
  <c r="AC30" i="27" s="1"/>
  <c r="B4" i="26" a="1"/>
  <c r="AC11" i="26" s="1"/>
  <c r="AC30" i="26" s="1"/>
  <c r="B4" i="25" a="1"/>
  <c r="DD9" i="25" s="1"/>
  <c r="B4" i="24" a="1"/>
  <c r="AD15" i="24" s="1"/>
  <c r="B4" i="23" a="1"/>
  <c r="AC11" i="23" s="1"/>
  <c r="AC30" i="23" s="1"/>
  <c r="B4" i="22" a="1"/>
  <c r="DC7" i="22" s="1"/>
  <c r="DC17" i="22" s="1"/>
  <c r="DC6" i="21"/>
  <c r="DM24" i="21"/>
  <c r="DK22" i="21"/>
  <c r="AE23" i="5"/>
  <c r="AE37" i="5" s="1"/>
  <c r="CT9" i="5" s="1"/>
  <c r="DL15" i="5"/>
  <c r="DE7" i="21"/>
  <c r="DE17" i="21" s="1"/>
  <c r="DC9" i="21"/>
  <c r="DD6" i="21"/>
  <c r="DD8" i="21"/>
  <c r="DD24" i="21" s="1"/>
  <c r="DD7" i="21"/>
  <c r="DD17" i="21" s="1"/>
  <c r="DE9" i="21"/>
  <c r="AE29" i="5"/>
  <c r="AE32" i="5"/>
  <c r="AE82" i="5" s="1"/>
  <c r="CT3" i="5" s="1"/>
  <c r="AE25" i="5"/>
  <c r="AE24" i="5"/>
  <c r="DL22" i="5"/>
  <c r="BS31" i="5"/>
  <c r="BJ20" i="5"/>
  <c r="BS20" i="5" s="1"/>
  <c r="DK22" i="5"/>
  <c r="DM24" i="5"/>
  <c r="DJ22" i="21"/>
  <c r="DJ22" i="5"/>
  <c r="DL22" i="21"/>
  <c r="DJ15" i="5"/>
  <c r="DM17" i="5"/>
  <c r="AE13" i="21"/>
  <c r="AE32" i="21" s="1"/>
  <c r="AE82" i="21" s="1"/>
  <c r="CT3" i="21" s="1"/>
  <c r="DL7" i="21"/>
  <c r="DL17" i="21" s="1"/>
  <c r="DK15" i="5"/>
  <c r="DK7" i="21"/>
  <c r="DK17" i="21" s="1"/>
  <c r="AD13" i="21"/>
  <c r="AD32" i="21" s="1"/>
  <c r="AD82" i="21" s="1"/>
  <c r="CS3" i="21" s="1"/>
  <c r="AC13" i="21"/>
  <c r="DJ7" i="21"/>
  <c r="DJ17" i="21" s="1"/>
  <c r="AE12" i="21"/>
  <c r="AE31" i="21" s="1"/>
  <c r="DL6" i="21"/>
  <c r="AD12" i="21"/>
  <c r="AD31" i="21" s="1"/>
  <c r="DK6" i="21"/>
  <c r="AC12" i="21"/>
  <c r="DJ6" i="21"/>
  <c r="AC6" i="5"/>
  <c r="AC6" i="21"/>
  <c r="AC7" i="5"/>
  <c r="AC7" i="21"/>
  <c r="AE34" i="21"/>
  <c r="AE89" i="21" s="1"/>
  <c r="CY3" i="21" s="1"/>
  <c r="AE30" i="21"/>
  <c r="AE22" i="21"/>
  <c r="AE28" i="21"/>
  <c r="AE26" i="21"/>
  <c r="AE33" i="21"/>
  <c r="AE23" i="21"/>
  <c r="AE24" i="21"/>
  <c r="AE29" i="21"/>
  <c r="AE25" i="21"/>
  <c r="AE27" i="21"/>
  <c r="AC11" i="5"/>
  <c r="AC28" i="5" s="1"/>
  <c r="AC55" i="5" s="1"/>
  <c r="CW9" i="5" s="1"/>
  <c r="AC11" i="21"/>
  <c r="DC22" i="5"/>
  <c r="DF24" i="5"/>
  <c r="DE15" i="5"/>
  <c r="DC15" i="5"/>
  <c r="DD22" i="5"/>
  <c r="DD15" i="5"/>
  <c r="DD17" i="5"/>
  <c r="DF17" i="5" s="1"/>
  <c r="DE22" i="5"/>
  <c r="AD29" i="5"/>
  <c r="AD34" i="5"/>
  <c r="AD89" i="5" s="1"/>
  <c r="CX3" i="5" s="1"/>
  <c r="AD31" i="5"/>
  <c r="AD26" i="5"/>
  <c r="AD73" i="5" s="1"/>
  <c r="AD23" i="5"/>
  <c r="AD37" i="5" s="1"/>
  <c r="CS9" i="5" s="1"/>
  <c r="AD32" i="5"/>
  <c r="AD82" i="5" s="1"/>
  <c r="CS3" i="5" s="1"/>
  <c r="AD27" i="5"/>
  <c r="AD33" i="5"/>
  <c r="AD28" i="5"/>
  <c r="AD22" i="5"/>
  <c r="AD25" i="5"/>
  <c r="AD24" i="5"/>
  <c r="AD30" i="5"/>
  <c r="AE92" i="5" l="1"/>
  <c r="AC34" i="5"/>
  <c r="AC89" i="5" s="1"/>
  <c r="CW3" i="5" s="1"/>
  <c r="AE60" i="5"/>
  <c r="CT76" i="5" s="1"/>
  <c r="CY51" i="5" s="1"/>
  <c r="AE59" i="5"/>
  <c r="AE85" i="5"/>
  <c r="AE76" i="5"/>
  <c r="AD59" i="21"/>
  <c r="AD60" i="21"/>
  <c r="CS76" i="21" s="1"/>
  <c r="CX51" i="21" s="1"/>
  <c r="AE42" i="5"/>
  <c r="CT51" i="5" s="1"/>
  <c r="CY76" i="5" s="1"/>
  <c r="DC9" i="23"/>
  <c r="DK7" i="23"/>
  <c r="DK17" i="23" s="1"/>
  <c r="AD42" i="21"/>
  <c r="CS51" i="21" s="1"/>
  <c r="CX76" i="21" s="1"/>
  <c r="DD7" i="23"/>
  <c r="DD17" i="23" s="1"/>
  <c r="AE14" i="24"/>
  <c r="DE7" i="23"/>
  <c r="DE17" i="23" s="1"/>
  <c r="DD7" i="24"/>
  <c r="DD17" i="24" s="1"/>
  <c r="DL7" i="23"/>
  <c r="DL17" i="23" s="1"/>
  <c r="DD8" i="25"/>
  <c r="DD24" i="25" s="1"/>
  <c r="AC13" i="25"/>
  <c r="DL7" i="24"/>
  <c r="DL17" i="24" s="1"/>
  <c r="AC6" i="23"/>
  <c r="AC25" i="23" s="1"/>
  <c r="DJ6" i="26"/>
  <c r="AC6" i="26"/>
  <c r="AC25" i="26" s="1"/>
  <c r="AE13" i="23"/>
  <c r="DC6" i="24"/>
  <c r="AE14" i="23"/>
  <c r="AC6" i="25"/>
  <c r="AC12" i="26"/>
  <c r="AC31" i="26" s="1"/>
  <c r="AC15" i="23"/>
  <c r="AC34" i="23" s="1"/>
  <c r="AC89" i="23" s="1"/>
  <c r="CW3" i="23" s="1"/>
  <c r="AE15" i="25"/>
  <c r="DC6" i="23"/>
  <c r="AD13" i="23"/>
  <c r="AC13" i="23"/>
  <c r="AC32" i="23" s="1"/>
  <c r="AC82" i="23" s="1"/>
  <c r="CR3" i="23" s="1"/>
  <c r="AE12" i="25"/>
  <c r="AD14" i="25"/>
  <c r="DD8" i="24"/>
  <c r="DD24" i="24" s="1"/>
  <c r="AC14" i="23"/>
  <c r="AC33" i="23" s="1"/>
  <c r="AC13" i="26"/>
  <c r="AC32" i="26" s="1"/>
  <c r="AC82" i="26" s="1"/>
  <c r="CR3" i="26" s="1"/>
  <c r="AC14" i="26"/>
  <c r="AC33" i="26" s="1"/>
  <c r="DE22" i="21"/>
  <c r="DK7" i="26"/>
  <c r="DK17" i="26" s="1"/>
  <c r="AD15" i="23"/>
  <c r="AD12" i="23"/>
  <c r="AD14" i="23"/>
  <c r="DF24" i="21"/>
  <c r="DC22" i="21"/>
  <c r="DC9" i="26"/>
  <c r="DD8" i="23"/>
  <c r="DD24" i="23" s="1"/>
  <c r="DC7" i="26"/>
  <c r="DC17" i="26" s="1"/>
  <c r="DD6" i="25"/>
  <c r="DE6" i="23"/>
  <c r="AE14" i="26"/>
  <c r="AE12" i="24"/>
  <c r="AD92" i="21"/>
  <c r="AC12" i="25"/>
  <c r="DE7" i="25"/>
  <c r="DE17" i="25" s="1"/>
  <c r="AE13" i="25"/>
  <c r="AC11" i="25"/>
  <c r="AC30" i="25" s="1"/>
  <c r="DL7" i="25"/>
  <c r="DL17" i="25" s="1"/>
  <c r="DC7" i="25"/>
  <c r="DC17" i="25" s="1"/>
  <c r="DC6" i="25"/>
  <c r="AC14" i="25"/>
  <c r="DC8" i="25"/>
  <c r="DC24" i="25" s="1"/>
  <c r="AC7" i="25"/>
  <c r="DC7" i="23"/>
  <c r="DC17" i="23" s="1"/>
  <c r="AC7" i="26"/>
  <c r="AC26" i="26" s="1"/>
  <c r="AC14" i="24"/>
  <c r="AD15" i="25"/>
  <c r="DJ6" i="24"/>
  <c r="DE6" i="24"/>
  <c r="AD12" i="24"/>
  <c r="DE7" i="24"/>
  <c r="DE17" i="24" s="1"/>
  <c r="AD13" i="24"/>
  <c r="AE13" i="24"/>
  <c r="DC8" i="24"/>
  <c r="DC24" i="24" s="1"/>
  <c r="DE9" i="24"/>
  <c r="AC7" i="24"/>
  <c r="DD9" i="24"/>
  <c r="DE8" i="26"/>
  <c r="DE24" i="26" s="1"/>
  <c r="AE12" i="23"/>
  <c r="AE12" i="26"/>
  <c r="DJ7" i="25"/>
  <c r="DJ17" i="25" s="1"/>
  <c r="AC7" i="23"/>
  <c r="AC26" i="23" s="1"/>
  <c r="AC73" i="23" s="1"/>
  <c r="AC15" i="24"/>
  <c r="AD12" i="25"/>
  <c r="AE14" i="22"/>
  <c r="DE6" i="26"/>
  <c r="DD7" i="26"/>
  <c r="DD17" i="26" s="1"/>
  <c r="DE9" i="26"/>
  <c r="AD15" i="22"/>
  <c r="DJ7" i="26"/>
  <c r="DJ17" i="26" s="1"/>
  <c r="DJ6" i="25"/>
  <c r="AC13" i="24"/>
  <c r="AE15" i="26"/>
  <c r="DK6" i="22"/>
  <c r="DD6" i="23"/>
  <c r="DE6" i="22"/>
  <c r="DK7" i="25"/>
  <c r="DK17" i="25" s="1"/>
  <c r="DC9" i="25"/>
  <c r="DE8" i="25"/>
  <c r="DE24" i="25" s="1"/>
  <c r="DD8" i="22"/>
  <c r="DD24" i="22" s="1"/>
  <c r="DK6" i="23"/>
  <c r="AC15" i="26"/>
  <c r="AC34" i="26" s="1"/>
  <c r="AC89" i="26" s="1"/>
  <c r="CW3" i="26" s="1"/>
  <c r="AD13" i="25"/>
  <c r="DC9" i="22"/>
  <c r="DD7" i="25"/>
  <c r="DD17" i="25" s="1"/>
  <c r="DJ6" i="23"/>
  <c r="AE15" i="22"/>
  <c r="AD76" i="21"/>
  <c r="AD41" i="21"/>
  <c r="CS46" i="21" s="1"/>
  <c r="CX71" i="21" s="1"/>
  <c r="AC12" i="23"/>
  <c r="AC31" i="23" s="1"/>
  <c r="AE13" i="22"/>
  <c r="DK7" i="22"/>
  <c r="DK17" i="22" s="1"/>
  <c r="DL7" i="22"/>
  <c r="DL17" i="22" s="1"/>
  <c r="DL6" i="22"/>
  <c r="AD13" i="22"/>
  <c r="DE8" i="22"/>
  <c r="DE24" i="22" s="1"/>
  <c r="DE8" i="23"/>
  <c r="DE24" i="23" s="1"/>
  <c r="DE6" i="25"/>
  <c r="AE15" i="23"/>
  <c r="DL6" i="23"/>
  <c r="AC11" i="24"/>
  <c r="DE9" i="25"/>
  <c r="DC8" i="22"/>
  <c r="DC24" i="22" s="1"/>
  <c r="DJ7" i="24"/>
  <c r="DJ17" i="24" s="1"/>
  <c r="DE8" i="24"/>
  <c r="DE24" i="24" s="1"/>
  <c r="AE14" i="25"/>
  <c r="DC7" i="24"/>
  <c r="DC17" i="24" s="1"/>
  <c r="DD6" i="24"/>
  <c r="DC8" i="23"/>
  <c r="DC24" i="23" s="1"/>
  <c r="DJ7" i="23"/>
  <c r="DJ17" i="23" s="1"/>
  <c r="DC6" i="26"/>
  <c r="DE6" i="27"/>
  <c r="AD14" i="24"/>
  <c r="AC15" i="22"/>
  <c r="DL6" i="24"/>
  <c r="DK6" i="25"/>
  <c r="DC9" i="24"/>
  <c r="DL6" i="25"/>
  <c r="DD6" i="26"/>
  <c r="AE15" i="24"/>
  <c r="AC12" i="24"/>
  <c r="AD14" i="26"/>
  <c r="DL7" i="26"/>
  <c r="DL17" i="26" s="1"/>
  <c r="DL6" i="26"/>
  <c r="DE7" i="26"/>
  <c r="DE17" i="26" s="1"/>
  <c r="AC6" i="22"/>
  <c r="AD12" i="22"/>
  <c r="AD12" i="26"/>
  <c r="DK7" i="24"/>
  <c r="DK17" i="24" s="1"/>
  <c r="DK6" i="24"/>
  <c r="AC6" i="24"/>
  <c r="AD15" i="27"/>
  <c r="DD6" i="27"/>
  <c r="AC7" i="27"/>
  <c r="AC26" i="27" s="1"/>
  <c r="AD13" i="27"/>
  <c r="DE9" i="23"/>
  <c r="DE8" i="27"/>
  <c r="DE24" i="27" s="1"/>
  <c r="DD8" i="27"/>
  <c r="DD24" i="27" s="1"/>
  <c r="DJ7" i="27"/>
  <c r="DJ17" i="27" s="1"/>
  <c r="DC6" i="27"/>
  <c r="DC15" i="21"/>
  <c r="AC13" i="27"/>
  <c r="AC32" i="27" s="1"/>
  <c r="AC82" i="27" s="1"/>
  <c r="CR3" i="27" s="1"/>
  <c r="AC14" i="27"/>
  <c r="AC33" i="27" s="1"/>
  <c r="AC6" i="27"/>
  <c r="AC25" i="27" s="1"/>
  <c r="DK6" i="27"/>
  <c r="DD7" i="27"/>
  <c r="DD17" i="27" s="1"/>
  <c r="DL6" i="27"/>
  <c r="DD9" i="27"/>
  <c r="AE12" i="27"/>
  <c r="DE7" i="27"/>
  <c r="DE17" i="27" s="1"/>
  <c r="DC7" i="27"/>
  <c r="DC17" i="27" s="1"/>
  <c r="AC15" i="25"/>
  <c r="AD14" i="27"/>
  <c r="AE15" i="27"/>
  <c r="AC15" i="27"/>
  <c r="AC34" i="27" s="1"/>
  <c r="AC89" i="27" s="1"/>
  <c r="CW3" i="27" s="1"/>
  <c r="DJ6" i="27"/>
  <c r="DL7" i="27"/>
  <c r="DL17" i="27" s="1"/>
  <c r="AE13" i="27"/>
  <c r="AE14" i="27"/>
  <c r="AC12" i="27"/>
  <c r="AC31" i="27" s="1"/>
  <c r="AD12" i="27"/>
  <c r="DC9" i="27"/>
  <c r="AE12" i="22"/>
  <c r="AE13" i="26"/>
  <c r="DC8" i="27"/>
  <c r="DC24" i="27" s="1"/>
  <c r="B4" i="22"/>
  <c r="AC4" i="22" s="1"/>
  <c r="AE7" i="22"/>
  <c r="DL5" i="22"/>
  <c r="AD10" i="22"/>
  <c r="AE10" i="22"/>
  <c r="AE6" i="22"/>
  <c r="AC5" i="22"/>
  <c r="AE5" i="22"/>
  <c r="AC9" i="22"/>
  <c r="AD6" i="22"/>
  <c r="AD8" i="22"/>
  <c r="DK9" i="22"/>
  <c r="DL9" i="22"/>
  <c r="DJ9" i="22"/>
  <c r="DJ5" i="22"/>
  <c r="AD3" i="22"/>
  <c r="AD7" i="22"/>
  <c r="DJ8" i="22"/>
  <c r="DJ24" i="22" s="1"/>
  <c r="AC8" i="22"/>
  <c r="AE11" i="22"/>
  <c r="AE30" i="22" s="1"/>
  <c r="AD4" i="22"/>
  <c r="AD11" i="22"/>
  <c r="AD30" i="22" s="1"/>
  <c r="DE9" i="22"/>
  <c r="AD5" i="22"/>
  <c r="AC3" i="22"/>
  <c r="DL8" i="22"/>
  <c r="DL24" i="22" s="1"/>
  <c r="AE9" i="22"/>
  <c r="AE8" i="22"/>
  <c r="DK5" i="22"/>
  <c r="AE4" i="22"/>
  <c r="AD9" i="22"/>
  <c r="AE3" i="22"/>
  <c r="AC10" i="22"/>
  <c r="DK8" i="22"/>
  <c r="DK24" i="22" s="1"/>
  <c r="DD6" i="22"/>
  <c r="AD15" i="26"/>
  <c r="B4" i="23"/>
  <c r="AC4" i="23" s="1"/>
  <c r="AC23" i="23" s="1"/>
  <c r="AC37" i="23" s="1"/>
  <c r="CR9" i="23" s="1"/>
  <c r="DL9" i="23"/>
  <c r="AE6" i="23"/>
  <c r="AD3" i="23"/>
  <c r="DK8" i="23"/>
  <c r="DK24" i="23" s="1"/>
  <c r="AC9" i="23"/>
  <c r="AC28" i="23" s="1"/>
  <c r="AC55" i="23" s="1"/>
  <c r="AE4" i="23"/>
  <c r="AD6" i="23"/>
  <c r="AE10" i="23"/>
  <c r="AE11" i="23"/>
  <c r="AE30" i="23" s="1"/>
  <c r="AD10" i="23"/>
  <c r="AE8" i="23"/>
  <c r="AC5" i="23"/>
  <c r="AC24" i="23" s="1"/>
  <c r="DJ9" i="23"/>
  <c r="DJ5" i="23"/>
  <c r="DJ8" i="23"/>
  <c r="DJ24" i="23" s="1"/>
  <c r="DK9" i="23"/>
  <c r="AE7" i="23"/>
  <c r="AE3" i="23"/>
  <c r="AE9" i="23"/>
  <c r="AD7" i="23"/>
  <c r="AC8" i="23"/>
  <c r="AC27" i="23" s="1"/>
  <c r="AD11" i="23"/>
  <c r="AD30" i="23" s="1"/>
  <c r="DL5" i="23"/>
  <c r="AD8" i="23"/>
  <c r="AD5" i="23"/>
  <c r="AD4" i="23"/>
  <c r="AD9" i="23"/>
  <c r="AE5" i="23"/>
  <c r="AC10" i="23"/>
  <c r="AC29" i="23" s="1"/>
  <c r="DL8" i="23"/>
  <c r="DL24" i="23" s="1"/>
  <c r="AC3" i="23"/>
  <c r="AC22" i="23" s="1"/>
  <c r="DK5" i="23"/>
  <c r="DD9" i="23"/>
  <c r="DK6" i="26"/>
  <c r="DD7" i="22"/>
  <c r="DD17" i="22" s="1"/>
  <c r="AD14" i="22"/>
  <c r="B4" i="24"/>
  <c r="AC4" i="24" s="1"/>
  <c r="AE10" i="24"/>
  <c r="AE4" i="24"/>
  <c r="DJ9" i="24"/>
  <c r="DJ5" i="24"/>
  <c r="AC5" i="24"/>
  <c r="AD10" i="24"/>
  <c r="DK9" i="24"/>
  <c r="AD8" i="24"/>
  <c r="DK8" i="24"/>
  <c r="DK24" i="24" s="1"/>
  <c r="AE11" i="24"/>
  <c r="AE30" i="24" s="1"/>
  <c r="AE3" i="24"/>
  <c r="AD7" i="24"/>
  <c r="AE9" i="24"/>
  <c r="AD6" i="24"/>
  <c r="DL8" i="24"/>
  <c r="DL24" i="24" s="1"/>
  <c r="AD11" i="24"/>
  <c r="AD30" i="24" s="1"/>
  <c r="AD5" i="24"/>
  <c r="AE6" i="24"/>
  <c r="AC10" i="24"/>
  <c r="AC8" i="24"/>
  <c r="DK5" i="24"/>
  <c r="AD4" i="24"/>
  <c r="AE8" i="24"/>
  <c r="DJ8" i="24"/>
  <c r="DJ24" i="24" s="1"/>
  <c r="AC3" i="24"/>
  <c r="AE7" i="24"/>
  <c r="AC9" i="24"/>
  <c r="AD9" i="24"/>
  <c r="AE5" i="24"/>
  <c r="DL5" i="24"/>
  <c r="DL9" i="24"/>
  <c r="AD3" i="24"/>
  <c r="AC11" i="22"/>
  <c r="AC30" i="22" s="1"/>
  <c r="DD9" i="22"/>
  <c r="B4" i="25"/>
  <c r="AC4" i="25" s="1"/>
  <c r="DJ9" i="25"/>
  <c r="AE11" i="25"/>
  <c r="AE30" i="25" s="1"/>
  <c r="DL9" i="25"/>
  <c r="AE6" i="25"/>
  <c r="AD7" i="25"/>
  <c r="AE9" i="25"/>
  <c r="AE5" i="25"/>
  <c r="DJ5" i="25"/>
  <c r="AD6" i="25"/>
  <c r="DJ8" i="25"/>
  <c r="DJ24" i="25" s="1"/>
  <c r="DL5" i="25"/>
  <c r="AD4" i="25"/>
  <c r="AE4" i="25"/>
  <c r="AC5" i="25"/>
  <c r="DK9" i="25"/>
  <c r="AD5" i="25"/>
  <c r="DL8" i="25"/>
  <c r="DL24" i="25" s="1"/>
  <c r="AE10" i="25"/>
  <c r="AE8" i="25"/>
  <c r="AD11" i="25"/>
  <c r="AD3" i="25"/>
  <c r="AC10" i="25"/>
  <c r="AD8" i="25"/>
  <c r="AD9" i="25"/>
  <c r="AC3" i="25"/>
  <c r="AC8" i="25"/>
  <c r="DK8" i="25"/>
  <c r="DK24" i="25" s="1"/>
  <c r="AC9" i="25"/>
  <c r="AE3" i="25"/>
  <c r="DK5" i="25"/>
  <c r="AE7" i="25"/>
  <c r="AD10" i="25"/>
  <c r="B4" i="26"/>
  <c r="AC4" i="26" s="1"/>
  <c r="AC23" i="26" s="1"/>
  <c r="AE5" i="26"/>
  <c r="AC3" i="26"/>
  <c r="AC22" i="26" s="1"/>
  <c r="DL9" i="26"/>
  <c r="AD4" i="26"/>
  <c r="DD9" i="26"/>
  <c r="AD3" i="26"/>
  <c r="AE4" i="26"/>
  <c r="AE9" i="26"/>
  <c r="AD5" i="26"/>
  <c r="AE7" i="26"/>
  <c r="AD10" i="26"/>
  <c r="AE10" i="26"/>
  <c r="AE8" i="26"/>
  <c r="AE6" i="26"/>
  <c r="AC10" i="26"/>
  <c r="AC29" i="26" s="1"/>
  <c r="AD6" i="26"/>
  <c r="AD8" i="26"/>
  <c r="DJ9" i="26"/>
  <c r="DJ5" i="26"/>
  <c r="AC8" i="26"/>
  <c r="AC27" i="26" s="1"/>
  <c r="AC5" i="26"/>
  <c r="AC24" i="26" s="1"/>
  <c r="AD7" i="26"/>
  <c r="DJ8" i="26"/>
  <c r="DJ24" i="26" s="1"/>
  <c r="DK9" i="26"/>
  <c r="DL8" i="26"/>
  <c r="DL24" i="26" s="1"/>
  <c r="DK5" i="26"/>
  <c r="AE11" i="26"/>
  <c r="AE30" i="26" s="1"/>
  <c r="AD11" i="26"/>
  <c r="AD30" i="26" s="1"/>
  <c r="AE3" i="26"/>
  <c r="DK8" i="26"/>
  <c r="DK24" i="26" s="1"/>
  <c r="AC9" i="26"/>
  <c r="AC28" i="26" s="1"/>
  <c r="AC55" i="26" s="1"/>
  <c r="DL5" i="26"/>
  <c r="AD9" i="26"/>
  <c r="AC14" i="22"/>
  <c r="AC12" i="22"/>
  <c r="B4" i="27"/>
  <c r="AC4" i="27" s="1"/>
  <c r="AC23" i="27" s="1"/>
  <c r="AC37" i="27" s="1"/>
  <c r="DK5" i="27"/>
  <c r="AE11" i="27"/>
  <c r="AE30" i="27" s="1"/>
  <c r="AD7" i="27"/>
  <c r="AD10" i="27"/>
  <c r="DJ9" i="27"/>
  <c r="AE7" i="27"/>
  <c r="AD3" i="27"/>
  <c r="DK9" i="27"/>
  <c r="AE6" i="27"/>
  <c r="DK8" i="27"/>
  <c r="DK24" i="27" s="1"/>
  <c r="DL5" i="27"/>
  <c r="DE9" i="27"/>
  <c r="DL9" i="27"/>
  <c r="AD6" i="27"/>
  <c r="AD8" i="27"/>
  <c r="AE3" i="27"/>
  <c r="AC5" i="27"/>
  <c r="AC24" i="27" s="1"/>
  <c r="AE9" i="27"/>
  <c r="AC8" i="27"/>
  <c r="AC27" i="27" s="1"/>
  <c r="AC3" i="27"/>
  <c r="AC22" i="27" s="1"/>
  <c r="DL8" i="27"/>
  <c r="DL24" i="27" s="1"/>
  <c r="AE8" i="27"/>
  <c r="AC10" i="27"/>
  <c r="AC29" i="27" s="1"/>
  <c r="AD9" i="27"/>
  <c r="AD4" i="27"/>
  <c r="AD5" i="27"/>
  <c r="DJ5" i="27"/>
  <c r="DJ8" i="27"/>
  <c r="DJ24" i="27" s="1"/>
  <c r="AE5" i="27"/>
  <c r="AD11" i="27"/>
  <c r="AD30" i="27" s="1"/>
  <c r="AE10" i="27"/>
  <c r="AC9" i="27"/>
  <c r="AC28" i="27" s="1"/>
  <c r="AE4" i="27"/>
  <c r="DC6" i="22"/>
  <c r="DC15" i="22" s="1"/>
  <c r="DJ7" i="22"/>
  <c r="DJ17" i="22" s="1"/>
  <c r="DJ6" i="22"/>
  <c r="AC7" i="22"/>
  <c r="DE7" i="22"/>
  <c r="DE17" i="22" s="1"/>
  <c r="AD13" i="26"/>
  <c r="DC8" i="26"/>
  <c r="DC24" i="26" s="1"/>
  <c r="AC13" i="22"/>
  <c r="DK7" i="27"/>
  <c r="DK17" i="27" s="1"/>
  <c r="DD8" i="26"/>
  <c r="DD24" i="26" s="1"/>
  <c r="DF17" i="21"/>
  <c r="DD22" i="21"/>
  <c r="AE41" i="5"/>
  <c r="CT46" i="5" s="1"/>
  <c r="CY71" i="5" s="1"/>
  <c r="DE15" i="21"/>
  <c r="DM17" i="21"/>
  <c r="AC25" i="5"/>
  <c r="DD15" i="21"/>
  <c r="DL15" i="21"/>
  <c r="DK15" i="21"/>
  <c r="AD85" i="21"/>
  <c r="DJ15" i="21"/>
  <c r="AE85" i="21"/>
  <c r="AE92" i="21"/>
  <c r="AE60" i="21"/>
  <c r="CT76" i="21" s="1"/>
  <c r="CY51" i="21" s="1"/>
  <c r="AE42" i="21"/>
  <c r="CT51" i="21" s="1"/>
  <c r="CY76" i="21" s="1"/>
  <c r="AE37" i="21"/>
  <c r="CT9" i="21" s="1"/>
  <c r="AE41" i="21"/>
  <c r="CT46" i="21" s="1"/>
  <c r="CY71" i="21" s="1"/>
  <c r="AE55" i="21"/>
  <c r="CY9" i="21" s="1"/>
  <c r="AE59" i="21"/>
  <c r="CT71" i="21" s="1"/>
  <c r="CY46" i="21" s="1"/>
  <c r="AE73" i="21"/>
  <c r="AE76" i="21"/>
  <c r="CS71" i="21"/>
  <c r="CX46" i="21" s="1"/>
  <c r="AC30" i="5"/>
  <c r="AC29" i="5"/>
  <c r="AC60" i="5" s="1"/>
  <c r="CR76" i="5" s="1"/>
  <c r="AC24" i="5"/>
  <c r="AC33" i="5"/>
  <c r="AC31" i="5"/>
  <c r="AC32" i="5"/>
  <c r="AC82" i="5" s="1"/>
  <c r="CR3" i="5" s="1"/>
  <c r="AC26" i="5"/>
  <c r="AC22" i="5"/>
  <c r="AC27" i="5"/>
  <c r="AC59" i="5" s="1"/>
  <c r="CR71" i="5" s="1"/>
  <c r="CW46" i="5" s="1"/>
  <c r="AC30" i="21"/>
  <c r="AC24" i="21"/>
  <c r="AC26" i="21"/>
  <c r="AC31" i="21"/>
  <c r="AC27" i="21"/>
  <c r="AC28" i="21"/>
  <c r="AC22" i="21"/>
  <c r="AC25" i="21"/>
  <c r="AC29" i="21"/>
  <c r="AC23" i="21"/>
  <c r="AC34" i="21"/>
  <c r="AC33" i="21"/>
  <c r="AC32" i="21"/>
  <c r="DK16" i="5"/>
  <c r="DK18" i="5" s="1"/>
  <c r="DL16" i="5"/>
  <c r="DL18" i="5" s="1"/>
  <c r="DD16" i="5"/>
  <c r="DD18" i="5" s="1"/>
  <c r="DJ16" i="5"/>
  <c r="DK23" i="5"/>
  <c r="DK25" i="5" s="1"/>
  <c r="DL23" i="5"/>
  <c r="DL25" i="5" s="1"/>
  <c r="DJ23" i="5"/>
  <c r="DC16" i="5"/>
  <c r="AD60" i="5"/>
  <c r="CS76" i="5" s="1"/>
  <c r="CX51" i="5" s="1"/>
  <c r="DE16" i="5"/>
  <c r="DE18" i="5" s="1"/>
  <c r="DE23" i="5"/>
  <c r="DE25" i="5" s="1"/>
  <c r="DC23" i="5"/>
  <c r="DD23" i="5"/>
  <c r="DD25" i="5" s="1"/>
  <c r="AD92" i="5"/>
  <c r="AD55" i="5"/>
  <c r="CX9" i="5" s="1"/>
  <c r="AD59" i="5"/>
  <c r="CS71" i="5" s="1"/>
  <c r="CX46" i="5" s="1"/>
  <c r="AD42" i="5"/>
  <c r="CS51" i="5" s="1"/>
  <c r="CX76" i="5" s="1"/>
  <c r="AD76" i="5"/>
  <c r="AD85" i="5"/>
  <c r="AD41" i="5"/>
  <c r="CS46" i="5" s="1"/>
  <c r="CT71" i="5"/>
  <c r="AC92" i="5" l="1"/>
  <c r="AC93" i="5" s="1"/>
  <c r="CW6" i="5" s="1"/>
  <c r="DE15" i="23"/>
  <c r="DK15" i="23"/>
  <c r="DD23" i="21"/>
  <c r="DD25" i="21" s="1"/>
  <c r="DD22" i="25"/>
  <c r="AE22" i="22"/>
  <c r="DD15" i="23"/>
  <c r="AC23" i="25"/>
  <c r="AC37" i="25" s="1"/>
  <c r="CR9" i="25" s="1"/>
  <c r="AC25" i="25"/>
  <c r="DD22" i="24"/>
  <c r="DC15" i="26"/>
  <c r="AC26" i="25"/>
  <c r="AC73" i="25" s="1"/>
  <c r="AC33" i="25"/>
  <c r="AC22" i="25"/>
  <c r="DE22" i="25"/>
  <c r="DD15" i="26"/>
  <c r="DE22" i="23"/>
  <c r="DL15" i="23"/>
  <c r="DM17" i="25"/>
  <c r="AC29" i="25"/>
  <c r="DK15" i="26"/>
  <c r="AC34" i="25"/>
  <c r="AC89" i="25" s="1"/>
  <c r="CW3" i="25" s="1"/>
  <c r="DF17" i="23"/>
  <c r="AE32" i="23"/>
  <c r="AE82" i="23" s="1"/>
  <c r="CT3" i="23" s="1"/>
  <c r="DC22" i="25"/>
  <c r="DJ15" i="25"/>
  <c r="DL15" i="25"/>
  <c r="AC33" i="24"/>
  <c r="AC31" i="25"/>
  <c r="DF24" i="25"/>
  <c r="AD34" i="25"/>
  <c r="AD89" i="25" s="1"/>
  <c r="CX3" i="25" s="1"/>
  <c r="DL15" i="24"/>
  <c r="DE15" i="24"/>
  <c r="DJ15" i="26"/>
  <c r="DD15" i="24"/>
  <c r="DL15" i="22"/>
  <c r="DM17" i="24"/>
  <c r="DM17" i="23"/>
  <c r="DE15" i="25"/>
  <c r="DF17" i="26"/>
  <c r="AC76" i="5"/>
  <c r="AC77" i="5" s="1"/>
  <c r="AN5" i="5" s="1"/>
  <c r="BF4" i="5" s="1"/>
  <c r="BF15" i="5" s="1"/>
  <c r="DF24" i="23"/>
  <c r="DD22" i="23"/>
  <c r="AC32" i="25"/>
  <c r="AC82" i="25" s="1"/>
  <c r="CR3" i="25" s="1"/>
  <c r="DC15" i="25"/>
  <c r="DE22" i="26"/>
  <c r="AC26" i="24"/>
  <c r="AC73" i="24" s="1"/>
  <c r="AC28" i="25"/>
  <c r="AC55" i="25" s="1"/>
  <c r="CW9" i="25" s="1"/>
  <c r="AC34" i="24"/>
  <c r="AC89" i="24" s="1"/>
  <c r="CW3" i="24" s="1"/>
  <c r="DE15" i="26"/>
  <c r="AC27" i="25"/>
  <c r="AC24" i="25"/>
  <c r="DC15" i="23"/>
  <c r="AC28" i="24"/>
  <c r="AC55" i="24" s="1"/>
  <c r="CW9" i="24" s="1"/>
  <c r="DD22" i="27"/>
  <c r="AD28" i="24"/>
  <c r="AD55" i="24" s="1"/>
  <c r="CX9" i="24" s="1"/>
  <c r="AC23" i="24"/>
  <c r="AC37" i="24" s="1"/>
  <c r="CR9" i="24" s="1"/>
  <c r="DM17" i="26"/>
  <c r="DF24" i="22"/>
  <c r="AC30" i="24"/>
  <c r="AD34" i="22"/>
  <c r="AD89" i="22" s="1"/>
  <c r="CX3" i="22" s="1"/>
  <c r="DF17" i="25"/>
  <c r="AC32" i="24"/>
  <c r="AC82" i="24" s="1"/>
  <c r="CR3" i="24" s="1"/>
  <c r="AC27" i="24"/>
  <c r="AC29" i="24"/>
  <c r="DK15" i="24"/>
  <c r="DC22" i="24"/>
  <c r="DF24" i="24"/>
  <c r="DC22" i="22"/>
  <c r="DK15" i="22"/>
  <c r="DE22" i="27"/>
  <c r="AE34" i="23"/>
  <c r="AE89" i="23" s="1"/>
  <c r="CY3" i="23" s="1"/>
  <c r="DE15" i="22"/>
  <c r="DD22" i="22"/>
  <c r="DD15" i="27"/>
  <c r="AC25" i="24"/>
  <c r="DF17" i="24"/>
  <c r="DD15" i="25"/>
  <c r="AE27" i="23"/>
  <c r="DJ15" i="23"/>
  <c r="AE22" i="25"/>
  <c r="AC24" i="24"/>
  <c r="AE22" i="27"/>
  <c r="AE32" i="27"/>
  <c r="AE82" i="27" s="1"/>
  <c r="CT3" i="27" s="1"/>
  <c r="AC22" i="24"/>
  <c r="DL15" i="26"/>
  <c r="AE28" i="23"/>
  <c r="AE55" i="23" s="1"/>
  <c r="CY9" i="23" s="1"/>
  <c r="DF17" i="27"/>
  <c r="DC15" i="27"/>
  <c r="AE33" i="25"/>
  <c r="AD32" i="22"/>
  <c r="AD82" i="22" s="1"/>
  <c r="CS3" i="22" s="1"/>
  <c r="DC22" i="27"/>
  <c r="DM24" i="22"/>
  <c r="DK15" i="25"/>
  <c r="AC29" i="22"/>
  <c r="AD33" i="22"/>
  <c r="DE22" i="24"/>
  <c r="DJ15" i="24"/>
  <c r="DM17" i="22"/>
  <c r="AE33" i="26"/>
  <c r="AC31" i="24"/>
  <c r="AC60" i="23"/>
  <c r="CR76" i="23" s="1"/>
  <c r="AE23" i="22"/>
  <c r="DM17" i="27"/>
  <c r="AD25" i="24"/>
  <c r="DC22" i="23"/>
  <c r="DJ15" i="27"/>
  <c r="AC60" i="26"/>
  <c r="CR76" i="26" s="1"/>
  <c r="AC92" i="23"/>
  <c r="AE34" i="22"/>
  <c r="AE89" i="22" s="1"/>
  <c r="CY3" i="22" s="1"/>
  <c r="AD33" i="26"/>
  <c r="DK22" i="23"/>
  <c r="AE23" i="27"/>
  <c r="AE37" i="27" s="1"/>
  <c r="CT9" i="27" s="1"/>
  <c r="AE25" i="27"/>
  <c r="AD33" i="24"/>
  <c r="AE25" i="22"/>
  <c r="DF24" i="27"/>
  <c r="DK15" i="27"/>
  <c r="DE15" i="27"/>
  <c r="DE22" i="22"/>
  <c r="AC59" i="23"/>
  <c r="CR71" i="23" s="1"/>
  <c r="AE28" i="27"/>
  <c r="AE55" i="27" s="1"/>
  <c r="CY9" i="27" s="1"/>
  <c r="AE26" i="27"/>
  <c r="AC42" i="26"/>
  <c r="CR51" i="26" s="1"/>
  <c r="CW76" i="26" s="1"/>
  <c r="DL15" i="27"/>
  <c r="AC25" i="22"/>
  <c r="AE29" i="27"/>
  <c r="AD32" i="24"/>
  <c r="AD82" i="24" s="1"/>
  <c r="CS3" i="24" s="1"/>
  <c r="AC92" i="27"/>
  <c r="AD29" i="25"/>
  <c r="AD23" i="22"/>
  <c r="AD37" i="22" s="1"/>
  <c r="CS9" i="22" s="1"/>
  <c r="AE34" i="27"/>
  <c r="AE89" i="27" s="1"/>
  <c r="CY3" i="27" s="1"/>
  <c r="AC85" i="23"/>
  <c r="DF24" i="26"/>
  <c r="DC15" i="24"/>
  <c r="AC34" i="22"/>
  <c r="AC89" i="22" s="1"/>
  <c r="CW3" i="22" s="1"/>
  <c r="AC32" i="22"/>
  <c r="AC82" i="22" s="1"/>
  <c r="CR3" i="22" s="1"/>
  <c r="AE24" i="23"/>
  <c r="AC33" i="22"/>
  <c r="AC31" i="22"/>
  <c r="AE25" i="26"/>
  <c r="DM24" i="23"/>
  <c r="AC85" i="27"/>
  <c r="AD31" i="23"/>
  <c r="AD23" i="23"/>
  <c r="AD37" i="23" s="1"/>
  <c r="CS9" i="23" s="1"/>
  <c r="AE25" i="23"/>
  <c r="AC60" i="27"/>
  <c r="CR76" i="27" s="1"/>
  <c r="CW51" i="27" s="1"/>
  <c r="AE29" i="26"/>
  <c r="AD27" i="25"/>
  <c r="DM24" i="24"/>
  <c r="AD22" i="27"/>
  <c r="AD26" i="24"/>
  <c r="AD73" i="24" s="1"/>
  <c r="DL22" i="23"/>
  <c r="DL23" i="21"/>
  <c r="DL25" i="21" s="1"/>
  <c r="AD31" i="25"/>
  <c r="AD23" i="24"/>
  <c r="DF17" i="22"/>
  <c r="AD27" i="23"/>
  <c r="DJ15" i="22"/>
  <c r="AD31" i="24"/>
  <c r="DJ22" i="26"/>
  <c r="AD26" i="25"/>
  <c r="AD73" i="25" s="1"/>
  <c r="AD22" i="24"/>
  <c r="AD27" i="24"/>
  <c r="DJ23" i="21"/>
  <c r="DJ25" i="21" s="1"/>
  <c r="AE22" i="26"/>
  <c r="AD24" i="25"/>
  <c r="AE33" i="23"/>
  <c r="DK23" i="21"/>
  <c r="DK25" i="21" s="1"/>
  <c r="AE33" i="27"/>
  <c r="AD25" i="26"/>
  <c r="DK22" i="25"/>
  <c r="DL22" i="25"/>
  <c r="AD29" i="24"/>
  <c r="AE29" i="23"/>
  <c r="AD33" i="27"/>
  <c r="DC23" i="21"/>
  <c r="DC25" i="21" s="1"/>
  <c r="AE27" i="27"/>
  <c r="AD24" i="24"/>
  <c r="AC28" i="22"/>
  <c r="AD33" i="25"/>
  <c r="DJ22" i="25"/>
  <c r="DE23" i="21"/>
  <c r="DE25" i="21" s="1"/>
  <c r="AC26" i="22"/>
  <c r="DK22" i="27"/>
  <c r="AE27" i="26"/>
  <c r="AE24" i="26"/>
  <c r="AE26" i="23"/>
  <c r="AE73" i="23" s="1"/>
  <c r="AD28" i="22"/>
  <c r="AD55" i="22" s="1"/>
  <c r="CX9" i="22" s="1"/>
  <c r="AC27" i="22"/>
  <c r="AC24" i="22"/>
  <c r="AE31" i="22"/>
  <c r="AC42" i="23"/>
  <c r="CR51" i="23" s="1"/>
  <c r="AC92" i="26"/>
  <c r="AE31" i="25"/>
  <c r="AD27" i="26"/>
  <c r="AE29" i="25"/>
  <c r="AE28" i="25"/>
  <c r="AE28" i="24"/>
  <c r="AE29" i="24"/>
  <c r="AD28" i="23"/>
  <c r="AD22" i="23"/>
  <c r="AD25" i="22"/>
  <c r="AE32" i="26"/>
  <c r="AD23" i="26"/>
  <c r="AD31" i="26"/>
  <c r="DD15" i="22"/>
  <c r="DD22" i="26"/>
  <c r="AD34" i="27"/>
  <c r="DL22" i="26"/>
  <c r="AE25" i="25"/>
  <c r="AE27" i="24"/>
  <c r="AE22" i="24"/>
  <c r="AD24" i="23"/>
  <c r="DJ22" i="23"/>
  <c r="AE24" i="22"/>
  <c r="AC42" i="27"/>
  <c r="CR51" i="27" s="1"/>
  <c r="CW76" i="27" s="1"/>
  <c r="AE34" i="25"/>
  <c r="AD34" i="26"/>
  <c r="AD32" i="26"/>
  <c r="DK22" i="26"/>
  <c r="AE23" i="25"/>
  <c r="AD29" i="23"/>
  <c r="AD26" i="22"/>
  <c r="AD73" i="22" s="1"/>
  <c r="AE29" i="22"/>
  <c r="AE34" i="24"/>
  <c r="AC55" i="27"/>
  <c r="CW9" i="27" s="1"/>
  <c r="AC76" i="23"/>
  <c r="AE24" i="27"/>
  <c r="DJ22" i="27"/>
  <c r="DM24" i="26"/>
  <c r="AD29" i="26"/>
  <c r="AD28" i="25"/>
  <c r="AD23" i="25"/>
  <c r="DL22" i="24"/>
  <c r="DK22" i="24"/>
  <c r="AE33" i="22"/>
  <c r="AE27" i="22"/>
  <c r="AD22" i="22"/>
  <c r="AD29" i="22"/>
  <c r="AD34" i="24"/>
  <c r="AC59" i="27"/>
  <c r="CR71" i="27" s="1"/>
  <c r="DM24" i="27"/>
  <c r="AD29" i="27"/>
  <c r="AE32" i="24"/>
  <c r="AD26" i="26"/>
  <c r="AE26" i="26"/>
  <c r="AE25" i="24"/>
  <c r="AD26" i="23"/>
  <c r="AD73" i="23" s="1"/>
  <c r="AE32" i="22"/>
  <c r="AE28" i="22"/>
  <c r="AD27" i="27"/>
  <c r="AD26" i="27"/>
  <c r="AD28" i="26"/>
  <c r="AD24" i="26"/>
  <c r="AE31" i="26"/>
  <c r="DM24" i="25"/>
  <c r="AE24" i="24"/>
  <c r="AD25" i="23"/>
  <c r="DJ22" i="22"/>
  <c r="AE26" i="22"/>
  <c r="DC22" i="26"/>
  <c r="AD24" i="27"/>
  <c r="AD25" i="27"/>
  <c r="AE28" i="26"/>
  <c r="AD32" i="23"/>
  <c r="AD22" i="25"/>
  <c r="AD25" i="25"/>
  <c r="AE22" i="23"/>
  <c r="AE23" i="23"/>
  <c r="AE31" i="27"/>
  <c r="AC22" i="22"/>
  <c r="DL22" i="22"/>
  <c r="AC23" i="22"/>
  <c r="AC85" i="26"/>
  <c r="AD34" i="23"/>
  <c r="AD23" i="27"/>
  <c r="AD37" i="27" s="1"/>
  <c r="CS9" i="27" s="1"/>
  <c r="DL22" i="27"/>
  <c r="AE23" i="26"/>
  <c r="AD32" i="25"/>
  <c r="AD30" i="25"/>
  <c r="AD31" i="27"/>
  <c r="DJ22" i="24"/>
  <c r="AE33" i="24"/>
  <c r="AD24" i="22"/>
  <c r="DK22" i="22"/>
  <c r="AD31" i="22"/>
  <c r="AE31" i="23"/>
  <c r="DJ16" i="21"/>
  <c r="DJ18" i="21" s="1"/>
  <c r="AC41" i="23"/>
  <c r="CR46" i="23" s="1"/>
  <c r="AE32" i="25"/>
  <c r="AD32" i="27"/>
  <c r="AD28" i="27"/>
  <c r="AD22" i="26"/>
  <c r="AE26" i="25"/>
  <c r="AE27" i="25"/>
  <c r="AE24" i="25"/>
  <c r="AD33" i="23"/>
  <c r="AE26" i="24"/>
  <c r="AE23" i="24"/>
  <c r="AE31" i="24"/>
  <c r="AD27" i="22"/>
  <c r="AE34" i="26"/>
  <c r="AC76" i="27"/>
  <c r="AC73" i="27"/>
  <c r="AC41" i="27"/>
  <c r="AC59" i="26"/>
  <c r="DK16" i="21"/>
  <c r="DK18" i="21" s="1"/>
  <c r="DL16" i="21"/>
  <c r="DL18" i="21" s="1"/>
  <c r="AC73" i="5"/>
  <c r="CR9" i="27"/>
  <c r="AC37" i="26"/>
  <c r="AC41" i="26"/>
  <c r="DD16" i="21"/>
  <c r="DD18" i="21" s="1"/>
  <c r="DC16" i="21"/>
  <c r="CW9" i="23"/>
  <c r="DE16" i="21"/>
  <c r="DE18" i="21" s="1"/>
  <c r="CW9" i="26"/>
  <c r="AC76" i="26"/>
  <c r="AC73" i="26"/>
  <c r="AC42" i="21"/>
  <c r="CR51" i="21" s="1"/>
  <c r="AC61" i="21"/>
  <c r="AC60" i="21"/>
  <c r="CR76" i="21" s="1"/>
  <c r="AC43" i="21"/>
  <c r="AC76" i="21"/>
  <c r="AC73" i="21"/>
  <c r="AC82" i="21"/>
  <c r="CR3" i="21" s="1"/>
  <c r="AC85" i="21"/>
  <c r="AC41" i="21"/>
  <c r="AC37" i="21"/>
  <c r="AC85" i="5"/>
  <c r="AE86" i="5" s="1"/>
  <c r="CT6" i="5" s="1"/>
  <c r="AC89" i="21"/>
  <c r="CW3" i="21" s="1"/>
  <c r="AC92" i="21"/>
  <c r="AC55" i="21"/>
  <c r="CW9" i="21" s="1"/>
  <c r="AC59" i="21"/>
  <c r="DJ18" i="5"/>
  <c r="DM18" i="5" s="1"/>
  <c r="DJ19" i="5" s="1"/>
  <c r="DJ34" i="5" a="1"/>
  <c r="DJ34" i="5" s="1"/>
  <c r="DJ25" i="5"/>
  <c r="DM25" i="5" s="1"/>
  <c r="DJ26" i="5" s="1"/>
  <c r="DJ32" i="5" a="1"/>
  <c r="DJ32" i="5" s="1"/>
  <c r="DC25" i="5"/>
  <c r="DF25" i="5" s="1"/>
  <c r="DC26" i="5" s="1"/>
  <c r="DC32" i="5" a="1"/>
  <c r="DC18" i="5"/>
  <c r="DF18" i="5" s="1"/>
  <c r="DC19" i="5" s="1"/>
  <c r="DC34" i="5" a="1"/>
  <c r="AE64" i="5"/>
  <c r="AO7" i="5" s="1"/>
  <c r="BG6" i="5" s="1"/>
  <c r="BG17" i="5" s="1"/>
  <c r="CR72" i="5"/>
  <c r="AD61" i="5"/>
  <c r="AD64" i="5"/>
  <c r="CX29" i="5" s="1"/>
  <c r="AE61" i="5"/>
  <c r="AC64" i="5"/>
  <c r="CW29" i="5" s="1"/>
  <c r="AC61" i="5"/>
  <c r="AC43" i="5"/>
  <c r="CX71" i="5"/>
  <c r="CY46" i="5"/>
  <c r="CW51" i="5"/>
  <c r="CR77" i="5"/>
  <c r="AE93" i="5" l="1"/>
  <c r="CY6" i="5" s="1"/>
  <c r="AD93" i="5"/>
  <c r="CX6" i="5" s="1"/>
  <c r="CX37" i="5" s="1"/>
  <c r="AD77" i="5"/>
  <c r="AN6" i="5" s="1"/>
  <c r="BF5" i="5" s="1"/>
  <c r="BE27" i="5" s="1"/>
  <c r="AE85" i="23"/>
  <c r="AC76" i="25"/>
  <c r="DK16" i="23"/>
  <c r="DK18" i="23" s="1"/>
  <c r="AC42" i="25"/>
  <c r="CR51" i="25" s="1"/>
  <c r="CW76" i="25" s="1"/>
  <c r="AC41" i="25"/>
  <c r="CR46" i="25" s="1"/>
  <c r="CW71" i="25" s="1"/>
  <c r="AD92" i="22"/>
  <c r="DL16" i="23"/>
  <c r="DL18" i="23" s="1"/>
  <c r="AD92" i="25"/>
  <c r="AC92" i="25"/>
  <c r="DK16" i="26"/>
  <c r="DK18" i="26" s="1"/>
  <c r="DE23" i="25"/>
  <c r="DE25" i="25" s="1"/>
  <c r="DC23" i="27"/>
  <c r="DC25" i="27" s="1"/>
  <c r="DD23" i="25"/>
  <c r="DD25" i="25" s="1"/>
  <c r="DC23" i="25"/>
  <c r="DC25" i="25" s="1"/>
  <c r="AD41" i="22"/>
  <c r="CS46" i="22" s="1"/>
  <c r="CX71" i="22" s="1"/>
  <c r="AE85" i="27"/>
  <c r="DL23" i="25"/>
  <c r="DL25" i="25" s="1"/>
  <c r="DK23" i="25"/>
  <c r="DK25" i="25" s="1"/>
  <c r="AC92" i="24"/>
  <c r="DJ23" i="25"/>
  <c r="DJ25" i="25" s="1"/>
  <c r="DJ16" i="26"/>
  <c r="DJ18" i="26" s="1"/>
  <c r="DJ23" i="27"/>
  <c r="DJ25" i="27" s="1"/>
  <c r="DK16" i="22"/>
  <c r="DK18" i="22" s="1"/>
  <c r="AC60" i="24"/>
  <c r="CR76" i="24" s="1"/>
  <c r="CW51" i="24" s="1"/>
  <c r="AC59" i="24"/>
  <c r="CR71" i="24" s="1"/>
  <c r="CW46" i="24" s="1"/>
  <c r="DC23" i="23"/>
  <c r="DC25" i="23" s="1"/>
  <c r="DE16" i="23"/>
  <c r="DE18" i="23" s="1"/>
  <c r="AE60" i="23"/>
  <c r="CT76" i="23" s="1"/>
  <c r="CY51" i="23" s="1"/>
  <c r="AE77" i="5"/>
  <c r="AN7" i="5" s="1"/>
  <c r="BF6" i="5" s="1"/>
  <c r="BF17" i="5" s="1"/>
  <c r="DD16" i="23"/>
  <c r="DD18" i="23" s="1"/>
  <c r="DJ16" i="23"/>
  <c r="DC16" i="23"/>
  <c r="DC18" i="23" s="1"/>
  <c r="AE59" i="23"/>
  <c r="CT71" i="23" s="1"/>
  <c r="CY46" i="23" s="1"/>
  <c r="AC85" i="24"/>
  <c r="DE16" i="25"/>
  <c r="DE18" i="25" s="1"/>
  <c r="DC23" i="24"/>
  <c r="AE42" i="22"/>
  <c r="CT51" i="22" s="1"/>
  <c r="CY76" i="22" s="1"/>
  <c r="DK16" i="24"/>
  <c r="DK18" i="24" s="1"/>
  <c r="AD60" i="24"/>
  <c r="CS76" i="24" s="1"/>
  <c r="CX51" i="24" s="1"/>
  <c r="AD59" i="24"/>
  <c r="CS71" i="24" s="1"/>
  <c r="CX46" i="24" s="1"/>
  <c r="AC42" i="24"/>
  <c r="CR51" i="24" s="1"/>
  <c r="CW76" i="24" s="1"/>
  <c r="DE23" i="27"/>
  <c r="DE25" i="27" s="1"/>
  <c r="AC85" i="22"/>
  <c r="AD85" i="22"/>
  <c r="DE23" i="23"/>
  <c r="DE25" i="23" s="1"/>
  <c r="DD23" i="23"/>
  <c r="DD25" i="23" s="1"/>
  <c r="DD23" i="27"/>
  <c r="DD25" i="27" s="1"/>
  <c r="AC41" i="24"/>
  <c r="CR46" i="24" s="1"/>
  <c r="CW71" i="24" s="1"/>
  <c r="DL16" i="26"/>
  <c r="DL18" i="26" s="1"/>
  <c r="DL23" i="27"/>
  <c r="DL25" i="27" s="1"/>
  <c r="DK23" i="27"/>
  <c r="DK25" i="27" s="1"/>
  <c r="DE23" i="24"/>
  <c r="DE25" i="24" s="1"/>
  <c r="DD16" i="26"/>
  <c r="DD18" i="26" s="1"/>
  <c r="DD23" i="22"/>
  <c r="DD25" i="22" s="1"/>
  <c r="DE16" i="26"/>
  <c r="DE18" i="26" s="1"/>
  <c r="DD23" i="24"/>
  <c r="DD25" i="24" s="1"/>
  <c r="AE92" i="27"/>
  <c r="DC16" i="26"/>
  <c r="DC18" i="26" s="1"/>
  <c r="DJ23" i="24"/>
  <c r="DJ25" i="24" s="1"/>
  <c r="AC85" i="25"/>
  <c r="AC59" i="22"/>
  <c r="CR71" i="22" s="1"/>
  <c r="CW46" i="22" s="1"/>
  <c r="AC60" i="25"/>
  <c r="CR76" i="25" s="1"/>
  <c r="CW51" i="25" s="1"/>
  <c r="AE92" i="23"/>
  <c r="AC59" i="25"/>
  <c r="CR71" i="25" s="1"/>
  <c r="CW46" i="25" s="1"/>
  <c r="AC42" i="22"/>
  <c r="CR51" i="22" s="1"/>
  <c r="DC16" i="24"/>
  <c r="DC18" i="24" s="1"/>
  <c r="AC76" i="24"/>
  <c r="DJ23" i="22"/>
  <c r="DJ25" i="22" s="1"/>
  <c r="DK16" i="25"/>
  <c r="DK18" i="25" s="1"/>
  <c r="DL16" i="25"/>
  <c r="DL18" i="25" s="1"/>
  <c r="DC16" i="25"/>
  <c r="DJ16" i="25"/>
  <c r="DJ18" i="25" s="1"/>
  <c r="DD16" i="25"/>
  <c r="DD18" i="25" s="1"/>
  <c r="DJ23" i="23"/>
  <c r="DJ25" i="23" s="1"/>
  <c r="AD85" i="24"/>
  <c r="AE42" i="23"/>
  <c r="CT51" i="23" s="1"/>
  <c r="CY76" i="23" s="1"/>
  <c r="AD42" i="23"/>
  <c r="CS51" i="23" s="1"/>
  <c r="CX76" i="23" s="1"/>
  <c r="AD41" i="23"/>
  <c r="AC92" i="22"/>
  <c r="DE16" i="22"/>
  <c r="DE18" i="22" s="1"/>
  <c r="DC16" i="27"/>
  <c r="DC18" i="27" s="1"/>
  <c r="DK16" i="27"/>
  <c r="DK18" i="27" s="1"/>
  <c r="DK23" i="24"/>
  <c r="DK25" i="24" s="1"/>
  <c r="DL23" i="24"/>
  <c r="DL25" i="24" s="1"/>
  <c r="DC23" i="22"/>
  <c r="DC25" i="22" s="1"/>
  <c r="DJ16" i="27"/>
  <c r="DJ18" i="27" s="1"/>
  <c r="DD16" i="27"/>
  <c r="DD18" i="27" s="1"/>
  <c r="AC76" i="22"/>
  <c r="DE16" i="27"/>
  <c r="DE18" i="27" s="1"/>
  <c r="AE60" i="26"/>
  <c r="CT76" i="26" s="1"/>
  <c r="CY51" i="26" s="1"/>
  <c r="DL16" i="27"/>
  <c r="DL18" i="27" s="1"/>
  <c r="DK23" i="23"/>
  <c r="DK25" i="23" s="1"/>
  <c r="AE42" i="25"/>
  <c r="CT51" i="25" s="1"/>
  <c r="CY76" i="25" s="1"/>
  <c r="AD42" i="22"/>
  <c r="CS51" i="22" s="1"/>
  <c r="CX76" i="22" s="1"/>
  <c r="DL23" i="23"/>
  <c r="DL25" i="23" s="1"/>
  <c r="AE76" i="27"/>
  <c r="AD76" i="23"/>
  <c r="DJ16" i="24"/>
  <c r="DJ18" i="24" s="1"/>
  <c r="DE23" i="22"/>
  <c r="DE25" i="22" s="1"/>
  <c r="DL23" i="22"/>
  <c r="DL25" i="22" s="1"/>
  <c r="AD60" i="23"/>
  <c r="CS76" i="23" s="1"/>
  <c r="CX51" i="23" s="1"/>
  <c r="AE92" i="22"/>
  <c r="DD16" i="24"/>
  <c r="DD18" i="24" s="1"/>
  <c r="DL16" i="24"/>
  <c r="DL18" i="24" s="1"/>
  <c r="DK23" i="22"/>
  <c r="DK25" i="22" s="1"/>
  <c r="AE41" i="27"/>
  <c r="CT46" i="27" s="1"/>
  <c r="CY71" i="27" s="1"/>
  <c r="DE16" i="24"/>
  <c r="DE18" i="24" s="1"/>
  <c r="AE59" i="27"/>
  <c r="CT71" i="27" s="1"/>
  <c r="CY46" i="27" s="1"/>
  <c r="AE60" i="25"/>
  <c r="CT76" i="25" s="1"/>
  <c r="CY51" i="25" s="1"/>
  <c r="AE60" i="27"/>
  <c r="CT76" i="27" s="1"/>
  <c r="CY51" i="27" s="1"/>
  <c r="AE73" i="27"/>
  <c r="AD42" i="24"/>
  <c r="CS51" i="24" s="1"/>
  <c r="CX76" i="24" s="1"/>
  <c r="AE37" i="22"/>
  <c r="CT9" i="22" s="1"/>
  <c r="AE41" i="22"/>
  <c r="CT46" i="22" s="1"/>
  <c r="CY71" i="22" s="1"/>
  <c r="AE42" i="27"/>
  <c r="CT51" i="27" s="1"/>
  <c r="CY76" i="27" s="1"/>
  <c r="AC73" i="22"/>
  <c r="DD16" i="22"/>
  <c r="DD18" i="22" s="1"/>
  <c r="DK23" i="26"/>
  <c r="DK25" i="26" s="1"/>
  <c r="DJ16" i="22"/>
  <c r="DJ18" i="22" s="1"/>
  <c r="AD41" i="24"/>
  <c r="CS46" i="24" s="1"/>
  <c r="CX71" i="24" s="1"/>
  <c r="DF25" i="21"/>
  <c r="DC26" i="21" s="1"/>
  <c r="AD37" i="24"/>
  <c r="CS9" i="24" s="1"/>
  <c r="DD23" i="26"/>
  <c r="DD25" i="26" s="1"/>
  <c r="AD76" i="25"/>
  <c r="AD76" i="24"/>
  <c r="DC23" i="26"/>
  <c r="DC25" i="26" s="1"/>
  <c r="AC55" i="22"/>
  <c r="CW9" i="22" s="1"/>
  <c r="DC16" i="22"/>
  <c r="DC18" i="22" s="1"/>
  <c r="DL16" i="22"/>
  <c r="DL18" i="22" s="1"/>
  <c r="DM18" i="21"/>
  <c r="DJ19" i="21" s="1"/>
  <c r="DL23" i="26"/>
  <c r="DL25" i="26" s="1"/>
  <c r="DC32" i="21" a="1"/>
  <c r="DC32" i="21" s="1"/>
  <c r="AD60" i="26"/>
  <c r="CS76" i="26" s="1"/>
  <c r="CX51" i="26" s="1"/>
  <c r="DJ32" i="21" a="1"/>
  <c r="DJ32" i="21" s="1"/>
  <c r="AD59" i="22"/>
  <c r="AE76" i="23"/>
  <c r="DJ23" i="26"/>
  <c r="DJ25" i="26" s="1"/>
  <c r="AD60" i="22"/>
  <c r="CS76" i="22" s="1"/>
  <c r="CX51" i="22" s="1"/>
  <c r="DM25" i="21"/>
  <c r="DJ26" i="21" s="1"/>
  <c r="DE23" i="26"/>
  <c r="DE25" i="26" s="1"/>
  <c r="AD41" i="25"/>
  <c r="CS46" i="25" s="1"/>
  <c r="CX71" i="25" s="1"/>
  <c r="AC60" i="22"/>
  <c r="CR76" i="22" s="1"/>
  <c r="CW51" i="22" s="1"/>
  <c r="AD59" i="27"/>
  <c r="AD55" i="27"/>
  <c r="CX9" i="27" s="1"/>
  <c r="AE82" i="25"/>
  <c r="CT3" i="25" s="1"/>
  <c r="AE85" i="25"/>
  <c r="AD82" i="25"/>
  <c r="CS3" i="25" s="1"/>
  <c r="AD85" i="25"/>
  <c r="AE37" i="26"/>
  <c r="CT9" i="26" s="1"/>
  <c r="AE41" i="26"/>
  <c r="CT46" i="26" s="1"/>
  <c r="CY71" i="26" s="1"/>
  <c r="AE89" i="26"/>
  <c r="CY3" i="26" s="1"/>
  <c r="AE92" i="26"/>
  <c r="AE37" i="24"/>
  <c r="CT9" i="24" s="1"/>
  <c r="AE41" i="24"/>
  <c r="AD89" i="24"/>
  <c r="CX3" i="24" s="1"/>
  <c r="AD92" i="24"/>
  <c r="AD82" i="26"/>
  <c r="CS3" i="26" s="1"/>
  <c r="AD85" i="26"/>
  <c r="AD42" i="26"/>
  <c r="CS51" i="26" s="1"/>
  <c r="AD41" i="26"/>
  <c r="AD37" i="26"/>
  <c r="CS9" i="26" s="1"/>
  <c r="AE76" i="24"/>
  <c r="AE73" i="24"/>
  <c r="AD92" i="23"/>
  <c r="AD89" i="23"/>
  <c r="CX3" i="23" s="1"/>
  <c r="AE42" i="24"/>
  <c r="AE85" i="22"/>
  <c r="AE82" i="22"/>
  <c r="CT3" i="22" s="1"/>
  <c r="AE82" i="26"/>
  <c r="CT3" i="26" s="1"/>
  <c r="AE85" i="26"/>
  <c r="CW76" i="23"/>
  <c r="AD82" i="23"/>
  <c r="CS3" i="23" s="1"/>
  <c r="AD85" i="23"/>
  <c r="AD76" i="22"/>
  <c r="AE59" i="26"/>
  <c r="CT71" i="26" s="1"/>
  <c r="CY46" i="26" s="1"/>
  <c r="AE55" i="26"/>
  <c r="CY9" i="26" s="1"/>
  <c r="AD92" i="26"/>
  <c r="AD89" i="26"/>
  <c r="CX3" i="26" s="1"/>
  <c r="AE73" i="22"/>
  <c r="AE76" i="22"/>
  <c r="AE41" i="23"/>
  <c r="AE37" i="23"/>
  <c r="CT9" i="23" s="1"/>
  <c r="CR46" i="27"/>
  <c r="AE76" i="26"/>
  <c r="AE73" i="26"/>
  <c r="AE92" i="24"/>
  <c r="AE89" i="24"/>
  <c r="CY3" i="24" s="1"/>
  <c r="AE92" i="25"/>
  <c r="AE89" i="25"/>
  <c r="CY3" i="25" s="1"/>
  <c r="AD59" i="23"/>
  <c r="AD55" i="23"/>
  <c r="CX9" i="23" s="1"/>
  <c r="AE76" i="25"/>
  <c r="AE73" i="25"/>
  <c r="AC37" i="22"/>
  <c r="CR9" i="22" s="1"/>
  <c r="AC41" i="22"/>
  <c r="AD42" i="27"/>
  <c r="CS51" i="27" s="1"/>
  <c r="AD59" i="26"/>
  <c r="AD55" i="26"/>
  <c r="CX9" i="26" s="1"/>
  <c r="AD73" i="26"/>
  <c r="AD76" i="26"/>
  <c r="AE60" i="22"/>
  <c r="CT76" i="22" s="1"/>
  <c r="CY51" i="22" s="1"/>
  <c r="AE42" i="26"/>
  <c r="CT51" i="26" s="1"/>
  <c r="CY76" i="26" s="1"/>
  <c r="AE60" i="24"/>
  <c r="CT76" i="24" s="1"/>
  <c r="CY51" i="24" s="1"/>
  <c r="AE59" i="22"/>
  <c r="AE55" i="22"/>
  <c r="CY9" i="22" s="1"/>
  <c r="CR71" i="26"/>
  <c r="CW46" i="26" s="1"/>
  <c r="AD76" i="27"/>
  <c r="AD73" i="27"/>
  <c r="AE82" i="24"/>
  <c r="CT3" i="24" s="1"/>
  <c r="AE85" i="24"/>
  <c r="AD42" i="25"/>
  <c r="AD37" i="25"/>
  <c r="CS9" i="25" s="1"/>
  <c r="AD41" i="27"/>
  <c r="AD92" i="27"/>
  <c r="AD89" i="27"/>
  <c r="CX3" i="27" s="1"/>
  <c r="AE55" i="24"/>
  <c r="CY9" i="24" s="1"/>
  <c r="AE59" i="24"/>
  <c r="AD60" i="27"/>
  <c r="AD60" i="25"/>
  <c r="AD59" i="25"/>
  <c r="AD55" i="25"/>
  <c r="CX9" i="25" s="1"/>
  <c r="AE55" i="25"/>
  <c r="CY9" i="25" s="1"/>
  <c r="AE59" i="25"/>
  <c r="AD85" i="27"/>
  <c r="AD82" i="27"/>
  <c r="CS3" i="27" s="1"/>
  <c r="AE41" i="25"/>
  <c r="AE37" i="25"/>
  <c r="CT9" i="25" s="1"/>
  <c r="DJ34" i="21" a="1"/>
  <c r="DJ34" i="21" s="1"/>
  <c r="CR9" i="26"/>
  <c r="CW46" i="23"/>
  <c r="CW71" i="23"/>
  <c r="AD43" i="21"/>
  <c r="AE44" i="21" s="1"/>
  <c r="CW51" i="23"/>
  <c r="CW51" i="26"/>
  <c r="DC18" i="21"/>
  <c r="DF18" i="21" s="1"/>
  <c r="DC19" i="21" s="1"/>
  <c r="DC34" i="21" a="1"/>
  <c r="DC34" i="21" s="1"/>
  <c r="CW46" i="27"/>
  <c r="CR46" i="26"/>
  <c r="AD61" i="21"/>
  <c r="AE62" i="21" s="1"/>
  <c r="CR77" i="21"/>
  <c r="CW51" i="21"/>
  <c r="CR9" i="21"/>
  <c r="AC86" i="5"/>
  <c r="CR6" i="5" s="1"/>
  <c r="AD86" i="21"/>
  <c r="CS6" i="21" s="1"/>
  <c r="AC86" i="21"/>
  <c r="CR6" i="21" s="1"/>
  <c r="AE86" i="21"/>
  <c r="CT6" i="21" s="1"/>
  <c r="AD77" i="21"/>
  <c r="AN6" i="21" s="1"/>
  <c r="BF5" i="21" s="1"/>
  <c r="AE77" i="21"/>
  <c r="AC77" i="21"/>
  <c r="AD86" i="5"/>
  <c r="CS6" i="5" s="1"/>
  <c r="AE93" i="21"/>
  <c r="CY6" i="21" s="1"/>
  <c r="AC93" i="21"/>
  <c r="CW6" i="21" s="1"/>
  <c r="AD93" i="21"/>
  <c r="CX6" i="21" s="1"/>
  <c r="AE46" i="21"/>
  <c r="AC46" i="21"/>
  <c r="AD46" i="21"/>
  <c r="AE43" i="21"/>
  <c r="CR46" i="21"/>
  <c r="AD64" i="21"/>
  <c r="AE64" i="21"/>
  <c r="AE61" i="21"/>
  <c r="AD62" i="21" s="1"/>
  <c r="AC64" i="21"/>
  <c r="CR71" i="21"/>
  <c r="CW76" i="21"/>
  <c r="CR52" i="21"/>
  <c r="DC34" i="5"/>
  <c r="DC32" i="5"/>
  <c r="CW37" i="5"/>
  <c r="AO6" i="5"/>
  <c r="BG5" i="5" s="1"/>
  <c r="BG16" i="5" s="1"/>
  <c r="AE68" i="5"/>
  <c r="AO10" i="5" s="1"/>
  <c r="BG9" i="5" s="1"/>
  <c r="BG20" i="5" s="1"/>
  <c r="AO5" i="5"/>
  <c r="BG4" i="5" s="1"/>
  <c r="BG15" i="5" s="1"/>
  <c r="CY29" i="5"/>
  <c r="AD68" i="5"/>
  <c r="AO9" i="5" s="1"/>
  <c r="BG8" i="5" s="1"/>
  <c r="BG19" i="5" s="1"/>
  <c r="AC68" i="5"/>
  <c r="AO8" i="5" s="1"/>
  <c r="BG7" i="5" s="1"/>
  <c r="BF29" i="5" s="1"/>
  <c r="BE26" i="5"/>
  <c r="AE62" i="5"/>
  <c r="AC66" i="5"/>
  <c r="AQ5" i="5" s="1"/>
  <c r="BI4" i="5" s="1"/>
  <c r="BH26" i="5" s="1"/>
  <c r="AC62" i="5"/>
  <c r="AE66" i="5"/>
  <c r="CY12" i="5" s="1"/>
  <c r="AD62" i="5"/>
  <c r="AD66" i="5"/>
  <c r="CX12" i="5" s="1"/>
  <c r="BF28" i="5"/>
  <c r="CW52" i="5"/>
  <c r="CW47" i="5"/>
  <c r="CX15" i="5" l="1"/>
  <c r="CY37" i="5"/>
  <c r="CW38" i="5" s="1"/>
  <c r="CY15" i="5"/>
  <c r="BF16" i="5"/>
  <c r="AE79" i="5"/>
  <c r="AN10" i="5" s="1"/>
  <c r="BF9" i="5" s="1"/>
  <c r="BF20" i="5" s="1"/>
  <c r="DF18" i="23"/>
  <c r="DC19" i="23" s="1"/>
  <c r="DF18" i="26"/>
  <c r="DC19" i="26" s="1"/>
  <c r="DM18" i="25"/>
  <c r="DJ19" i="25" s="1"/>
  <c r="DM18" i="26"/>
  <c r="DJ19" i="26" s="1"/>
  <c r="DM25" i="27"/>
  <c r="DJ26" i="27" s="1"/>
  <c r="DM25" i="25"/>
  <c r="DJ26" i="25" s="1"/>
  <c r="DJ34" i="23" a="1"/>
  <c r="DJ34" i="23" s="1"/>
  <c r="DF25" i="27"/>
  <c r="DC26" i="27" s="1"/>
  <c r="DM25" i="23"/>
  <c r="DJ26" i="23" s="1"/>
  <c r="DF25" i="23"/>
  <c r="DC26" i="23" s="1"/>
  <c r="DF25" i="25"/>
  <c r="DC26" i="25" s="1"/>
  <c r="DM25" i="24"/>
  <c r="DJ26" i="24" s="1"/>
  <c r="DC32" i="25" a="1"/>
  <c r="DC32" i="25" s="1"/>
  <c r="BE28" i="5"/>
  <c r="AC79" i="5"/>
  <c r="AN8" i="5" s="1"/>
  <c r="BF7" i="5" s="1"/>
  <c r="BF18" i="5" s="1"/>
  <c r="AD79" i="5"/>
  <c r="AN9" i="5" s="1"/>
  <c r="BF8" i="5" s="1"/>
  <c r="BE30" i="5" s="1"/>
  <c r="DJ18" i="23"/>
  <c r="DM18" i="23" s="1"/>
  <c r="DJ19" i="23" s="1"/>
  <c r="AE86" i="22"/>
  <c r="CT6" i="22" s="1"/>
  <c r="DC34" i="23" a="1"/>
  <c r="DC34" i="23" s="1"/>
  <c r="DJ32" i="25" a="1"/>
  <c r="DJ32" i="25" s="1"/>
  <c r="DC32" i="23" a="1"/>
  <c r="DC32" i="23" s="1"/>
  <c r="DJ32" i="27" a="1"/>
  <c r="DJ32" i="27" s="1"/>
  <c r="AD93" i="22"/>
  <c r="CX6" i="22" s="1"/>
  <c r="AE61" i="24"/>
  <c r="AE43" i="23"/>
  <c r="AD61" i="23"/>
  <c r="DC32" i="24" a="1"/>
  <c r="DC32" i="24" s="1"/>
  <c r="AD86" i="24"/>
  <c r="CS6" i="24" s="1"/>
  <c r="DC25" i="24"/>
  <c r="DF25" i="24" s="1"/>
  <c r="DC26" i="24" s="1"/>
  <c r="DJ34" i="26" a="1"/>
  <c r="DJ34" i="26" s="1"/>
  <c r="DC32" i="27" a="1"/>
  <c r="DC32" i="27" s="1"/>
  <c r="DC34" i="26" a="1"/>
  <c r="DC34" i="26" s="1"/>
  <c r="DC34" i="25" a="1"/>
  <c r="DC34" i="25" s="1"/>
  <c r="AC77" i="23"/>
  <c r="AN5" i="23" s="1"/>
  <c r="BF4" i="23" s="1"/>
  <c r="BF15" i="23" s="1"/>
  <c r="DC18" i="25"/>
  <c r="DF18" i="25" s="1"/>
  <c r="DC19" i="25" s="1"/>
  <c r="DJ34" i="25" a="1"/>
  <c r="DJ34" i="25" s="1"/>
  <c r="AC46" i="27"/>
  <c r="AK5" i="27" s="1"/>
  <c r="BC4" i="27" s="1"/>
  <c r="BC15" i="27" s="1"/>
  <c r="DJ32" i="24" a="1"/>
  <c r="DJ32" i="24" s="1"/>
  <c r="CS46" i="23"/>
  <c r="CX71" i="23" s="1"/>
  <c r="CR52" i="23"/>
  <c r="CW78" i="23" s="1"/>
  <c r="AC46" i="26"/>
  <c r="AK5" i="26" s="1"/>
  <c r="BC4" i="26" s="1"/>
  <c r="DF18" i="27"/>
  <c r="DC19" i="27" s="1"/>
  <c r="DC34" i="27" a="1"/>
  <c r="DC34" i="27" s="1"/>
  <c r="AC43" i="23"/>
  <c r="AD46" i="25"/>
  <c r="CS29" i="25" s="1"/>
  <c r="DM18" i="27"/>
  <c r="DJ19" i="27" s="1"/>
  <c r="DJ34" i="27" a="1"/>
  <c r="DJ34" i="27" s="1"/>
  <c r="AC93" i="22"/>
  <c r="CW6" i="22" s="1"/>
  <c r="AD77" i="24"/>
  <c r="AN6" i="24" s="1"/>
  <c r="BF5" i="24" s="1"/>
  <c r="BF16" i="24" s="1"/>
  <c r="AE93" i="22"/>
  <c r="CY6" i="22" s="1"/>
  <c r="AE77" i="25"/>
  <c r="AN7" i="25" s="1"/>
  <c r="BF6" i="25" s="1"/>
  <c r="BF17" i="25" s="1"/>
  <c r="CR77" i="23"/>
  <c r="DJ32" i="23" a="1"/>
  <c r="DJ32" i="23" s="1"/>
  <c r="DM25" i="26"/>
  <c r="DJ26" i="26" s="1"/>
  <c r="AD61" i="26"/>
  <c r="CW52" i="22"/>
  <c r="DC32" i="22" a="1"/>
  <c r="DC32" i="22" s="1"/>
  <c r="AD77" i="27"/>
  <c r="AD43" i="27"/>
  <c r="DM18" i="24"/>
  <c r="DJ19" i="24" s="1"/>
  <c r="DJ32" i="26" a="1"/>
  <c r="DJ32" i="26" s="1"/>
  <c r="AE77" i="23"/>
  <c r="DF18" i="24"/>
  <c r="DC19" i="24" s="1"/>
  <c r="AE93" i="24"/>
  <c r="CY6" i="24" s="1"/>
  <c r="AC43" i="22"/>
  <c r="DF25" i="22"/>
  <c r="DC26" i="22" s="1"/>
  <c r="AD61" i="27"/>
  <c r="AD77" i="22"/>
  <c r="AN6" i="22" s="1"/>
  <c r="BF5" i="22" s="1"/>
  <c r="BF16" i="22" s="1"/>
  <c r="DF18" i="22"/>
  <c r="DC19" i="22" s="1"/>
  <c r="AD64" i="26"/>
  <c r="AO6" i="26" s="1"/>
  <c r="BG5" i="26" s="1"/>
  <c r="BF27" i="26" s="1"/>
  <c r="DC34" i="22" a="1"/>
  <c r="DC34" i="22" s="1"/>
  <c r="AC64" i="22"/>
  <c r="CW29" i="22" s="1"/>
  <c r="AE43" i="24"/>
  <c r="AD77" i="23"/>
  <c r="AE93" i="26"/>
  <c r="CY6" i="26" s="1"/>
  <c r="AC77" i="25"/>
  <c r="AN5" i="25" s="1"/>
  <c r="BF4" i="25" s="1"/>
  <c r="BE26" i="25" s="1"/>
  <c r="DF25" i="26"/>
  <c r="DC26" i="26" s="1"/>
  <c r="AD77" i="26"/>
  <c r="AN6" i="26" s="1"/>
  <c r="BF5" i="26" s="1"/>
  <c r="BE27" i="26" s="1"/>
  <c r="DJ32" i="22" a="1"/>
  <c r="DJ32" i="22" s="1"/>
  <c r="DJ34" i="22" a="1"/>
  <c r="DJ34" i="22" s="1"/>
  <c r="DJ34" i="24" a="1"/>
  <c r="DJ34" i="24" s="1"/>
  <c r="DM25" i="22"/>
  <c r="DJ26" i="22" s="1"/>
  <c r="DM18" i="22"/>
  <c r="DJ19" i="22" s="1"/>
  <c r="DC34" i="24" a="1"/>
  <c r="DC34" i="24" s="1"/>
  <c r="AE77" i="22"/>
  <c r="AN7" i="22" s="1"/>
  <c r="BF6" i="22" s="1"/>
  <c r="BF17" i="22" s="1"/>
  <c r="CR77" i="26"/>
  <c r="AE46" i="27"/>
  <c r="AK7" i="27" s="1"/>
  <c r="BC6" i="27" s="1"/>
  <c r="BC17" i="27" s="1"/>
  <c r="AE86" i="26"/>
  <c r="CT6" i="26" s="1"/>
  <c r="AC64" i="26"/>
  <c r="AO5" i="26" s="1"/>
  <c r="BG4" i="26" s="1"/>
  <c r="DC32" i="26" a="1"/>
  <c r="DC32" i="26" s="1"/>
  <c r="AE77" i="27"/>
  <c r="AN7" i="27" s="1"/>
  <c r="BF6" i="27" s="1"/>
  <c r="BF17" i="27" s="1"/>
  <c r="AE86" i="24"/>
  <c r="CT6" i="24" s="1"/>
  <c r="AD46" i="26"/>
  <c r="AE77" i="26"/>
  <c r="AC77" i="22"/>
  <c r="AN5" i="22" s="1"/>
  <c r="BF4" i="22" s="1"/>
  <c r="AC77" i="24"/>
  <c r="AE64" i="26"/>
  <c r="CY29" i="26" s="1"/>
  <c r="AD77" i="25"/>
  <c r="AN6" i="25" s="1"/>
  <c r="BF5" i="25" s="1"/>
  <c r="CS71" i="22"/>
  <c r="CX46" i="22" s="1"/>
  <c r="AE61" i="22"/>
  <c r="AC77" i="26"/>
  <c r="AN5" i="26" s="1"/>
  <c r="BF4" i="26" s="1"/>
  <c r="AC61" i="22"/>
  <c r="AD64" i="22"/>
  <c r="CX29" i="22" s="1"/>
  <c r="AE77" i="24"/>
  <c r="AN7" i="24" s="1"/>
  <c r="BF6" i="24" s="1"/>
  <c r="BE28" i="24" s="1"/>
  <c r="AC77" i="27"/>
  <c r="AN5" i="27" s="1"/>
  <c r="BF4" i="27" s="1"/>
  <c r="BF15" i="27" s="1"/>
  <c r="AE61" i="26"/>
  <c r="AE93" i="25"/>
  <c r="CY6" i="25" s="1"/>
  <c r="AC93" i="25"/>
  <c r="CW6" i="25" s="1"/>
  <c r="AD93" i="25"/>
  <c r="CX6" i="25" s="1"/>
  <c r="CW77" i="23"/>
  <c r="AD46" i="24"/>
  <c r="AC46" i="24"/>
  <c r="CT46" i="24"/>
  <c r="AE46" i="24"/>
  <c r="AD43" i="24"/>
  <c r="AC86" i="25"/>
  <c r="CR6" i="25" s="1"/>
  <c r="AD86" i="25"/>
  <c r="CS6" i="25" s="1"/>
  <c r="CS51" i="25"/>
  <c r="AE43" i="25"/>
  <c r="AD43" i="26"/>
  <c r="CS71" i="25"/>
  <c r="AC61" i="25"/>
  <c r="AD64" i="25"/>
  <c r="AC64" i="25"/>
  <c r="CW52" i="24"/>
  <c r="AC93" i="26"/>
  <c r="CW6" i="26" s="1"/>
  <c r="AD93" i="26"/>
  <c r="CX6" i="26" s="1"/>
  <c r="AC86" i="26"/>
  <c r="CR6" i="26" s="1"/>
  <c r="AD86" i="26"/>
  <c r="CS6" i="26" s="1"/>
  <c r="AE46" i="26"/>
  <c r="AE43" i="27"/>
  <c r="CS76" i="25"/>
  <c r="AE61" i="25"/>
  <c r="AC64" i="27"/>
  <c r="CS71" i="27"/>
  <c r="AC61" i="27"/>
  <c r="AD64" i="27"/>
  <c r="AE64" i="27"/>
  <c r="AE43" i="26"/>
  <c r="AC86" i="24"/>
  <c r="CR6" i="24" s="1"/>
  <c r="CS76" i="27"/>
  <c r="AE61" i="27"/>
  <c r="AC61" i="26"/>
  <c r="CS71" i="26"/>
  <c r="CT51" i="24"/>
  <c r="AC43" i="24"/>
  <c r="CR77" i="24"/>
  <c r="AD61" i="25"/>
  <c r="CT71" i="25"/>
  <c r="AE64" i="25"/>
  <c r="CS46" i="26"/>
  <c r="CX71" i="26" s="1"/>
  <c r="AC43" i="26"/>
  <c r="CX76" i="27"/>
  <c r="CR52" i="27"/>
  <c r="AE86" i="25"/>
  <c r="CT6" i="25" s="1"/>
  <c r="CT71" i="24"/>
  <c r="AD64" i="24"/>
  <c r="AD61" i="24"/>
  <c r="AE64" i="24"/>
  <c r="AC64" i="24"/>
  <c r="AE46" i="22"/>
  <c r="AD46" i="22"/>
  <c r="AE43" i="22"/>
  <c r="CR46" i="22"/>
  <c r="AC46" i="22"/>
  <c r="AC93" i="23"/>
  <c r="CW6" i="23" s="1"/>
  <c r="AE93" i="23"/>
  <c r="CY6" i="23" s="1"/>
  <c r="AD93" i="23"/>
  <c r="CX6" i="23" s="1"/>
  <c r="AC93" i="24"/>
  <c r="CW6" i="24" s="1"/>
  <c r="AD93" i="24"/>
  <c r="CX6" i="24" s="1"/>
  <c r="AC86" i="22"/>
  <c r="CR6" i="22" s="1"/>
  <c r="CW71" i="27"/>
  <c r="AE46" i="25"/>
  <c r="AC43" i="25"/>
  <c r="AC46" i="25"/>
  <c r="AD43" i="25"/>
  <c r="CT46" i="25"/>
  <c r="AC86" i="23"/>
  <c r="CR6" i="23" s="1"/>
  <c r="AE86" i="23"/>
  <c r="CT6" i="23" s="1"/>
  <c r="AD86" i="23"/>
  <c r="CS6" i="23" s="1"/>
  <c r="AD43" i="22"/>
  <c r="CX76" i="26"/>
  <c r="CR52" i="26"/>
  <c r="CT53" i="26" s="1"/>
  <c r="AC93" i="27"/>
  <c r="CW6" i="27" s="1"/>
  <c r="AE93" i="27"/>
  <c r="CY6" i="27" s="1"/>
  <c r="AD93" i="27"/>
  <c r="CX6" i="27" s="1"/>
  <c r="AC61" i="23"/>
  <c r="CS71" i="23"/>
  <c r="AD64" i="23"/>
  <c r="AC64" i="23"/>
  <c r="AE61" i="23"/>
  <c r="AE64" i="23"/>
  <c r="CT46" i="23"/>
  <c r="CY71" i="23" s="1"/>
  <c r="AD43" i="23"/>
  <c r="AC46" i="23"/>
  <c r="AE46" i="23"/>
  <c r="CW76" i="22"/>
  <c r="CR52" i="22"/>
  <c r="AE86" i="27"/>
  <c r="CT6" i="27" s="1"/>
  <c r="AD86" i="27"/>
  <c r="CS6" i="27" s="1"/>
  <c r="AC86" i="27"/>
  <c r="CR6" i="27" s="1"/>
  <c r="CS46" i="27"/>
  <c r="CX71" i="27" s="1"/>
  <c r="AC43" i="27"/>
  <c r="AD46" i="27"/>
  <c r="CT71" i="22"/>
  <c r="AD61" i="22"/>
  <c r="AE64" i="22"/>
  <c r="AD86" i="22"/>
  <c r="CS6" i="22" s="1"/>
  <c r="AC61" i="24"/>
  <c r="AD46" i="23"/>
  <c r="CR77" i="22"/>
  <c r="CW52" i="26"/>
  <c r="CW71" i="26"/>
  <c r="CW52" i="23"/>
  <c r="AE50" i="21"/>
  <c r="AK10" i="21" s="1"/>
  <c r="BC9" i="21" s="1"/>
  <c r="BC31" i="21" s="1"/>
  <c r="AC44" i="21"/>
  <c r="AE48" i="21"/>
  <c r="CX78" i="21"/>
  <c r="CS78" i="21"/>
  <c r="CY53" i="21"/>
  <c r="CR78" i="21"/>
  <c r="CX53" i="21"/>
  <c r="CR53" i="21"/>
  <c r="CS53" i="21"/>
  <c r="CY78" i="21"/>
  <c r="CT53" i="21"/>
  <c r="CT78" i="21"/>
  <c r="AD50" i="21"/>
  <c r="AK9" i="21" s="1"/>
  <c r="BC8" i="21" s="1"/>
  <c r="AK5" i="21"/>
  <c r="BC4" i="21" s="1"/>
  <c r="CR29" i="21"/>
  <c r="CR37" i="21" s="1"/>
  <c r="AC50" i="21"/>
  <c r="AK8" i="21" s="1"/>
  <c r="BC7" i="21" s="1"/>
  <c r="AK7" i="21"/>
  <c r="BC6" i="21" s="1"/>
  <c r="CT29" i="21"/>
  <c r="CT37" i="21" s="1"/>
  <c r="CR72" i="21"/>
  <c r="CW46" i="21"/>
  <c r="AE68" i="21"/>
  <c r="AO10" i="21" s="1"/>
  <c r="BG9" i="21" s="1"/>
  <c r="AO5" i="21"/>
  <c r="BG4" i="21" s="1"/>
  <c r="AD68" i="21"/>
  <c r="AO9" i="21" s="1"/>
  <c r="BG8" i="21" s="1"/>
  <c r="CW29" i="21"/>
  <c r="CW37" i="21" s="1"/>
  <c r="CW52" i="21"/>
  <c r="CW53" i="21"/>
  <c r="AC62" i="21"/>
  <c r="AC65" i="21" s="1"/>
  <c r="AE66" i="21"/>
  <c r="AC68" i="21"/>
  <c r="AO8" i="21" s="1"/>
  <c r="BG7" i="21" s="1"/>
  <c r="CY29" i="21"/>
  <c r="CY37" i="21" s="1"/>
  <c r="AO7" i="21"/>
  <c r="BG6" i="21" s="1"/>
  <c r="AC66" i="21"/>
  <c r="AK6" i="21"/>
  <c r="BC5" i="21" s="1"/>
  <c r="CS29" i="21"/>
  <c r="CS37" i="21" s="1"/>
  <c r="CW77" i="21"/>
  <c r="CW78" i="21"/>
  <c r="CX29" i="21"/>
  <c r="CX37" i="21" s="1"/>
  <c r="AO6" i="21"/>
  <c r="BG5" i="21" s="1"/>
  <c r="AE79" i="21"/>
  <c r="AN10" i="21" s="1"/>
  <c r="BF9" i="21" s="1"/>
  <c r="AN5" i="21"/>
  <c r="BF4" i="21" s="1"/>
  <c r="AD79" i="21"/>
  <c r="AN9" i="21" s="1"/>
  <c r="BF8" i="21" s="1"/>
  <c r="AD66" i="21"/>
  <c r="AN7" i="21"/>
  <c r="BF6" i="21" s="1"/>
  <c r="AC79" i="21"/>
  <c r="AN8" i="21" s="1"/>
  <c r="BF7" i="21" s="1"/>
  <c r="AD44" i="21"/>
  <c r="BF16" i="21"/>
  <c r="BE27" i="21"/>
  <c r="AD48" i="21"/>
  <c r="CR47" i="21"/>
  <c r="CR48" i="21" s="1"/>
  <c r="CW71" i="21"/>
  <c r="AC48" i="21"/>
  <c r="BF30" i="5"/>
  <c r="BF27" i="5"/>
  <c r="BF31" i="5"/>
  <c r="AC65" i="5"/>
  <c r="AP5" i="5" s="1"/>
  <c r="BH4" i="5" s="1"/>
  <c r="BG26" i="5" s="1"/>
  <c r="BG18" i="5"/>
  <c r="BF26" i="5"/>
  <c r="AQ7" i="5"/>
  <c r="BI6" i="5" s="1"/>
  <c r="BH28" i="5" s="1"/>
  <c r="AC70" i="5"/>
  <c r="AQ8" i="5" s="1"/>
  <c r="BI7" i="5" s="1"/>
  <c r="BH29" i="5" s="1"/>
  <c r="AD70" i="5"/>
  <c r="AQ9" i="5" s="1"/>
  <c r="BI8" i="5" s="1"/>
  <c r="BH30" i="5" s="1"/>
  <c r="AQ6" i="5"/>
  <c r="BI5" i="5" s="1"/>
  <c r="BH27" i="5" s="1"/>
  <c r="AE70" i="5"/>
  <c r="AQ10" i="5" s="1"/>
  <c r="BI9" i="5" s="1"/>
  <c r="BH31" i="5" s="1"/>
  <c r="CW12" i="5"/>
  <c r="CW15" i="5" s="1"/>
  <c r="AE65" i="5"/>
  <c r="CT68" i="5" s="1"/>
  <c r="CY25" i="5" s="1"/>
  <c r="AD65" i="5"/>
  <c r="CS68" i="5" s="1"/>
  <c r="CX25" i="5" s="1"/>
  <c r="CW16" i="5" l="1"/>
  <c r="BE31" i="5"/>
  <c r="BF19" i="5"/>
  <c r="BE29" i="5"/>
  <c r="AE50" i="25"/>
  <c r="AK10" i="25" s="1"/>
  <c r="BC9" i="25" s="1"/>
  <c r="BC31" i="25" s="1"/>
  <c r="CX37" i="22"/>
  <c r="CR29" i="26"/>
  <c r="CR37" i="26" s="1"/>
  <c r="BC28" i="27"/>
  <c r="CS53" i="23"/>
  <c r="CY53" i="23"/>
  <c r="CY78" i="23"/>
  <c r="CR53" i="23"/>
  <c r="CS78" i="23"/>
  <c r="CT78" i="23"/>
  <c r="CW53" i="23"/>
  <c r="CX53" i="23"/>
  <c r="CX78" i="23"/>
  <c r="AK6" i="25"/>
  <c r="BC5" i="25" s="1"/>
  <c r="BC16" i="25" s="1"/>
  <c r="CR29" i="27"/>
  <c r="CR37" i="27" s="1"/>
  <c r="CW29" i="26"/>
  <c r="CW37" i="26" s="1"/>
  <c r="AD44" i="23"/>
  <c r="CW37" i="22"/>
  <c r="AD79" i="23"/>
  <c r="AN9" i="23" s="1"/>
  <c r="BF8" i="23" s="1"/>
  <c r="BE30" i="23" s="1"/>
  <c r="BE26" i="23"/>
  <c r="AE79" i="24"/>
  <c r="AN10" i="24" s="1"/>
  <c r="BF9" i="24" s="1"/>
  <c r="BF20" i="24" s="1"/>
  <c r="AO7" i="26"/>
  <c r="BG6" i="26" s="1"/>
  <c r="BG17" i="26" s="1"/>
  <c r="AC79" i="26"/>
  <c r="AN8" i="26" s="1"/>
  <c r="BF7" i="26" s="1"/>
  <c r="BF18" i="26" s="1"/>
  <c r="AE50" i="26"/>
  <c r="AK10" i="26" s="1"/>
  <c r="BC9" i="26" s="1"/>
  <c r="BC31" i="26" s="1"/>
  <c r="AD50" i="26"/>
  <c r="AK9" i="26" s="1"/>
  <c r="BC8" i="26" s="1"/>
  <c r="BC19" i="26" s="1"/>
  <c r="BE27" i="22"/>
  <c r="AC62" i="22"/>
  <c r="AC79" i="27"/>
  <c r="AN8" i="27" s="1"/>
  <c r="BF7" i="27" s="1"/>
  <c r="BF18" i="27" s="1"/>
  <c r="AD79" i="22"/>
  <c r="AN9" i="22" s="1"/>
  <c r="BF8" i="22" s="1"/>
  <c r="BF19" i="22" s="1"/>
  <c r="BE28" i="22"/>
  <c r="AE66" i="26"/>
  <c r="AQ7" i="26" s="1"/>
  <c r="BI6" i="26" s="1"/>
  <c r="BH28" i="26" s="1"/>
  <c r="AN7" i="23"/>
  <c r="BF6" i="23" s="1"/>
  <c r="BF17" i="23" s="1"/>
  <c r="CS29" i="26"/>
  <c r="CS37" i="26" s="1"/>
  <c r="AK6" i="26"/>
  <c r="BC5" i="26" s="1"/>
  <c r="BC27" i="26" s="1"/>
  <c r="BE28" i="25"/>
  <c r="AC79" i="22"/>
  <c r="AN8" i="22" s="1"/>
  <c r="BF7" i="22" s="1"/>
  <c r="BE29" i="22" s="1"/>
  <c r="AC50" i="25"/>
  <c r="AK8" i="25" s="1"/>
  <c r="BC7" i="25" s="1"/>
  <c r="BC18" i="25" s="1"/>
  <c r="AC68" i="25"/>
  <c r="AO8" i="25" s="1"/>
  <c r="BG7" i="25" s="1"/>
  <c r="BF29" i="25" s="1"/>
  <c r="CT53" i="23"/>
  <c r="CR78" i="23"/>
  <c r="AC50" i="27"/>
  <c r="AK8" i="27" s="1"/>
  <c r="BC7" i="27" s="1"/>
  <c r="BC29" i="27" s="1"/>
  <c r="AO5" i="22"/>
  <c r="BG4" i="22" s="1"/>
  <c r="BF26" i="22" s="1"/>
  <c r="AN6" i="27"/>
  <c r="BF5" i="27" s="1"/>
  <c r="BF16" i="27" s="1"/>
  <c r="BG16" i="26"/>
  <c r="AC62" i="26"/>
  <c r="CX29" i="26"/>
  <c r="CX37" i="26" s="1"/>
  <c r="AC68" i="26"/>
  <c r="AO8" i="26" s="1"/>
  <c r="BG7" i="26" s="1"/>
  <c r="BG18" i="26" s="1"/>
  <c r="AE68" i="22"/>
  <c r="AO10" i="22" s="1"/>
  <c r="BG9" i="22" s="1"/>
  <c r="BG20" i="22" s="1"/>
  <c r="AD79" i="25"/>
  <c r="AN9" i="25" s="1"/>
  <c r="BF8" i="25" s="1"/>
  <c r="BE30" i="25" s="1"/>
  <c r="BF15" i="25"/>
  <c r="AE79" i="25"/>
  <c r="AN10" i="25" s="1"/>
  <c r="BF9" i="25" s="1"/>
  <c r="BF20" i="25" s="1"/>
  <c r="CW72" i="27"/>
  <c r="AE68" i="26"/>
  <c r="AO10" i="26" s="1"/>
  <c r="BG9" i="26" s="1"/>
  <c r="BG20" i="26" s="1"/>
  <c r="CW53" i="26"/>
  <c r="AN7" i="26"/>
  <c r="BF6" i="26" s="1"/>
  <c r="BE28" i="26" s="1"/>
  <c r="BF17" i="24"/>
  <c r="AD44" i="22"/>
  <c r="AC79" i="24"/>
  <c r="AN8" i="24" s="1"/>
  <c r="BF7" i="24" s="1"/>
  <c r="BF18" i="24" s="1"/>
  <c r="BE27" i="24"/>
  <c r="BF16" i="26"/>
  <c r="AE79" i="22"/>
  <c r="AN10" i="22" s="1"/>
  <c r="BF9" i="22" s="1"/>
  <c r="BE31" i="22" s="1"/>
  <c r="BG15" i="26"/>
  <c r="BF26" i="26"/>
  <c r="AD48" i="26"/>
  <c r="AM6" i="26" s="1"/>
  <c r="BE5" i="26" s="1"/>
  <c r="BE16" i="26" s="1"/>
  <c r="CY37" i="26"/>
  <c r="AE44" i="26"/>
  <c r="AN6" i="23"/>
  <c r="BF5" i="23" s="1"/>
  <c r="AE79" i="23"/>
  <c r="AN10" i="23" s="1"/>
  <c r="BF9" i="23" s="1"/>
  <c r="BE26" i="27"/>
  <c r="AD68" i="26"/>
  <c r="AO9" i="26" s="1"/>
  <c r="BG8" i="26" s="1"/>
  <c r="AO6" i="22"/>
  <c r="BG5" i="22" s="1"/>
  <c r="BG16" i="22" s="1"/>
  <c r="AD79" i="27"/>
  <c r="AN9" i="27" s="1"/>
  <c r="BF8" i="27" s="1"/>
  <c r="BF19" i="27" s="1"/>
  <c r="AD50" i="27"/>
  <c r="AK9" i="27" s="1"/>
  <c r="BC8" i="27" s="1"/>
  <c r="CT29" i="27"/>
  <c r="CT37" i="27" s="1"/>
  <c r="AC79" i="23"/>
  <c r="AN8" i="23" s="1"/>
  <c r="BF7" i="23" s="1"/>
  <c r="BE29" i="23" s="1"/>
  <c r="AE48" i="26"/>
  <c r="AM7" i="26" s="1"/>
  <c r="BE6" i="26" s="1"/>
  <c r="BE17" i="26" s="1"/>
  <c r="AE79" i="27"/>
  <c r="AN10" i="27" s="1"/>
  <c r="BF9" i="27" s="1"/>
  <c r="BE28" i="27"/>
  <c r="CR47" i="23"/>
  <c r="CR48" i="23" s="1"/>
  <c r="BE27" i="25"/>
  <c r="BF16" i="25"/>
  <c r="BC26" i="27"/>
  <c r="CR47" i="26"/>
  <c r="CY73" i="26" s="1"/>
  <c r="AC48" i="26"/>
  <c r="AD79" i="26"/>
  <c r="AN9" i="26" s="1"/>
  <c r="BF8" i="26" s="1"/>
  <c r="BE30" i="26" s="1"/>
  <c r="CW72" i="23"/>
  <c r="AC44" i="26"/>
  <c r="AE79" i="26"/>
  <c r="AN10" i="26" s="1"/>
  <c r="BF9" i="26" s="1"/>
  <c r="BF20" i="26" s="1"/>
  <c r="AC79" i="25"/>
  <c r="AN8" i="25" s="1"/>
  <c r="BF7" i="25" s="1"/>
  <c r="BF18" i="25" s="1"/>
  <c r="AN5" i="24"/>
  <c r="BF4" i="24" s="1"/>
  <c r="AD79" i="24"/>
  <c r="AN9" i="24" s="1"/>
  <c r="BF8" i="24" s="1"/>
  <c r="AD44" i="26"/>
  <c r="AD62" i="22"/>
  <c r="CY78" i="22"/>
  <c r="CR78" i="22"/>
  <c r="CS78" i="22"/>
  <c r="CS53" i="22"/>
  <c r="CR53" i="22"/>
  <c r="CX78" i="22"/>
  <c r="CW53" i="22"/>
  <c r="CT53" i="22"/>
  <c r="AE44" i="22"/>
  <c r="AD48" i="22"/>
  <c r="AK7" i="22"/>
  <c r="BC6" i="22" s="1"/>
  <c r="CT29" i="22"/>
  <c r="CT37" i="22" s="1"/>
  <c r="AC50" i="22"/>
  <c r="AK8" i="22" s="1"/>
  <c r="BC7" i="22" s="1"/>
  <c r="AD66" i="25"/>
  <c r="AE62" i="25"/>
  <c r="AK7" i="26"/>
  <c r="BC6" i="26" s="1"/>
  <c r="CT29" i="26"/>
  <c r="CT37" i="26" s="1"/>
  <c r="CR29" i="24"/>
  <c r="CR37" i="24" s="1"/>
  <c r="AK5" i="24"/>
  <c r="BC4" i="24" s="1"/>
  <c r="CW78" i="22"/>
  <c r="CW77" i="22"/>
  <c r="AC68" i="27"/>
  <c r="AO8" i="27" s="1"/>
  <c r="BG7" i="27" s="1"/>
  <c r="AO7" i="27"/>
  <c r="BG6" i="27" s="1"/>
  <c r="CY29" i="27"/>
  <c r="CY37" i="27" s="1"/>
  <c r="AK6" i="24"/>
  <c r="BC5" i="24" s="1"/>
  <c r="CS29" i="24"/>
  <c r="CS37" i="24" s="1"/>
  <c r="AE50" i="24"/>
  <c r="AK10" i="24" s="1"/>
  <c r="BC9" i="24" s="1"/>
  <c r="AO7" i="22"/>
  <c r="BG6" i="22" s="1"/>
  <c r="CY29" i="22"/>
  <c r="CY37" i="22" s="1"/>
  <c r="AC68" i="22"/>
  <c r="AO8" i="22" s="1"/>
  <c r="BG7" i="22" s="1"/>
  <c r="AC50" i="23"/>
  <c r="AK8" i="23" s="1"/>
  <c r="BC7" i="23" s="1"/>
  <c r="AK7" i="23"/>
  <c r="BC6" i="23" s="1"/>
  <c r="CT29" i="23"/>
  <c r="CT37" i="23" s="1"/>
  <c r="AC48" i="24"/>
  <c r="AE48" i="24"/>
  <c r="AE68" i="27"/>
  <c r="AO10" i="27" s="1"/>
  <c r="BG9" i="27" s="1"/>
  <c r="CX29" i="27"/>
  <c r="CX37" i="27" s="1"/>
  <c r="AO6" i="27"/>
  <c r="BG5" i="27" s="1"/>
  <c r="AE62" i="22"/>
  <c r="AD66" i="22"/>
  <c r="CY76" i="24"/>
  <c r="CW77" i="24" s="1"/>
  <c r="CR52" i="24"/>
  <c r="CT53" i="24" s="1"/>
  <c r="AE62" i="27"/>
  <c r="AC66" i="27"/>
  <c r="AD62" i="27"/>
  <c r="AD66" i="27"/>
  <c r="CS29" i="23"/>
  <c r="CS37" i="23" s="1"/>
  <c r="AK6" i="23"/>
  <c r="BC5" i="23" s="1"/>
  <c r="AE50" i="23"/>
  <c r="AK10" i="23" s="1"/>
  <c r="BC9" i="23" s="1"/>
  <c r="CY46" i="22"/>
  <c r="CW47" i="22" s="1"/>
  <c r="CR72" i="22"/>
  <c r="AE44" i="23"/>
  <c r="AC44" i="23"/>
  <c r="AD48" i="23"/>
  <c r="AC48" i="23"/>
  <c r="AE48" i="23"/>
  <c r="CY71" i="25"/>
  <c r="CR47" i="25"/>
  <c r="CT73" i="25" s="1"/>
  <c r="AE66" i="22"/>
  <c r="CR72" i="26"/>
  <c r="CX46" i="26"/>
  <c r="CW47" i="26" s="1"/>
  <c r="CR72" i="27"/>
  <c r="CX46" i="27"/>
  <c r="CT78" i="22"/>
  <c r="AD62" i="24"/>
  <c r="AC66" i="24"/>
  <c r="AE66" i="24"/>
  <c r="AE50" i="27"/>
  <c r="AK10" i="27" s="1"/>
  <c r="BC9" i="27" s="1"/>
  <c r="AK6" i="27"/>
  <c r="BC5" i="27" s="1"/>
  <c r="CS29" i="27"/>
  <c r="CS37" i="27" s="1"/>
  <c r="AE44" i="25"/>
  <c r="AD48" i="25"/>
  <c r="CW53" i="27"/>
  <c r="CR53" i="27"/>
  <c r="CR78" i="27"/>
  <c r="CT53" i="27"/>
  <c r="CY78" i="27"/>
  <c r="CT78" i="27"/>
  <c r="CS53" i="27"/>
  <c r="CW78" i="27"/>
  <c r="CY53" i="27"/>
  <c r="AD62" i="26"/>
  <c r="AC66" i="26"/>
  <c r="AE62" i="26"/>
  <c r="AO5" i="27"/>
  <c r="BG4" i="27" s="1"/>
  <c r="AD68" i="27"/>
  <c r="AO9" i="27" s="1"/>
  <c r="BG8" i="27" s="1"/>
  <c r="CW29" i="27"/>
  <c r="CW37" i="27" s="1"/>
  <c r="AC44" i="25"/>
  <c r="AE48" i="25"/>
  <c r="CY53" i="22"/>
  <c r="AD44" i="27"/>
  <c r="AC48" i="27"/>
  <c r="AD48" i="27"/>
  <c r="AE44" i="27"/>
  <c r="CY29" i="23"/>
  <c r="CY37" i="23" s="1"/>
  <c r="AO7" i="23"/>
  <c r="BG6" i="23" s="1"/>
  <c r="AC68" i="23"/>
  <c r="AO8" i="23" s="1"/>
  <c r="BG7" i="23" s="1"/>
  <c r="AK5" i="25"/>
  <c r="BC4" i="25" s="1"/>
  <c r="CR29" i="25"/>
  <c r="CR37" i="25" s="1"/>
  <c r="AD68" i="22"/>
  <c r="AO9" i="22" s="1"/>
  <c r="BG8" i="22" s="1"/>
  <c r="CX78" i="27"/>
  <c r="CW77" i="27"/>
  <c r="AE66" i="27"/>
  <c r="AC62" i="27"/>
  <c r="AE66" i="25"/>
  <c r="AC62" i="25"/>
  <c r="CW29" i="25"/>
  <c r="CW37" i="25" s="1"/>
  <c r="AO5" i="25"/>
  <c r="BG4" i="25" s="1"/>
  <c r="CX76" i="25"/>
  <c r="CR52" i="25"/>
  <c r="CS78" i="25" s="1"/>
  <c r="AD50" i="23"/>
  <c r="AK9" i="23" s="1"/>
  <c r="BC8" i="23" s="1"/>
  <c r="AK5" i="23"/>
  <c r="BC4" i="23" s="1"/>
  <c r="CR29" i="23"/>
  <c r="CR37" i="23" s="1"/>
  <c r="AE66" i="23"/>
  <c r="AC62" i="23"/>
  <c r="AC48" i="25"/>
  <c r="AD44" i="25"/>
  <c r="CW29" i="24"/>
  <c r="CW37" i="24" s="1"/>
  <c r="AO5" i="24"/>
  <c r="BG4" i="24" s="1"/>
  <c r="AD68" i="24"/>
  <c r="AO9" i="24" s="1"/>
  <c r="BG8" i="24" s="1"/>
  <c r="CX51" i="27"/>
  <c r="CR77" i="27"/>
  <c r="CS78" i="27"/>
  <c r="CX51" i="25"/>
  <c r="CR77" i="25"/>
  <c r="CX29" i="25"/>
  <c r="CX37" i="25" s="1"/>
  <c r="AE68" i="25"/>
  <c r="AO10" i="25" s="1"/>
  <c r="BG9" i="25" s="1"/>
  <c r="AO6" i="25"/>
  <c r="BG5" i="25" s="1"/>
  <c r="CS37" i="25"/>
  <c r="AD66" i="26"/>
  <c r="CY78" i="26"/>
  <c r="AD68" i="23"/>
  <c r="AO9" i="23" s="1"/>
  <c r="BG8" i="23" s="1"/>
  <c r="CW29" i="23"/>
  <c r="CW37" i="23" s="1"/>
  <c r="AO5" i="23"/>
  <c r="BG4" i="23" s="1"/>
  <c r="AK7" i="25"/>
  <c r="BC6" i="25" s="1"/>
  <c r="CT29" i="25"/>
  <c r="CT37" i="25" s="1"/>
  <c r="AD50" i="22"/>
  <c r="AK9" i="22" s="1"/>
  <c r="BC8" i="22" s="1"/>
  <c r="CR29" i="22"/>
  <c r="CR37" i="22" s="1"/>
  <c r="AK5" i="22"/>
  <c r="BC4" i="22" s="1"/>
  <c r="AO7" i="24"/>
  <c r="BG6" i="24" s="1"/>
  <c r="CY29" i="24"/>
  <c r="CY37" i="24" s="1"/>
  <c r="AD62" i="25"/>
  <c r="AC66" i="25"/>
  <c r="AC50" i="26"/>
  <c r="AK8" i="26" s="1"/>
  <c r="BC7" i="26" s="1"/>
  <c r="AC48" i="22"/>
  <c r="AE68" i="23"/>
  <c r="AO10" i="23" s="1"/>
  <c r="BG9" i="23" s="1"/>
  <c r="AO6" i="23"/>
  <c r="BG5" i="23" s="1"/>
  <c r="CX29" i="23"/>
  <c r="CX37" i="23" s="1"/>
  <c r="AC66" i="22"/>
  <c r="CR47" i="22"/>
  <c r="CW71" i="22"/>
  <c r="AE62" i="24"/>
  <c r="AC62" i="24"/>
  <c r="AD66" i="24"/>
  <c r="CX46" i="25"/>
  <c r="CR72" i="25"/>
  <c r="AE44" i="24"/>
  <c r="AD48" i="24"/>
  <c r="AC44" i="24"/>
  <c r="CR47" i="27"/>
  <c r="CX73" i="27" s="1"/>
  <c r="CX46" i="23"/>
  <c r="CW47" i="23" s="1"/>
  <c r="CR72" i="23"/>
  <c r="CS78" i="26"/>
  <c r="CR53" i="26"/>
  <c r="CS53" i="26"/>
  <c r="CW78" i="26"/>
  <c r="CR78" i="26"/>
  <c r="CT78" i="26"/>
  <c r="CX53" i="26"/>
  <c r="CY53" i="26"/>
  <c r="AE48" i="22"/>
  <c r="AC44" i="22"/>
  <c r="AC68" i="24"/>
  <c r="AO8" i="24" s="1"/>
  <c r="BG7" i="24" s="1"/>
  <c r="AO6" i="24"/>
  <c r="BG5" i="24" s="1"/>
  <c r="AE68" i="24"/>
  <c r="AO10" i="24" s="1"/>
  <c r="BG9" i="24" s="1"/>
  <c r="CX29" i="24"/>
  <c r="CX37" i="24" s="1"/>
  <c r="AD68" i="25"/>
  <c r="AO9" i="25" s="1"/>
  <c r="BG8" i="25" s="1"/>
  <c r="CY29" i="25"/>
  <c r="CY37" i="25" s="1"/>
  <c r="AO7" i="25"/>
  <c r="BG6" i="25" s="1"/>
  <c r="AD44" i="24"/>
  <c r="AK7" i="24"/>
  <c r="BC6" i="24" s="1"/>
  <c r="AC50" i="24"/>
  <c r="AK8" i="24" s="1"/>
  <c r="BC7" i="24" s="1"/>
  <c r="CT29" i="24"/>
  <c r="CT37" i="24" s="1"/>
  <c r="CX53" i="22"/>
  <c r="AD50" i="25"/>
  <c r="AK9" i="25" s="1"/>
  <c r="BC8" i="25" s="1"/>
  <c r="AC66" i="23"/>
  <c r="AD66" i="23"/>
  <c r="AD62" i="23"/>
  <c r="AE62" i="23"/>
  <c r="CX78" i="26"/>
  <c r="CW77" i="26"/>
  <c r="AD50" i="24"/>
  <c r="AK9" i="24" s="1"/>
  <c r="BC8" i="24" s="1"/>
  <c r="AE50" i="22"/>
  <c r="AK10" i="22" s="1"/>
  <c r="BC9" i="22" s="1"/>
  <c r="CS29" i="22"/>
  <c r="CS37" i="22" s="1"/>
  <c r="AK6" i="22"/>
  <c r="BC5" i="22" s="1"/>
  <c r="CY46" i="24"/>
  <c r="CR72" i="24"/>
  <c r="CY46" i="25"/>
  <c r="AE48" i="27"/>
  <c r="AC44" i="27"/>
  <c r="CY71" i="24"/>
  <c r="CR47" i="24"/>
  <c r="AE47" i="21"/>
  <c r="AL7" i="21" s="1"/>
  <c r="BD6" i="21" s="1"/>
  <c r="CR73" i="21"/>
  <c r="CR85" i="21" s="1"/>
  <c r="BE26" i="22"/>
  <c r="BF15" i="22"/>
  <c r="BF15" i="26"/>
  <c r="BE26" i="26"/>
  <c r="CW72" i="26"/>
  <c r="BC15" i="26"/>
  <c r="BC26" i="26"/>
  <c r="CW38" i="21"/>
  <c r="CR38" i="21"/>
  <c r="BC20" i="21"/>
  <c r="AD47" i="21"/>
  <c r="CS25" i="21" s="1"/>
  <c r="CR60" i="21"/>
  <c r="AD65" i="21"/>
  <c r="AE69" i="21" s="1"/>
  <c r="AP10" i="21" s="1"/>
  <c r="BH9" i="21" s="1"/>
  <c r="AM5" i="21"/>
  <c r="BE4" i="21" s="1"/>
  <c r="BE15" i="21" s="1"/>
  <c r="AD52" i="21"/>
  <c r="AM9" i="21" s="1"/>
  <c r="BE8" i="21" s="1"/>
  <c r="BE19" i="21" s="1"/>
  <c r="CR12" i="21"/>
  <c r="CR15" i="21" s="1"/>
  <c r="CX12" i="21"/>
  <c r="CX15" i="21" s="1"/>
  <c r="AE70" i="21"/>
  <c r="AQ10" i="21" s="1"/>
  <c r="BI9" i="21" s="1"/>
  <c r="BH31" i="21" s="1"/>
  <c r="AQ6" i="21"/>
  <c r="BI5" i="21" s="1"/>
  <c r="BH27" i="21" s="1"/>
  <c r="CW47" i="21"/>
  <c r="CW48" i="21"/>
  <c r="CW60" i="21" s="1"/>
  <c r="BE30" i="21"/>
  <c r="BF19" i="21"/>
  <c r="BF29" i="21"/>
  <c r="BG18" i="21"/>
  <c r="BF28" i="21"/>
  <c r="BG17" i="21"/>
  <c r="CW72" i="21"/>
  <c r="CW73" i="21"/>
  <c r="CW85" i="21" s="1"/>
  <c r="BF15" i="21"/>
  <c r="BE26" i="21"/>
  <c r="CY12" i="21"/>
  <c r="CY15" i="21" s="1"/>
  <c r="AQ7" i="21"/>
  <c r="BI6" i="21" s="1"/>
  <c r="BH28" i="21" s="1"/>
  <c r="AC70" i="21"/>
  <c r="AQ8" i="21" s="1"/>
  <c r="BI7" i="21" s="1"/>
  <c r="BH29" i="21" s="1"/>
  <c r="CY48" i="21"/>
  <c r="CY60" i="21" s="1"/>
  <c r="CT73" i="21"/>
  <c r="CT85" i="21" s="1"/>
  <c r="CX73" i="21"/>
  <c r="CX85" i="21" s="1"/>
  <c r="CT48" i="21"/>
  <c r="CT60" i="21" s="1"/>
  <c r="CY73" i="21"/>
  <c r="CY85" i="21" s="1"/>
  <c r="CS48" i="21"/>
  <c r="CS60" i="21" s="1"/>
  <c r="CS73" i="21"/>
  <c r="CS85" i="21" s="1"/>
  <c r="CX48" i="21"/>
  <c r="CX60" i="21" s="1"/>
  <c r="BE31" i="21"/>
  <c r="BF20" i="21"/>
  <c r="CR68" i="21"/>
  <c r="AP5" i="21"/>
  <c r="BH4" i="21" s="1"/>
  <c r="BC17" i="21"/>
  <c r="BC28" i="21"/>
  <c r="AE52" i="21"/>
  <c r="AM10" i="21" s="1"/>
  <c r="BE9" i="21" s="1"/>
  <c r="BE20" i="21" s="1"/>
  <c r="CS12" i="21"/>
  <c r="CS15" i="21" s="1"/>
  <c r="AM6" i="21"/>
  <c r="BE5" i="21" s="1"/>
  <c r="BE16" i="21" s="1"/>
  <c r="BC18" i="21"/>
  <c r="BC29" i="21"/>
  <c r="BG19" i="21"/>
  <c r="BF30" i="21"/>
  <c r="BC26" i="21"/>
  <c r="BC15" i="21"/>
  <c r="CT12" i="21"/>
  <c r="CT15" i="21" s="1"/>
  <c r="AM7" i="21"/>
  <c r="BE6" i="21" s="1"/>
  <c r="BE17" i="21" s="1"/>
  <c r="AC52" i="21"/>
  <c r="AM8" i="21" s="1"/>
  <c r="BE7" i="21" s="1"/>
  <c r="BE18" i="21" s="1"/>
  <c r="BF27" i="21"/>
  <c r="BG16" i="21"/>
  <c r="AE65" i="21"/>
  <c r="AD69" i="21" s="1"/>
  <c r="AP9" i="21" s="1"/>
  <c r="BH8" i="21" s="1"/>
  <c r="BG15" i="21"/>
  <c r="BF26" i="21"/>
  <c r="BC19" i="21"/>
  <c r="BC30" i="21"/>
  <c r="AC47" i="21"/>
  <c r="BG20" i="21"/>
  <c r="BF31" i="21"/>
  <c r="BE29" i="21"/>
  <c r="BF18" i="21"/>
  <c r="BC27" i="21"/>
  <c r="BC16" i="21"/>
  <c r="BE28" i="21"/>
  <c r="BF17" i="21"/>
  <c r="CW12" i="21"/>
  <c r="CW15" i="21" s="1"/>
  <c r="AQ5" i="21"/>
  <c r="BI4" i="21" s="1"/>
  <c r="BH26" i="21" s="1"/>
  <c r="AD70" i="21"/>
  <c r="AQ9" i="21" s="1"/>
  <c r="BI8" i="21" s="1"/>
  <c r="BH30" i="21" s="1"/>
  <c r="CR68" i="5"/>
  <c r="CW25" i="5" s="1"/>
  <c r="AE69" i="5"/>
  <c r="AP10" i="5" s="1"/>
  <c r="BH9" i="5" s="1"/>
  <c r="BH20" i="5" s="1"/>
  <c r="AD69" i="5"/>
  <c r="AP9" i="5" s="1"/>
  <c r="BH8" i="5" s="1"/>
  <c r="BG30" i="5" s="1"/>
  <c r="AP6" i="5"/>
  <c r="BH5" i="5" s="1"/>
  <c r="BG27" i="5" s="1"/>
  <c r="AP7" i="5"/>
  <c r="BH6" i="5" s="1"/>
  <c r="BH17" i="5" s="1"/>
  <c r="AC69" i="5"/>
  <c r="AP8" i="5" s="1"/>
  <c r="BH7" i="5" s="1"/>
  <c r="BH18" i="5" s="1"/>
  <c r="CY32" i="5"/>
  <c r="CX32" i="5"/>
  <c r="BH15" i="5"/>
  <c r="BC20" i="25" l="1"/>
  <c r="BE30" i="22"/>
  <c r="BF19" i="23"/>
  <c r="CR60" i="23"/>
  <c r="CW38" i="22"/>
  <c r="BE29" i="26"/>
  <c r="BC16" i="26"/>
  <c r="BC27" i="25"/>
  <c r="BE31" i="25"/>
  <c r="CS48" i="26"/>
  <c r="CS60" i="26" s="1"/>
  <c r="CT73" i="26"/>
  <c r="CT85" i="26" s="1"/>
  <c r="CR73" i="26"/>
  <c r="CR85" i="26" s="1"/>
  <c r="CW73" i="26"/>
  <c r="CW85" i="26" s="1"/>
  <c r="BF20" i="22"/>
  <c r="CT48" i="26"/>
  <c r="CT60" i="26" s="1"/>
  <c r="BG18" i="25"/>
  <c r="BC30" i="26"/>
  <c r="BC18" i="27"/>
  <c r="BE31" i="24"/>
  <c r="BG15" i="22"/>
  <c r="BF28" i="26"/>
  <c r="BC29" i="25"/>
  <c r="BC20" i="26"/>
  <c r="BE28" i="23"/>
  <c r="BE29" i="27"/>
  <c r="BF31" i="26"/>
  <c r="BF29" i="26"/>
  <c r="CY12" i="26"/>
  <c r="CY15" i="26" s="1"/>
  <c r="BE27" i="27"/>
  <c r="BF18" i="22"/>
  <c r="BF19" i="25"/>
  <c r="BF31" i="22"/>
  <c r="CS12" i="26"/>
  <c r="CS15" i="26" s="1"/>
  <c r="BE29" i="24"/>
  <c r="BF18" i="23"/>
  <c r="CR73" i="23"/>
  <c r="CR85" i="23" s="1"/>
  <c r="BF17" i="26"/>
  <c r="BF19" i="26"/>
  <c r="AE52" i="26"/>
  <c r="AM10" i="26" s="1"/>
  <c r="BE9" i="26" s="1"/>
  <c r="BE20" i="26" s="1"/>
  <c r="CR38" i="27"/>
  <c r="CS73" i="23"/>
  <c r="CS85" i="23" s="1"/>
  <c r="BE30" i="27"/>
  <c r="BG19" i="26"/>
  <c r="BF30" i="26"/>
  <c r="BE31" i="26"/>
  <c r="CX85" i="27"/>
  <c r="AE47" i="26"/>
  <c r="AL7" i="26" s="1"/>
  <c r="BD6" i="26" s="1"/>
  <c r="CY73" i="23"/>
  <c r="CY85" i="23" s="1"/>
  <c r="CR48" i="26"/>
  <c r="CR60" i="26" s="1"/>
  <c r="BE31" i="23"/>
  <c r="BF20" i="23"/>
  <c r="CR38" i="22"/>
  <c r="AE65" i="26"/>
  <c r="AP7" i="26" s="1"/>
  <c r="BH6" i="26" s="1"/>
  <c r="BG28" i="26" s="1"/>
  <c r="BF16" i="23"/>
  <c r="BE27" i="23"/>
  <c r="AC47" i="26"/>
  <c r="CR25" i="26" s="1"/>
  <c r="AC52" i="26"/>
  <c r="AM8" i="26" s="1"/>
  <c r="BE7" i="26" s="1"/>
  <c r="BE18" i="26" s="1"/>
  <c r="AD52" i="26"/>
  <c r="AM9" i="26" s="1"/>
  <c r="BE8" i="26" s="1"/>
  <c r="BE19" i="26" s="1"/>
  <c r="CT12" i="26"/>
  <c r="CT15" i="26" s="1"/>
  <c r="CS73" i="26"/>
  <c r="CS85" i="26" s="1"/>
  <c r="CW38" i="26"/>
  <c r="CY48" i="26"/>
  <c r="CY60" i="26" s="1"/>
  <c r="CT48" i="23"/>
  <c r="CT60" i="23" s="1"/>
  <c r="BC19" i="27"/>
  <c r="BC30" i="27"/>
  <c r="AD65" i="25"/>
  <c r="CS68" i="25" s="1"/>
  <c r="CS80" i="25" s="1"/>
  <c r="BF27" i="22"/>
  <c r="AE65" i="22"/>
  <c r="CT68" i="22" s="1"/>
  <c r="CT25" i="21"/>
  <c r="CT55" i="21" s="1"/>
  <c r="BE31" i="27"/>
  <c r="BF20" i="27"/>
  <c r="CY48" i="25"/>
  <c r="AD47" i="26"/>
  <c r="CS25" i="26" s="1"/>
  <c r="CX68" i="26" s="1"/>
  <c r="CX80" i="26" s="1"/>
  <c r="CW38" i="27"/>
  <c r="AC65" i="23"/>
  <c r="CR68" i="23" s="1"/>
  <c r="CW38" i="24"/>
  <c r="AD65" i="24"/>
  <c r="AP6" i="24" s="1"/>
  <c r="BH5" i="24" s="1"/>
  <c r="BH16" i="24" s="1"/>
  <c r="AE65" i="27"/>
  <c r="AP7" i="27" s="1"/>
  <c r="BH6" i="27" s="1"/>
  <c r="BG28" i="27" s="1"/>
  <c r="BE29" i="25"/>
  <c r="CR38" i="24"/>
  <c r="CR38" i="25"/>
  <c r="AC47" i="25"/>
  <c r="CR25" i="25" s="1"/>
  <c r="CT73" i="23"/>
  <c r="CT85" i="23" s="1"/>
  <c r="CS48" i="23"/>
  <c r="CS60" i="23" s="1"/>
  <c r="CY48" i="23"/>
  <c r="CY60" i="23" s="1"/>
  <c r="CW48" i="23"/>
  <c r="CW60" i="23" s="1"/>
  <c r="CX73" i="23"/>
  <c r="CX85" i="23" s="1"/>
  <c r="CW73" i="23"/>
  <c r="CW85" i="23" s="1"/>
  <c r="AE47" i="27"/>
  <c r="CT25" i="27" s="1"/>
  <c r="AD47" i="24"/>
  <c r="CS25" i="24" s="1"/>
  <c r="CW38" i="23"/>
  <c r="CX48" i="26"/>
  <c r="CX60" i="26" s="1"/>
  <c r="BF19" i="24"/>
  <c r="BE30" i="24"/>
  <c r="CR38" i="26"/>
  <c r="AE47" i="22"/>
  <c r="AL7" i="22" s="1"/>
  <c r="BD6" i="22" s="1"/>
  <c r="BD28" i="22" s="1"/>
  <c r="BF15" i="24"/>
  <c r="BE26" i="24"/>
  <c r="CR12" i="26"/>
  <c r="CR15" i="26" s="1"/>
  <c r="AM5" i="26"/>
  <c r="BE4" i="26" s="1"/>
  <c r="BE15" i="26" s="1"/>
  <c r="CY85" i="26"/>
  <c r="CX73" i="26"/>
  <c r="CX85" i="26" s="1"/>
  <c r="CW48" i="26"/>
  <c r="CW60" i="26" s="1"/>
  <c r="AD52" i="23"/>
  <c r="AM9" i="23" s="1"/>
  <c r="BE8" i="23" s="1"/>
  <c r="BE19" i="23" s="1"/>
  <c r="CT12" i="23"/>
  <c r="CT15" i="23" s="1"/>
  <c r="AM7" i="23"/>
  <c r="BE6" i="23" s="1"/>
  <c r="BE17" i="23" s="1"/>
  <c r="AC52" i="23"/>
  <c r="AM8" i="23" s="1"/>
  <c r="BE7" i="23" s="1"/>
  <c r="BE18" i="23" s="1"/>
  <c r="CR73" i="24"/>
  <c r="CR48" i="24"/>
  <c r="CX48" i="24"/>
  <c r="CT73" i="24"/>
  <c r="CT48" i="24"/>
  <c r="CT60" i="24" s="1"/>
  <c r="CW73" i="24"/>
  <c r="CX73" i="24"/>
  <c r="CS48" i="24"/>
  <c r="CS73" i="24"/>
  <c r="CW48" i="24"/>
  <c r="CR12" i="22"/>
  <c r="CR15" i="22" s="1"/>
  <c r="AM5" i="22"/>
  <c r="BE4" i="22" s="1"/>
  <c r="BE15" i="22" s="1"/>
  <c r="AD52" i="22"/>
  <c r="AM9" i="22" s="1"/>
  <c r="BE8" i="22" s="1"/>
  <c r="BE19" i="22" s="1"/>
  <c r="AM5" i="23"/>
  <c r="BE4" i="23" s="1"/>
  <c r="BE15" i="23" s="1"/>
  <c r="CR12" i="23"/>
  <c r="CR15" i="23" s="1"/>
  <c r="BC17" i="23"/>
  <c r="BC28" i="23"/>
  <c r="BC17" i="26"/>
  <c r="BC28" i="26"/>
  <c r="CW72" i="24"/>
  <c r="CY73" i="24"/>
  <c r="BC29" i="26"/>
  <c r="BC18" i="26"/>
  <c r="BC28" i="25"/>
  <c r="BC17" i="25"/>
  <c r="AQ7" i="23"/>
  <c r="BI6" i="23" s="1"/>
  <c r="BH28" i="23" s="1"/>
  <c r="AC70" i="23"/>
  <c r="AQ8" i="23" s="1"/>
  <c r="BI7" i="23" s="1"/>
  <c r="BH29" i="23" s="1"/>
  <c r="CY12" i="23"/>
  <c r="CY15" i="23" s="1"/>
  <c r="CX78" i="25"/>
  <c r="CW77" i="25"/>
  <c r="BG18" i="23"/>
  <c r="BF29" i="23"/>
  <c r="CX48" i="27"/>
  <c r="CW47" i="27"/>
  <c r="AM6" i="23"/>
  <c r="BE5" i="23" s="1"/>
  <c r="BE16" i="23" s="1"/>
  <c r="AE52" i="23"/>
  <c r="AM10" i="23" s="1"/>
  <c r="BE9" i="23" s="1"/>
  <c r="BE20" i="23" s="1"/>
  <c r="CS12" i="23"/>
  <c r="CS15" i="23" s="1"/>
  <c r="BC29" i="23"/>
  <c r="BC18" i="23"/>
  <c r="CS53" i="25"/>
  <c r="BC15" i="25"/>
  <c r="BC26" i="25"/>
  <c r="AC47" i="27"/>
  <c r="AE65" i="23"/>
  <c r="BG19" i="25"/>
  <c r="BF30" i="25"/>
  <c r="BG15" i="25"/>
  <c r="BF26" i="25"/>
  <c r="BF28" i="23"/>
  <c r="BG17" i="23"/>
  <c r="BG19" i="27"/>
  <c r="BF30" i="27"/>
  <c r="AD47" i="23"/>
  <c r="AC47" i="23"/>
  <c r="CY78" i="24"/>
  <c r="CS78" i="24"/>
  <c r="CR78" i="24"/>
  <c r="CX53" i="24"/>
  <c r="CS53" i="24"/>
  <c r="CW78" i="24"/>
  <c r="CR53" i="24"/>
  <c r="CX78" i="24"/>
  <c r="CW53" i="24"/>
  <c r="CT78" i="24"/>
  <c r="CY53" i="24"/>
  <c r="BF29" i="22"/>
  <c r="BG18" i="22"/>
  <c r="BC19" i="24"/>
  <c r="BC30" i="24"/>
  <c r="BF31" i="23"/>
  <c r="BG20" i="23"/>
  <c r="BG20" i="25"/>
  <c r="BF31" i="25"/>
  <c r="CR53" i="25"/>
  <c r="CT53" i="25"/>
  <c r="CT78" i="25"/>
  <c r="CT85" i="25" s="1"/>
  <c r="CW78" i="25"/>
  <c r="CR78" i="25"/>
  <c r="CY53" i="25"/>
  <c r="CY78" i="25"/>
  <c r="CW53" i="25"/>
  <c r="AC52" i="27"/>
  <c r="AM8" i="27" s="1"/>
  <c r="BE7" i="27" s="1"/>
  <c r="BE18" i="27" s="1"/>
  <c r="CT12" i="27"/>
  <c r="CT15" i="27" s="1"/>
  <c r="AM7" i="27"/>
  <c r="BE6" i="27" s="1"/>
  <c r="BE17" i="27" s="1"/>
  <c r="AD65" i="23"/>
  <c r="AQ6" i="24"/>
  <c r="BI5" i="24" s="1"/>
  <c r="BH27" i="24" s="1"/>
  <c r="CX12" i="24"/>
  <c r="CX15" i="24" s="1"/>
  <c r="AE70" i="24"/>
  <c r="AQ10" i="24" s="1"/>
  <c r="BI9" i="24" s="1"/>
  <c r="BH31" i="24" s="1"/>
  <c r="AQ5" i="25"/>
  <c r="BI4" i="25" s="1"/>
  <c r="BH26" i="25" s="1"/>
  <c r="CW12" i="25"/>
  <c r="CW15" i="25" s="1"/>
  <c r="AD70" i="25"/>
  <c r="AQ9" i="25" s="1"/>
  <c r="BI8" i="25" s="1"/>
  <c r="BH30" i="25" s="1"/>
  <c r="BG15" i="23"/>
  <c r="BF26" i="23"/>
  <c r="CX53" i="25"/>
  <c r="CW52" i="25"/>
  <c r="CW38" i="25"/>
  <c r="BF26" i="27"/>
  <c r="BG15" i="27"/>
  <c r="AE47" i="23"/>
  <c r="AE65" i="25"/>
  <c r="AD70" i="27"/>
  <c r="AQ9" i="27" s="1"/>
  <c r="BI8" i="27" s="1"/>
  <c r="BH30" i="27" s="1"/>
  <c r="AQ5" i="27"/>
  <c r="BI4" i="27" s="1"/>
  <c r="BH26" i="27" s="1"/>
  <c r="CW12" i="27"/>
  <c r="CW15" i="27" s="1"/>
  <c r="AE65" i="24"/>
  <c r="CY12" i="25"/>
  <c r="CY15" i="25" s="1"/>
  <c r="AQ7" i="25"/>
  <c r="BI6" i="25" s="1"/>
  <c r="BH28" i="25" s="1"/>
  <c r="AC70" i="25"/>
  <c r="AQ8" i="25" s="1"/>
  <c r="BI7" i="25" s="1"/>
  <c r="BH29" i="25" s="1"/>
  <c r="CS12" i="27"/>
  <c r="CS15" i="27" s="1"/>
  <c r="AM6" i="27"/>
  <c r="BE5" i="27" s="1"/>
  <c r="BE16" i="27" s="1"/>
  <c r="AD70" i="26"/>
  <c r="AQ9" i="26" s="1"/>
  <c r="BI8" i="26" s="1"/>
  <c r="BH30" i="26" s="1"/>
  <c r="CW12" i="26"/>
  <c r="CW15" i="26" s="1"/>
  <c r="AQ5" i="26"/>
  <c r="BI4" i="26" s="1"/>
  <c r="BH26" i="26" s="1"/>
  <c r="AE47" i="25"/>
  <c r="BC20" i="24"/>
  <c r="BC31" i="24"/>
  <c r="BC20" i="23"/>
  <c r="BC31" i="23"/>
  <c r="BG16" i="27"/>
  <c r="BF27" i="27"/>
  <c r="CR12" i="25"/>
  <c r="CR15" i="25" s="1"/>
  <c r="AD52" i="25"/>
  <c r="AM9" i="25" s="1"/>
  <c r="BE8" i="25" s="1"/>
  <c r="BE19" i="25" s="1"/>
  <c r="AM5" i="25"/>
  <c r="BE4" i="25" s="1"/>
  <c r="BE15" i="25" s="1"/>
  <c r="BF28" i="25"/>
  <c r="BG17" i="25"/>
  <c r="AE70" i="23"/>
  <c r="AQ10" i="23" s="1"/>
  <c r="BI9" i="23" s="1"/>
  <c r="BH31" i="23" s="1"/>
  <c r="AQ6" i="23"/>
  <c r="BI5" i="23" s="1"/>
  <c r="BH27" i="23" s="1"/>
  <c r="CX12" i="23"/>
  <c r="CX15" i="23" s="1"/>
  <c r="AM6" i="25"/>
  <c r="BE5" i="25" s="1"/>
  <c r="BE16" i="25" s="1"/>
  <c r="AE52" i="25"/>
  <c r="AM10" i="25" s="1"/>
  <c r="BE9" i="25" s="1"/>
  <c r="BE20" i="25" s="1"/>
  <c r="CS12" i="25"/>
  <c r="CS15" i="25" s="1"/>
  <c r="AQ6" i="25"/>
  <c r="BI5" i="25" s="1"/>
  <c r="BH27" i="25" s="1"/>
  <c r="CX12" i="25"/>
  <c r="CX15" i="25" s="1"/>
  <c r="AE70" i="25"/>
  <c r="AQ10" i="25" s="1"/>
  <c r="BI9" i="25" s="1"/>
  <c r="BH31" i="25" s="1"/>
  <c r="BF29" i="24"/>
  <c r="BG18" i="24"/>
  <c r="CW72" i="22"/>
  <c r="CW73" i="22"/>
  <c r="CW85" i="22" s="1"/>
  <c r="CW52" i="27"/>
  <c r="CX53" i="27"/>
  <c r="AC65" i="27"/>
  <c r="AE52" i="27"/>
  <c r="AM10" i="27" s="1"/>
  <c r="BE9" i="27" s="1"/>
  <c r="BE20" i="27" s="1"/>
  <c r="AM5" i="27"/>
  <c r="BE4" i="27" s="1"/>
  <c r="BE15" i="27" s="1"/>
  <c r="CR12" i="27"/>
  <c r="CR15" i="27" s="1"/>
  <c r="AD52" i="27"/>
  <c r="AM9" i="27" s="1"/>
  <c r="BE8" i="27" s="1"/>
  <c r="BE19" i="27" s="1"/>
  <c r="AC65" i="26"/>
  <c r="AD65" i="26"/>
  <c r="CY48" i="24"/>
  <c r="CW47" i="24"/>
  <c r="AD47" i="22"/>
  <c r="AC47" i="22"/>
  <c r="CY48" i="27"/>
  <c r="CY60" i="27" s="1"/>
  <c r="CR73" i="27"/>
  <c r="CR85" i="27" s="1"/>
  <c r="CR48" i="27"/>
  <c r="CR60" i="27" s="1"/>
  <c r="CT48" i="27"/>
  <c r="CT60" i="27" s="1"/>
  <c r="CS48" i="27"/>
  <c r="CS60" i="27" s="1"/>
  <c r="CY73" i="27"/>
  <c r="CY85" i="27" s="1"/>
  <c r="CS73" i="27"/>
  <c r="CS85" i="27" s="1"/>
  <c r="CT73" i="27"/>
  <c r="CT85" i="27" s="1"/>
  <c r="CW48" i="27"/>
  <c r="CW60" i="27" s="1"/>
  <c r="CY48" i="22"/>
  <c r="CY60" i="22" s="1"/>
  <c r="CR73" i="22"/>
  <c r="CR85" i="22" s="1"/>
  <c r="CS73" i="22"/>
  <c r="CS85" i="22" s="1"/>
  <c r="CW48" i="22"/>
  <c r="CW60" i="22" s="1"/>
  <c r="CX48" i="22"/>
  <c r="CX60" i="22" s="1"/>
  <c r="CT48" i="22"/>
  <c r="CT60" i="22" s="1"/>
  <c r="CS48" i="22"/>
  <c r="CS60" i="22" s="1"/>
  <c r="CY73" i="22"/>
  <c r="CY85" i="22" s="1"/>
  <c r="CT73" i="22"/>
  <c r="CT85" i="22" s="1"/>
  <c r="CX73" i="22"/>
  <c r="CX85" i="22" s="1"/>
  <c r="CR48" i="22"/>
  <c r="CR60" i="22" s="1"/>
  <c r="BG19" i="24"/>
  <c r="BF30" i="24"/>
  <c r="AQ7" i="27"/>
  <c r="BI6" i="27" s="1"/>
  <c r="BH28" i="27" s="1"/>
  <c r="CY12" i="27"/>
  <c r="CY15" i="27" s="1"/>
  <c r="AC70" i="27"/>
  <c r="AQ8" i="27" s="1"/>
  <c r="BI7" i="27" s="1"/>
  <c r="BH29" i="27" s="1"/>
  <c r="AD47" i="27"/>
  <c r="BC27" i="27"/>
  <c r="BC16" i="27"/>
  <c r="AC70" i="22"/>
  <c r="AQ8" i="22" s="1"/>
  <c r="BI7" i="22" s="1"/>
  <c r="BH29" i="22" s="1"/>
  <c r="AQ7" i="22"/>
  <c r="BI6" i="22" s="1"/>
  <c r="BH28" i="22" s="1"/>
  <c r="CY12" i="22"/>
  <c r="CY15" i="22" s="1"/>
  <c r="BC27" i="23"/>
  <c r="BC16" i="23"/>
  <c r="BC16" i="24"/>
  <c r="BC27" i="24"/>
  <c r="BC29" i="22"/>
  <c r="BC18" i="22"/>
  <c r="AC65" i="24"/>
  <c r="AC65" i="25"/>
  <c r="CX12" i="22"/>
  <c r="CX15" i="22" s="1"/>
  <c r="AQ6" i="22"/>
  <c r="BI5" i="22" s="1"/>
  <c r="BH27" i="22" s="1"/>
  <c r="AE70" i="22"/>
  <c r="AQ10" i="22" s="1"/>
  <c r="BI9" i="22" s="1"/>
  <c r="BH31" i="22" s="1"/>
  <c r="AD70" i="23"/>
  <c r="AQ9" i="23" s="1"/>
  <c r="BI8" i="23" s="1"/>
  <c r="BH30" i="23" s="1"/>
  <c r="AQ5" i="23"/>
  <c r="BI4" i="23" s="1"/>
  <c r="BH26" i="23" s="1"/>
  <c r="CW12" i="23"/>
  <c r="CW15" i="23" s="1"/>
  <c r="BG16" i="24"/>
  <c r="BF27" i="24"/>
  <c r="BG19" i="23"/>
  <c r="BF30" i="23"/>
  <c r="BC30" i="25"/>
  <c r="BC19" i="25"/>
  <c r="BC16" i="22"/>
  <c r="BC27" i="22"/>
  <c r="AM7" i="22"/>
  <c r="BE6" i="22" s="1"/>
  <c r="BE17" i="22" s="1"/>
  <c r="CT12" i="22"/>
  <c r="CT15" i="22" s="1"/>
  <c r="AC52" i="22"/>
  <c r="AM8" i="22" s="1"/>
  <c r="BE7" i="22" s="1"/>
  <c r="BE18" i="22" s="1"/>
  <c r="AC47" i="24"/>
  <c r="AD70" i="22"/>
  <c r="AQ9" i="22" s="1"/>
  <c r="BI8" i="22" s="1"/>
  <c r="BH30" i="22" s="1"/>
  <c r="AQ5" i="22"/>
  <c r="BI4" i="22" s="1"/>
  <c r="BH26" i="22" s="1"/>
  <c r="CW12" i="22"/>
  <c r="CW15" i="22" s="1"/>
  <c r="BG17" i="24"/>
  <c r="BF28" i="24"/>
  <c r="AQ6" i="26"/>
  <c r="BI5" i="26" s="1"/>
  <c r="BH27" i="26" s="1"/>
  <c r="CX12" i="26"/>
  <c r="CX15" i="26" s="1"/>
  <c r="AC70" i="26"/>
  <c r="AQ8" i="26" s="1"/>
  <c r="BI7" i="26" s="1"/>
  <c r="BH29" i="26" s="1"/>
  <c r="AE70" i="26"/>
  <c r="AQ10" i="26" s="1"/>
  <c r="BI9" i="26" s="1"/>
  <c r="BH31" i="26" s="1"/>
  <c r="BG15" i="24"/>
  <c r="BF26" i="24"/>
  <c r="CR38" i="23"/>
  <c r="BC31" i="27"/>
  <c r="BC20" i="27"/>
  <c r="BG20" i="27"/>
  <c r="BF31" i="27"/>
  <c r="BC15" i="24"/>
  <c r="BC26" i="24"/>
  <c r="AD65" i="22"/>
  <c r="BC19" i="22"/>
  <c r="BC30" i="22"/>
  <c r="BF28" i="22"/>
  <c r="BG17" i="22"/>
  <c r="BC18" i="24"/>
  <c r="BC29" i="24"/>
  <c r="CS12" i="24"/>
  <c r="CS15" i="24" s="1"/>
  <c r="AM6" i="24"/>
  <c r="BE5" i="24" s="1"/>
  <c r="BE16" i="24" s="1"/>
  <c r="AE52" i="24"/>
  <c r="AM10" i="24" s="1"/>
  <c r="BE9" i="24" s="1"/>
  <c r="BE20" i="24" s="1"/>
  <c r="BC26" i="22"/>
  <c r="BC15" i="22"/>
  <c r="BC15" i="23"/>
  <c r="BC26" i="23"/>
  <c r="CY12" i="24"/>
  <c r="CY15" i="24" s="1"/>
  <c r="AQ7" i="24"/>
  <c r="BI6" i="24" s="1"/>
  <c r="BH28" i="24" s="1"/>
  <c r="AC70" i="24"/>
  <c r="AQ8" i="24" s="1"/>
  <c r="BI7" i="24" s="1"/>
  <c r="BH29" i="24" s="1"/>
  <c r="CX73" i="25"/>
  <c r="CS73" i="25"/>
  <c r="CS85" i="25" s="1"/>
  <c r="CW73" i="25"/>
  <c r="CR73" i="25"/>
  <c r="CT48" i="25"/>
  <c r="CR48" i="25"/>
  <c r="CS48" i="25"/>
  <c r="CW48" i="25"/>
  <c r="AE70" i="27"/>
  <c r="AQ10" i="27" s="1"/>
  <c r="BI9" i="27" s="1"/>
  <c r="BH31" i="27" s="1"/>
  <c r="AQ6" i="27"/>
  <c r="BI5" i="27" s="1"/>
  <c r="BH27" i="27" s="1"/>
  <c r="CX12" i="27"/>
  <c r="CX15" i="27" s="1"/>
  <c r="CT12" i="24"/>
  <c r="CT15" i="24" s="1"/>
  <c r="AM7" i="24"/>
  <c r="BE6" i="24" s="1"/>
  <c r="BE17" i="24" s="1"/>
  <c r="AC52" i="24"/>
  <c r="AM8" i="24" s="1"/>
  <c r="BE7" i="24" s="1"/>
  <c r="BE18" i="24" s="1"/>
  <c r="BF28" i="27"/>
  <c r="BG17" i="27"/>
  <c r="BC17" i="22"/>
  <c r="BC28" i="22"/>
  <c r="AC65" i="22"/>
  <c r="CT12" i="25"/>
  <c r="CT15" i="25" s="1"/>
  <c r="AM7" i="25"/>
  <c r="BE6" i="25" s="1"/>
  <c r="BE17" i="25" s="1"/>
  <c r="AC52" i="25"/>
  <c r="AM8" i="25" s="1"/>
  <c r="BE7" i="25" s="1"/>
  <c r="BE18" i="25" s="1"/>
  <c r="CW47" i="25"/>
  <c r="CX48" i="25"/>
  <c r="BF31" i="24"/>
  <c r="BG20" i="24"/>
  <c r="BC31" i="22"/>
  <c r="BC20" i="22"/>
  <c r="BC28" i="24"/>
  <c r="BC17" i="24"/>
  <c r="AE47" i="24"/>
  <c r="BG16" i="23"/>
  <c r="BF27" i="23"/>
  <c r="BF27" i="25"/>
  <c r="BG16" i="25"/>
  <c r="AD47" i="25"/>
  <c r="BC19" i="23"/>
  <c r="BC30" i="23"/>
  <c r="BG19" i="22"/>
  <c r="BF30" i="22"/>
  <c r="CW12" i="24"/>
  <c r="CW15" i="24" s="1"/>
  <c r="AQ5" i="24"/>
  <c r="BI4" i="24" s="1"/>
  <c r="BH26" i="24" s="1"/>
  <c r="AD70" i="24"/>
  <c r="AQ9" i="24" s="1"/>
  <c r="BI8" i="24" s="1"/>
  <c r="BH30" i="24" s="1"/>
  <c r="CY73" i="25"/>
  <c r="CW72" i="25"/>
  <c r="AD65" i="27"/>
  <c r="AD52" i="24"/>
  <c r="AM9" i="24" s="1"/>
  <c r="BE8" i="24" s="1"/>
  <c r="BE19" i="24" s="1"/>
  <c r="AM5" i="24"/>
  <c r="BE4" i="24" s="1"/>
  <c r="BE15" i="24" s="1"/>
  <c r="CR12" i="24"/>
  <c r="CR15" i="24" s="1"/>
  <c r="BF29" i="27"/>
  <c r="BG18" i="27"/>
  <c r="CX48" i="23"/>
  <c r="CX60" i="23" s="1"/>
  <c r="CS12" i="22"/>
  <c r="CS15" i="22" s="1"/>
  <c r="AM6" i="22"/>
  <c r="BE5" i="22" s="1"/>
  <c r="BE16" i="22" s="1"/>
  <c r="AE52" i="22"/>
  <c r="AM10" i="22" s="1"/>
  <c r="BE9" i="22" s="1"/>
  <c r="BE20" i="22" s="1"/>
  <c r="CW73" i="27"/>
  <c r="CW85" i="27" s="1"/>
  <c r="AP6" i="21"/>
  <c r="BH5" i="21" s="1"/>
  <c r="BG27" i="21" s="1"/>
  <c r="CW86" i="21"/>
  <c r="CR86" i="21"/>
  <c r="CS68" i="21"/>
  <c r="CS80" i="21" s="1"/>
  <c r="CW16" i="21"/>
  <c r="CR16" i="21"/>
  <c r="CW61" i="21"/>
  <c r="CR61" i="21"/>
  <c r="AL6" i="21"/>
  <c r="BD5" i="21" s="1"/>
  <c r="BD16" i="21" s="1"/>
  <c r="AE51" i="21"/>
  <c r="AL10" i="21" s="1"/>
  <c r="BD9" i="21" s="1"/>
  <c r="BD31" i="21" s="1"/>
  <c r="AC51" i="21"/>
  <c r="AL8" i="21" s="1"/>
  <c r="BD7" i="21" s="1"/>
  <c r="BD29" i="21" s="1"/>
  <c r="BG30" i="21"/>
  <c r="BH19" i="21"/>
  <c r="BG31" i="21"/>
  <c r="BH20" i="21"/>
  <c r="CT68" i="21"/>
  <c r="AC69" i="21"/>
  <c r="AP8" i="21" s="1"/>
  <c r="BH7" i="21" s="1"/>
  <c r="AP7" i="21"/>
  <c r="BH6" i="21" s="1"/>
  <c r="CR25" i="21"/>
  <c r="AD51" i="21"/>
  <c r="AL9" i="21" s="1"/>
  <c r="BD8" i="21" s="1"/>
  <c r="AL5" i="21"/>
  <c r="BD4" i="21" s="1"/>
  <c r="BD17" i="21"/>
  <c r="BD28" i="21"/>
  <c r="CW25" i="21"/>
  <c r="CR80" i="21"/>
  <c r="CS32" i="21"/>
  <c r="CX68" i="21"/>
  <c r="CX80" i="21" s="1"/>
  <c r="CS55" i="21"/>
  <c r="BH15" i="21"/>
  <c r="BG26" i="21"/>
  <c r="BH16" i="5"/>
  <c r="BG31" i="5"/>
  <c r="BH19" i="5"/>
  <c r="BG29" i="5"/>
  <c r="BG28" i="5"/>
  <c r="CW32" i="5"/>
  <c r="CW33" i="5" s="1"/>
  <c r="AC4" i="5"/>
  <c r="AC23" i="5" s="1"/>
  <c r="CY68" i="21" l="1"/>
  <c r="CY80" i="21" s="1"/>
  <c r="CT32" i="21"/>
  <c r="CS55" i="26"/>
  <c r="AP5" i="23"/>
  <c r="BH4" i="23" s="1"/>
  <c r="BH15" i="23" s="1"/>
  <c r="BH17" i="26"/>
  <c r="CT60" i="25"/>
  <c r="CS60" i="25"/>
  <c r="AE69" i="25"/>
  <c r="AP10" i="25" s="1"/>
  <c r="BH9" i="25" s="1"/>
  <c r="BH20" i="25" s="1"/>
  <c r="AP7" i="22"/>
  <c r="BH6" i="22" s="1"/>
  <c r="BH17" i="22" s="1"/>
  <c r="AL5" i="26"/>
  <c r="BD4" i="26" s="1"/>
  <c r="BD26" i="26" s="1"/>
  <c r="AL7" i="27"/>
  <c r="BD6" i="27" s="1"/>
  <c r="BD28" i="27" s="1"/>
  <c r="AE69" i="24"/>
  <c r="AP10" i="24" s="1"/>
  <c r="BH9" i="24" s="1"/>
  <c r="BG31" i="24" s="1"/>
  <c r="CR86" i="23"/>
  <c r="BG27" i="24"/>
  <c r="CX60" i="25"/>
  <c r="AD51" i="26"/>
  <c r="AL9" i="26" s="1"/>
  <c r="BD8" i="26" s="1"/>
  <c r="BD30" i="26" s="1"/>
  <c r="CT25" i="26"/>
  <c r="CT55" i="26" s="1"/>
  <c r="CR16" i="26"/>
  <c r="BD17" i="22"/>
  <c r="CS32" i="26"/>
  <c r="CW61" i="26"/>
  <c r="CY60" i="25"/>
  <c r="AL5" i="25"/>
  <c r="BD4" i="25" s="1"/>
  <c r="BD15" i="25" s="1"/>
  <c r="AE51" i="26"/>
  <c r="AL10" i="26" s="1"/>
  <c r="BD9" i="26" s="1"/>
  <c r="BD20" i="26" s="1"/>
  <c r="AL6" i="26"/>
  <c r="BD5" i="26" s="1"/>
  <c r="BD16" i="26" s="1"/>
  <c r="BH17" i="27"/>
  <c r="AD69" i="23"/>
  <c r="AP9" i="23" s="1"/>
  <c r="BH8" i="23" s="1"/>
  <c r="BG30" i="23" s="1"/>
  <c r="CR61" i="23"/>
  <c r="AP6" i="25"/>
  <c r="BH5" i="25" s="1"/>
  <c r="BG27" i="25" s="1"/>
  <c r="CW61" i="23"/>
  <c r="AC51" i="26"/>
  <c r="AL8" i="26" s="1"/>
  <c r="BD7" i="26" s="1"/>
  <c r="BD18" i="26" s="1"/>
  <c r="CR61" i="26"/>
  <c r="AD51" i="25"/>
  <c r="AL9" i="25" s="1"/>
  <c r="BD8" i="25" s="1"/>
  <c r="BD30" i="25" s="1"/>
  <c r="CS68" i="24"/>
  <c r="CX25" i="24" s="1"/>
  <c r="CX32" i="24" s="1"/>
  <c r="CX25" i="25"/>
  <c r="CX55" i="25" s="1"/>
  <c r="CW60" i="25"/>
  <c r="CT68" i="26"/>
  <c r="CY25" i="26" s="1"/>
  <c r="CY55" i="26" s="1"/>
  <c r="CW86" i="23"/>
  <c r="CR86" i="26"/>
  <c r="CT68" i="27"/>
  <c r="CT25" i="22"/>
  <c r="CW86" i="26"/>
  <c r="CX85" i="25"/>
  <c r="CX68" i="24"/>
  <c r="CX80" i="24" s="1"/>
  <c r="CS32" i="24"/>
  <c r="CS55" i="24"/>
  <c r="CR86" i="22"/>
  <c r="CW86" i="27"/>
  <c r="CY85" i="25"/>
  <c r="CW86" i="22"/>
  <c r="AL6" i="24"/>
  <c r="BD5" i="24" s="1"/>
  <c r="CT85" i="24"/>
  <c r="CX60" i="24"/>
  <c r="CW16" i="26"/>
  <c r="CR60" i="24"/>
  <c r="CR86" i="27"/>
  <c r="CR16" i="25"/>
  <c r="CR85" i="24"/>
  <c r="CT68" i="25"/>
  <c r="AC69" i="25"/>
  <c r="AP8" i="25" s="1"/>
  <c r="BH7" i="25" s="1"/>
  <c r="AP7" i="25"/>
  <c r="BH6" i="25" s="1"/>
  <c r="CR25" i="27"/>
  <c r="AD51" i="27"/>
  <c r="AL9" i="27" s="1"/>
  <c r="BD8" i="27" s="1"/>
  <c r="AL5" i="27"/>
  <c r="BD4" i="27" s="1"/>
  <c r="AP6" i="27"/>
  <c r="BH5" i="27" s="1"/>
  <c r="CS68" i="27"/>
  <c r="AC51" i="23"/>
  <c r="AL8" i="23" s="1"/>
  <c r="BD7" i="23" s="1"/>
  <c r="AL7" i="23"/>
  <c r="BD6" i="23" s="1"/>
  <c r="CT25" i="23"/>
  <c r="AL5" i="22"/>
  <c r="BD4" i="22" s="1"/>
  <c r="AD51" i="22"/>
  <c r="AL9" i="22" s="1"/>
  <c r="BD8" i="22" s="1"/>
  <c r="CR25" i="22"/>
  <c r="AE69" i="27"/>
  <c r="AP10" i="27" s="1"/>
  <c r="BH9" i="27" s="1"/>
  <c r="AD69" i="27"/>
  <c r="AP9" i="27" s="1"/>
  <c r="BH8" i="27" s="1"/>
  <c r="CR68" i="27"/>
  <c r="AP5" i="27"/>
  <c r="BH4" i="27" s="1"/>
  <c r="AL6" i="23"/>
  <c r="BD5" i="23" s="1"/>
  <c r="CS25" i="23"/>
  <c r="AE51" i="23"/>
  <c r="AL10" i="23" s="1"/>
  <c r="BD9" i="23" s="1"/>
  <c r="CR55" i="25"/>
  <c r="CW68" i="25"/>
  <c r="CW80" i="25" s="1"/>
  <c r="CR32" i="25"/>
  <c r="AL7" i="24"/>
  <c r="BD6" i="24" s="1"/>
  <c r="CT25" i="24"/>
  <c r="AC51" i="24"/>
  <c r="AL8" i="24" s="1"/>
  <c r="BD7" i="24" s="1"/>
  <c r="CW16" i="23"/>
  <c r="AL6" i="22"/>
  <c r="BD5" i="22" s="1"/>
  <c r="AE51" i="22"/>
  <c r="AL10" i="22" s="1"/>
  <c r="BD9" i="22" s="1"/>
  <c r="CS25" i="22"/>
  <c r="CS68" i="23"/>
  <c r="AE69" i="23"/>
  <c r="AP10" i="23" s="1"/>
  <c r="BH9" i="23" s="1"/>
  <c r="AP6" i="23"/>
  <c r="BH5" i="23" s="1"/>
  <c r="CX60" i="27"/>
  <c r="CW61" i="27" s="1"/>
  <c r="CY85" i="24"/>
  <c r="AD51" i="24"/>
  <c r="AL9" i="24" s="1"/>
  <c r="BD8" i="24" s="1"/>
  <c r="AL5" i="24"/>
  <c r="BD4" i="24" s="1"/>
  <c r="CR25" i="24"/>
  <c r="CW61" i="22"/>
  <c r="AD51" i="23"/>
  <c r="AL9" i="23" s="1"/>
  <c r="BD8" i="23" s="1"/>
  <c r="CR25" i="23"/>
  <c r="AL5" i="23"/>
  <c r="BD4" i="23" s="1"/>
  <c r="CW16" i="24"/>
  <c r="CY60" i="24"/>
  <c r="CR16" i="22"/>
  <c r="AC69" i="22"/>
  <c r="AP8" i="22" s="1"/>
  <c r="BH7" i="22" s="1"/>
  <c r="AE69" i="22"/>
  <c r="AP10" i="22" s="1"/>
  <c r="BH9" i="22" s="1"/>
  <c r="CS68" i="22"/>
  <c r="AP6" i="22"/>
  <c r="BH5" i="22" s="1"/>
  <c r="CR61" i="22"/>
  <c r="CW60" i="24"/>
  <c r="CR16" i="23"/>
  <c r="AP7" i="24"/>
  <c r="BH6" i="24" s="1"/>
  <c r="CT68" i="24"/>
  <c r="AC69" i="24"/>
  <c r="AP8" i="24" s="1"/>
  <c r="BH7" i="24" s="1"/>
  <c r="CS85" i="24"/>
  <c r="CR68" i="22"/>
  <c r="AD69" i="22"/>
  <c r="AP9" i="22" s="1"/>
  <c r="BH8" i="22" s="1"/>
  <c r="AP5" i="22"/>
  <c r="BH4" i="22" s="1"/>
  <c r="CR60" i="25"/>
  <c r="CS68" i="26"/>
  <c r="AP6" i="26"/>
  <c r="BH5" i="26" s="1"/>
  <c r="AE69" i="26"/>
  <c r="AP10" i="26" s="1"/>
  <c r="BH9" i="26" s="1"/>
  <c r="CR80" i="23"/>
  <c r="CW25" i="23"/>
  <c r="CS60" i="24"/>
  <c r="AC69" i="26"/>
  <c r="AP8" i="26" s="1"/>
  <c r="BH7" i="26" s="1"/>
  <c r="AP5" i="26"/>
  <c r="BH4" i="26" s="1"/>
  <c r="CR68" i="26"/>
  <c r="AD69" i="26"/>
  <c r="AP9" i="26" s="1"/>
  <c r="BH8" i="26" s="1"/>
  <c r="CY25" i="22"/>
  <c r="CT80" i="22"/>
  <c r="CW16" i="27"/>
  <c r="AC51" i="22"/>
  <c r="AL8" i="22" s="1"/>
  <c r="BD7" i="22" s="1"/>
  <c r="CX85" i="24"/>
  <c r="AE51" i="24"/>
  <c r="AL10" i="24" s="1"/>
  <c r="BD9" i="24" s="1"/>
  <c r="AE51" i="27"/>
  <c r="AL10" i="27" s="1"/>
  <c r="BD9" i="27" s="1"/>
  <c r="AL6" i="27"/>
  <c r="BD5" i="27" s="1"/>
  <c r="CS25" i="27"/>
  <c r="AL6" i="25"/>
  <c r="BD5" i="25" s="1"/>
  <c r="CS25" i="25"/>
  <c r="AE51" i="25"/>
  <c r="AL10" i="25" s="1"/>
  <c r="BD9" i="25" s="1"/>
  <c r="CW16" i="22"/>
  <c r="AP5" i="25"/>
  <c r="BH4" i="25" s="1"/>
  <c r="CR68" i="25"/>
  <c r="AD69" i="25"/>
  <c r="AP9" i="25" s="1"/>
  <c r="BH8" i="25" s="1"/>
  <c r="CT25" i="25"/>
  <c r="AL7" i="25"/>
  <c r="BD6" i="25" s="1"/>
  <c r="AC51" i="25"/>
  <c r="AL8" i="25" s="1"/>
  <c r="BD7" i="25" s="1"/>
  <c r="CW16" i="25"/>
  <c r="CW85" i="24"/>
  <c r="AC69" i="27"/>
  <c r="AP8" i="27" s="1"/>
  <c r="BH7" i="27" s="1"/>
  <c r="CR16" i="24"/>
  <c r="CR85" i="25"/>
  <c r="CR86" i="25" s="1"/>
  <c r="CT32" i="27"/>
  <c r="CY68" i="27"/>
  <c r="CY80" i="27" s="1"/>
  <c r="CT55" i="27"/>
  <c r="CW85" i="25"/>
  <c r="CR68" i="24"/>
  <c r="AD69" i="24"/>
  <c r="AP9" i="24" s="1"/>
  <c r="BH8" i="24" s="1"/>
  <c r="AP5" i="24"/>
  <c r="BH4" i="24" s="1"/>
  <c r="CR61" i="27"/>
  <c r="CR16" i="27"/>
  <c r="CT68" i="23"/>
  <c r="AC69" i="23"/>
  <c r="AP8" i="23" s="1"/>
  <c r="BH7" i="23" s="1"/>
  <c r="AP7" i="23"/>
  <c r="BH6" i="23" s="1"/>
  <c r="AC51" i="27"/>
  <c r="AL8" i="27" s="1"/>
  <c r="BD7" i="27" s="1"/>
  <c r="CX25" i="21"/>
  <c r="CX32" i="21" s="1"/>
  <c r="BD18" i="21"/>
  <c r="BD28" i="26"/>
  <c r="BD17" i="26"/>
  <c r="CW68" i="26"/>
  <c r="CW80" i="26" s="1"/>
  <c r="CR55" i="26"/>
  <c r="CR32" i="26"/>
  <c r="BH16" i="21"/>
  <c r="BD20" i="21"/>
  <c r="BD27" i="21"/>
  <c r="CY25" i="21"/>
  <c r="CT80" i="21"/>
  <c r="CR81" i="21" s="1"/>
  <c r="CW32" i="21"/>
  <c r="CW55" i="21"/>
  <c r="BD19" i="21"/>
  <c r="BD30" i="21"/>
  <c r="BD15" i="21"/>
  <c r="BD26" i="21"/>
  <c r="CR55" i="21"/>
  <c r="CR56" i="21" s="1"/>
  <c r="CW68" i="21"/>
  <c r="CW80" i="21" s="1"/>
  <c r="CW81" i="21" s="1"/>
  <c r="CR32" i="21"/>
  <c r="BG28" i="21"/>
  <c r="BH17" i="21"/>
  <c r="BH18" i="21"/>
  <c r="BG29" i="21"/>
  <c r="AC41" i="5"/>
  <c r="AC42" i="5"/>
  <c r="AC37" i="5"/>
  <c r="CR33" i="21" l="1"/>
  <c r="BG26" i="23"/>
  <c r="BD17" i="27"/>
  <c r="CR61" i="25"/>
  <c r="BG28" i="22"/>
  <c r="BD15" i="26"/>
  <c r="BG31" i="25"/>
  <c r="BD19" i="26"/>
  <c r="CY68" i="26"/>
  <c r="CY80" i="26" s="1"/>
  <c r="CW81" i="26" s="1"/>
  <c r="CT32" i="26"/>
  <c r="CR33" i="26" s="1"/>
  <c r="BD26" i="25"/>
  <c r="BH20" i="24"/>
  <c r="CX32" i="25"/>
  <c r="BD31" i="26"/>
  <c r="BH19" i="23"/>
  <c r="CW61" i="25"/>
  <c r="BD27" i="26"/>
  <c r="CY32" i="26"/>
  <c r="CT80" i="26"/>
  <c r="BH16" i="25"/>
  <c r="CX55" i="24"/>
  <c r="BD29" i="26"/>
  <c r="BD19" i="25"/>
  <c r="CS80" i="24"/>
  <c r="CR61" i="24"/>
  <c r="CT32" i="22"/>
  <c r="CY68" i="22"/>
  <c r="CY80" i="22" s="1"/>
  <c r="CT55" i="22"/>
  <c r="CY25" i="27"/>
  <c r="CT80" i="27"/>
  <c r="CX55" i="21"/>
  <c r="CW86" i="25"/>
  <c r="BD27" i="24"/>
  <c r="BD16" i="24"/>
  <c r="CW61" i="24"/>
  <c r="CR86" i="24"/>
  <c r="BD20" i="27"/>
  <c r="BD31" i="27"/>
  <c r="CW32" i="23"/>
  <c r="CW55" i="23"/>
  <c r="CS80" i="23"/>
  <c r="CX25" i="23"/>
  <c r="BD20" i="24"/>
  <c r="BD31" i="24"/>
  <c r="BD20" i="23"/>
  <c r="BD31" i="23"/>
  <c r="BG31" i="22"/>
  <c r="BH20" i="22"/>
  <c r="CR32" i="24"/>
  <c r="CW68" i="24"/>
  <c r="CW80" i="24" s="1"/>
  <c r="CR55" i="24"/>
  <c r="BD20" i="22"/>
  <c r="BD31" i="22"/>
  <c r="CS55" i="23"/>
  <c r="CX68" i="23"/>
  <c r="CX80" i="23" s="1"/>
  <c r="CS32" i="23"/>
  <c r="CS80" i="27"/>
  <c r="CX25" i="27"/>
  <c r="BH19" i="25"/>
  <c r="BG30" i="25"/>
  <c r="BD29" i="22"/>
  <c r="BD18" i="22"/>
  <c r="BG29" i="22"/>
  <c r="BH18" i="22"/>
  <c r="BD26" i="24"/>
  <c r="BD15" i="24"/>
  <c r="BD16" i="22"/>
  <c r="BD27" i="22"/>
  <c r="BD16" i="23"/>
  <c r="BD27" i="23"/>
  <c r="BH16" i="27"/>
  <c r="BG27" i="27"/>
  <c r="BG27" i="22"/>
  <c r="BH16" i="22"/>
  <c r="CT55" i="25"/>
  <c r="CY68" i="25"/>
  <c r="CY80" i="25" s="1"/>
  <c r="CT32" i="25"/>
  <c r="BD30" i="24"/>
  <c r="BD19" i="24"/>
  <c r="BH15" i="27"/>
  <c r="BG26" i="27"/>
  <c r="BD15" i="27"/>
  <c r="BD26" i="27"/>
  <c r="BH20" i="26"/>
  <c r="BG31" i="26"/>
  <c r="BG28" i="23"/>
  <c r="BH17" i="23"/>
  <c r="BG26" i="25"/>
  <c r="BH15" i="25"/>
  <c r="BG27" i="26"/>
  <c r="BH16" i="26"/>
  <c r="BH18" i="24"/>
  <c r="BG29" i="24"/>
  <c r="BD18" i="24"/>
  <c r="BD29" i="24"/>
  <c r="CW25" i="27"/>
  <c r="CR80" i="27"/>
  <c r="BD19" i="27"/>
  <c r="BD30" i="27"/>
  <c r="CR80" i="25"/>
  <c r="CW25" i="25"/>
  <c r="BG29" i="23"/>
  <c r="BH18" i="23"/>
  <c r="CY32" i="22"/>
  <c r="CY55" i="22"/>
  <c r="CS80" i="26"/>
  <c r="CX25" i="26"/>
  <c r="CY25" i="24"/>
  <c r="CT80" i="24"/>
  <c r="CY68" i="24"/>
  <c r="CY80" i="24" s="1"/>
  <c r="CT55" i="24"/>
  <c r="CT32" i="24"/>
  <c r="BH19" i="27"/>
  <c r="BG30" i="27"/>
  <c r="CR32" i="27"/>
  <c r="CW68" i="27"/>
  <c r="CW80" i="27" s="1"/>
  <c r="CR55" i="27"/>
  <c r="CT80" i="23"/>
  <c r="CY25" i="23"/>
  <c r="BD31" i="25"/>
  <c r="BD20" i="25"/>
  <c r="BG30" i="26"/>
  <c r="BH19" i="26"/>
  <c r="BH17" i="24"/>
  <c r="BG28" i="24"/>
  <c r="BD28" i="24"/>
  <c r="BD17" i="24"/>
  <c r="BH20" i="27"/>
  <c r="BG31" i="27"/>
  <c r="BH17" i="25"/>
  <c r="BG28" i="25"/>
  <c r="BD18" i="25"/>
  <c r="BD29" i="25"/>
  <c r="CS32" i="25"/>
  <c r="CS55" i="25"/>
  <c r="CX68" i="25"/>
  <c r="CX80" i="25" s="1"/>
  <c r="CR80" i="26"/>
  <c r="CW25" i="26"/>
  <c r="CW68" i="22"/>
  <c r="CW80" i="22" s="1"/>
  <c r="CR32" i="22"/>
  <c r="CR55" i="22"/>
  <c r="BG29" i="25"/>
  <c r="BH18" i="25"/>
  <c r="CX68" i="22"/>
  <c r="CX80" i="22" s="1"/>
  <c r="CS55" i="22"/>
  <c r="CS32" i="22"/>
  <c r="BD18" i="27"/>
  <c r="BD29" i="27"/>
  <c r="BH18" i="27"/>
  <c r="BG29" i="27"/>
  <c r="BD16" i="25"/>
  <c r="BD27" i="25"/>
  <c r="BG26" i="26"/>
  <c r="BH15" i="26"/>
  <c r="BG26" i="22"/>
  <c r="BH15" i="22"/>
  <c r="BD30" i="22"/>
  <c r="BD19" i="22"/>
  <c r="CT80" i="25"/>
  <c r="CY25" i="25"/>
  <c r="BD28" i="23"/>
  <c r="BD17" i="23"/>
  <c r="CS80" i="22"/>
  <c r="CX25" i="22"/>
  <c r="BH15" i="24"/>
  <c r="BG26" i="24"/>
  <c r="CX68" i="27"/>
  <c r="CX80" i="27" s="1"/>
  <c r="CS55" i="27"/>
  <c r="CS32" i="27"/>
  <c r="BH18" i="26"/>
  <c r="BG29" i="26"/>
  <c r="BG30" i="22"/>
  <c r="BH19" i="22"/>
  <c r="BD15" i="23"/>
  <c r="BD26" i="23"/>
  <c r="BH16" i="23"/>
  <c r="BG27" i="23"/>
  <c r="BD15" i="22"/>
  <c r="BD26" i="22"/>
  <c r="CR80" i="24"/>
  <c r="CW25" i="24"/>
  <c r="BD19" i="23"/>
  <c r="BD30" i="23"/>
  <c r="BD28" i="25"/>
  <c r="BD17" i="25"/>
  <c r="BD29" i="23"/>
  <c r="BD18" i="23"/>
  <c r="CW86" i="24"/>
  <c r="BH19" i="24"/>
  <c r="BG30" i="24"/>
  <c r="BD16" i="27"/>
  <c r="BD27" i="27"/>
  <c r="CW25" i="22"/>
  <c r="CR80" i="22"/>
  <c r="CR32" i="23"/>
  <c r="CR55" i="23"/>
  <c r="CW68" i="23"/>
  <c r="CW80" i="23" s="1"/>
  <c r="BG31" i="23"/>
  <c r="BH20" i="23"/>
  <c r="CT55" i="23"/>
  <c r="CT32" i="23"/>
  <c r="CY68" i="23"/>
  <c r="CY80" i="23" s="1"/>
  <c r="CR56" i="26"/>
  <c r="BM15" i="21" a="1"/>
  <c r="BQ17" i="21" s="1"/>
  <c r="BM26" i="21" a="1"/>
  <c r="BM31" i="21" s="1"/>
  <c r="CY32" i="21"/>
  <c r="CW33" i="21" s="1"/>
  <c r="CY55" i="21"/>
  <c r="AE46" i="5"/>
  <c r="AE43" i="5"/>
  <c r="AD44" i="5" s="1"/>
  <c r="AC46" i="5"/>
  <c r="CR46" i="5"/>
  <c r="AD46" i="5"/>
  <c r="CR9" i="5"/>
  <c r="AD43" i="5"/>
  <c r="CR51" i="5"/>
  <c r="CW81" i="25" l="1"/>
  <c r="CW56" i="21"/>
  <c r="CR56" i="25"/>
  <c r="CR33" i="24"/>
  <c r="CW81" i="22"/>
  <c r="BM15" i="26" a="1"/>
  <c r="BQ15" i="26" s="1"/>
  <c r="BM26" i="26" a="1"/>
  <c r="BN29" i="26" s="1"/>
  <c r="CY32" i="27"/>
  <c r="CY55" i="27"/>
  <c r="CR33" i="23"/>
  <c r="CR33" i="25"/>
  <c r="CR81" i="23"/>
  <c r="BM15" i="23" a="1"/>
  <c r="BN19" i="23" s="1"/>
  <c r="CW81" i="23"/>
  <c r="CR81" i="24"/>
  <c r="CR56" i="22"/>
  <c r="BM26" i="23" a="1"/>
  <c r="BM15" i="27" a="1"/>
  <c r="CY55" i="25"/>
  <c r="CY32" i="25"/>
  <c r="CW32" i="26"/>
  <c r="CW55" i="26"/>
  <c r="CR81" i="22"/>
  <c r="CR81" i="26"/>
  <c r="CW32" i="22"/>
  <c r="CW55" i="22"/>
  <c r="CW55" i="24"/>
  <c r="CW32" i="24"/>
  <c r="CW55" i="25"/>
  <c r="CW32" i="25"/>
  <c r="BM15" i="25" a="1"/>
  <c r="BM15" i="24" a="1"/>
  <c r="CX32" i="23"/>
  <c r="CX55" i="23"/>
  <c r="CR33" i="27"/>
  <c r="CR81" i="25"/>
  <c r="BM26" i="25" a="1"/>
  <c r="BM26" i="24" a="1"/>
  <c r="BM26" i="22" a="1"/>
  <c r="CR56" i="27"/>
  <c r="CR33" i="22"/>
  <c r="BM15" i="22" a="1"/>
  <c r="CW81" i="27"/>
  <c r="CR56" i="24"/>
  <c r="CR81" i="27"/>
  <c r="CW81" i="24"/>
  <c r="CX55" i="27"/>
  <c r="CX32" i="27"/>
  <c r="CR56" i="23"/>
  <c r="CY32" i="24"/>
  <c r="CY55" i="24"/>
  <c r="CW55" i="27"/>
  <c r="CW32" i="27"/>
  <c r="CX55" i="22"/>
  <c r="CX32" i="22"/>
  <c r="CY55" i="23"/>
  <c r="CY32" i="23"/>
  <c r="CX55" i="26"/>
  <c r="CX32" i="26"/>
  <c r="BM26" i="27" a="1"/>
  <c r="BN16" i="21"/>
  <c r="BQ15" i="21"/>
  <c r="BP20" i="21"/>
  <c r="BP15" i="21"/>
  <c r="BQ16" i="21"/>
  <c r="BP17" i="21"/>
  <c r="BQ18" i="21"/>
  <c r="BO16" i="21"/>
  <c r="BN19" i="21"/>
  <c r="BR18" i="21"/>
  <c r="BN20" i="21"/>
  <c r="BP18" i="21"/>
  <c r="BM17" i="21"/>
  <c r="BM16" i="21"/>
  <c r="BN18" i="21"/>
  <c r="BQ19" i="21"/>
  <c r="BN17" i="21"/>
  <c r="BM19" i="21"/>
  <c r="BR19" i="21"/>
  <c r="BM20" i="21"/>
  <c r="BM18" i="21"/>
  <c r="BN15" i="21"/>
  <c r="BO20" i="21"/>
  <c r="BO17" i="21"/>
  <c r="BM15" i="21"/>
  <c r="BP19" i="21"/>
  <c r="BP16" i="21"/>
  <c r="BQ20" i="21"/>
  <c r="BR20" i="21"/>
  <c r="BR15" i="21"/>
  <c r="BR16" i="21"/>
  <c r="BO15" i="21"/>
  <c r="BO18" i="21"/>
  <c r="BR17" i="21"/>
  <c r="BO19" i="21"/>
  <c r="BP30" i="21"/>
  <c r="BN27" i="21"/>
  <c r="BP26" i="21"/>
  <c r="BN30" i="21"/>
  <c r="BM28" i="21"/>
  <c r="BR28" i="21"/>
  <c r="BQ31" i="21"/>
  <c r="BO29" i="21"/>
  <c r="BN29" i="21"/>
  <c r="BN26" i="21"/>
  <c r="BN31" i="21"/>
  <c r="BO31" i="21"/>
  <c r="BQ29" i="21"/>
  <c r="BM30" i="21"/>
  <c r="BQ27" i="21"/>
  <c r="BQ30" i="21"/>
  <c r="BN28" i="21"/>
  <c r="BP27" i="21"/>
  <c r="BM27" i="21"/>
  <c r="BQ26" i="21"/>
  <c r="BQ28" i="21"/>
  <c r="BP29" i="21"/>
  <c r="BR30" i="21"/>
  <c r="BR26" i="21"/>
  <c r="BR29" i="21"/>
  <c r="BR31" i="21"/>
  <c r="BO26" i="21"/>
  <c r="BO28" i="21"/>
  <c r="BO27" i="21"/>
  <c r="BP28" i="21"/>
  <c r="BO30" i="21"/>
  <c r="BM26" i="21"/>
  <c r="BP31" i="21"/>
  <c r="BM29" i="21"/>
  <c r="BR27" i="21"/>
  <c r="AE50" i="5"/>
  <c r="AK10" i="5" s="1"/>
  <c r="BC9" i="5" s="1"/>
  <c r="BC20" i="5" s="1"/>
  <c r="AC48" i="5"/>
  <c r="AD48" i="5"/>
  <c r="AE44" i="5"/>
  <c r="CS29" i="5"/>
  <c r="CS37" i="5" s="1"/>
  <c r="AK6" i="5"/>
  <c r="BC5" i="5" s="1"/>
  <c r="CR47" i="5"/>
  <c r="CR48" i="5" s="1"/>
  <c r="CW71" i="5"/>
  <c r="AD50" i="5"/>
  <c r="AK9" i="5" s="1"/>
  <c r="BC8" i="5" s="1"/>
  <c r="CR29" i="5"/>
  <c r="CR37" i="5" s="1"/>
  <c r="AK5" i="5"/>
  <c r="BC4" i="5" s="1"/>
  <c r="AC44" i="5"/>
  <c r="AE48" i="5"/>
  <c r="CW76" i="5"/>
  <c r="CR52" i="5"/>
  <c r="AK7" i="5"/>
  <c r="BC6" i="5" s="1"/>
  <c r="AC50" i="5"/>
  <c r="AK8" i="5" s="1"/>
  <c r="BC7" i="5" s="1"/>
  <c r="CT29" i="5"/>
  <c r="CT37" i="5" s="1"/>
  <c r="BO26" i="26" l="1"/>
  <c r="BO30" i="26"/>
  <c r="BQ27" i="26"/>
  <c r="BN30" i="26"/>
  <c r="BM28" i="26"/>
  <c r="BN27" i="26"/>
  <c r="BO28" i="26"/>
  <c r="BP30" i="26"/>
  <c r="BO31" i="26"/>
  <c r="BR30" i="26"/>
  <c r="BQ31" i="26"/>
  <c r="BM30" i="26"/>
  <c r="BR29" i="26"/>
  <c r="BP26" i="26"/>
  <c r="BN26" i="26"/>
  <c r="BM26" i="26"/>
  <c r="BQ30" i="26"/>
  <c r="BR27" i="26"/>
  <c r="BP28" i="26"/>
  <c r="BM31" i="26"/>
  <c r="BQ17" i="26"/>
  <c r="BM15" i="26"/>
  <c r="BP29" i="26"/>
  <c r="BO29" i="26"/>
  <c r="BN15" i="26"/>
  <c r="BQ16" i="26"/>
  <c r="BP15" i="26"/>
  <c r="BO17" i="26"/>
  <c r="BO20" i="26"/>
  <c r="BP17" i="26"/>
  <c r="BP31" i="26"/>
  <c r="BN31" i="26"/>
  <c r="BN17" i="26"/>
  <c r="BP16" i="26"/>
  <c r="BM20" i="26"/>
  <c r="BM17" i="26"/>
  <c r="BO19" i="26"/>
  <c r="BM19" i="26"/>
  <c r="BM18" i="26"/>
  <c r="BR20" i="26"/>
  <c r="BP20" i="26"/>
  <c r="BP18" i="26"/>
  <c r="BN19" i="26"/>
  <c r="BQ20" i="26"/>
  <c r="BQ18" i="26"/>
  <c r="BR15" i="26"/>
  <c r="BR18" i="26"/>
  <c r="BN16" i="26"/>
  <c r="BO18" i="26"/>
  <c r="BN20" i="26"/>
  <c r="BN18" i="26"/>
  <c r="BP27" i="26"/>
  <c r="BQ26" i="26"/>
  <c r="BR31" i="26"/>
  <c r="BO27" i="26"/>
  <c r="BR17" i="26"/>
  <c r="BO16" i="26"/>
  <c r="BR16" i="26"/>
  <c r="BN28" i="26"/>
  <c r="BR26" i="26"/>
  <c r="BQ28" i="26"/>
  <c r="BO15" i="26"/>
  <c r="BR19" i="26"/>
  <c r="BP19" i="26"/>
  <c r="BM27" i="26"/>
  <c r="BQ29" i="26"/>
  <c r="BR28" i="26"/>
  <c r="BM29" i="26"/>
  <c r="BM18" i="23"/>
  <c r="BP15" i="23"/>
  <c r="BN20" i="23"/>
  <c r="BN16" i="23"/>
  <c r="BQ15" i="23"/>
  <c r="BQ17" i="23"/>
  <c r="BQ19" i="26"/>
  <c r="BM16" i="26"/>
  <c r="BQ16" i="23"/>
  <c r="BR18" i="23"/>
  <c r="BO20" i="23"/>
  <c r="BP18" i="23"/>
  <c r="BO16" i="23"/>
  <c r="BM19" i="23"/>
  <c r="BM15" i="23"/>
  <c r="BM17" i="23"/>
  <c r="BR17" i="23"/>
  <c r="BN17" i="23"/>
  <c r="BQ18" i="23"/>
  <c r="BP19" i="23"/>
  <c r="BN15" i="23"/>
  <c r="BP16" i="23"/>
  <c r="BO18" i="23"/>
  <c r="BQ19" i="23"/>
  <c r="BQ20" i="23"/>
  <c r="BP17" i="23"/>
  <c r="BR16" i="23"/>
  <c r="BO15" i="23"/>
  <c r="BN18" i="23"/>
  <c r="CW33" i="26"/>
  <c r="CW33" i="27"/>
  <c r="BR15" i="23"/>
  <c r="CW56" i="23"/>
  <c r="BO17" i="23"/>
  <c r="BR20" i="23"/>
  <c r="BR19" i="23"/>
  <c r="CW33" i="23"/>
  <c r="BO19" i="23"/>
  <c r="BM16" i="23"/>
  <c r="BM20" i="23"/>
  <c r="BP20" i="23"/>
  <c r="CW33" i="25"/>
  <c r="CW56" i="24"/>
  <c r="BR20" i="24"/>
  <c r="BM20" i="24"/>
  <c r="BM18" i="24"/>
  <c r="BR17" i="24"/>
  <c r="BQ17" i="24"/>
  <c r="BR19" i="24"/>
  <c r="BQ16" i="24"/>
  <c r="BO15" i="24"/>
  <c r="BN15" i="24"/>
  <c r="BR18" i="24"/>
  <c r="BP16" i="24"/>
  <c r="BQ18" i="24"/>
  <c r="BQ20" i="24"/>
  <c r="BP18" i="24"/>
  <c r="BN17" i="24"/>
  <c r="BP19" i="24"/>
  <c r="BN16" i="24"/>
  <c r="BP15" i="24"/>
  <c r="BM16" i="24"/>
  <c r="BO18" i="24"/>
  <c r="BQ15" i="24"/>
  <c r="BP17" i="24"/>
  <c r="BO19" i="24"/>
  <c r="BQ19" i="24"/>
  <c r="BN20" i="24"/>
  <c r="BO20" i="24"/>
  <c r="BN18" i="24"/>
  <c r="BM19" i="24"/>
  <c r="BR15" i="24"/>
  <c r="BM17" i="24"/>
  <c r="BR16" i="24"/>
  <c r="BO17" i="24"/>
  <c r="BM15" i="24"/>
  <c r="BP20" i="24"/>
  <c r="BO16" i="24"/>
  <c r="BN19" i="24"/>
  <c r="BN20" i="25"/>
  <c r="BO17" i="25"/>
  <c r="BQ20" i="25"/>
  <c r="BP19" i="25"/>
  <c r="BM15" i="25"/>
  <c r="BN17" i="25"/>
  <c r="BR16" i="25"/>
  <c r="BR19" i="25"/>
  <c r="BP18" i="25"/>
  <c r="BR15" i="25"/>
  <c r="BP20" i="25"/>
  <c r="BP16" i="25"/>
  <c r="BM19" i="25"/>
  <c r="BN15" i="25"/>
  <c r="BQ19" i="25"/>
  <c r="BO20" i="25"/>
  <c r="BN16" i="25"/>
  <c r="BQ16" i="25"/>
  <c r="BQ15" i="25"/>
  <c r="BR20" i="25"/>
  <c r="BM18" i="25"/>
  <c r="BN18" i="25"/>
  <c r="BQ18" i="25"/>
  <c r="BM20" i="25"/>
  <c r="BO19" i="25"/>
  <c r="BP17" i="25"/>
  <c r="BM16" i="25"/>
  <c r="BO18" i="25"/>
  <c r="BM17" i="25"/>
  <c r="BO15" i="25"/>
  <c r="BQ17" i="25"/>
  <c r="BO16" i="25"/>
  <c r="BR18" i="25"/>
  <c r="BP15" i="25"/>
  <c r="BN19" i="25"/>
  <c r="BR17" i="25"/>
  <c r="BP19" i="22"/>
  <c r="BM19" i="22"/>
  <c r="BR17" i="22"/>
  <c r="BO17" i="22"/>
  <c r="BR15" i="22"/>
  <c r="BN18" i="22"/>
  <c r="BO20" i="22"/>
  <c r="BO18" i="22"/>
  <c r="BQ20" i="22"/>
  <c r="BP16" i="22"/>
  <c r="BQ15" i="22"/>
  <c r="BQ18" i="22"/>
  <c r="BN17" i="22"/>
  <c r="BR18" i="22"/>
  <c r="BR19" i="22"/>
  <c r="BP18" i="22"/>
  <c r="BM16" i="22"/>
  <c r="BM15" i="22"/>
  <c r="BP17" i="22"/>
  <c r="BR16" i="22"/>
  <c r="BQ17" i="22"/>
  <c r="BM17" i="22"/>
  <c r="BM20" i="22"/>
  <c r="BO19" i="22"/>
  <c r="BR20" i="22"/>
  <c r="BO16" i="22"/>
  <c r="BN16" i="22"/>
  <c r="BQ16" i="22"/>
  <c r="BP15" i="22"/>
  <c r="BN19" i="22"/>
  <c r="BQ19" i="22"/>
  <c r="BP20" i="22"/>
  <c r="BM18" i="22"/>
  <c r="BO15" i="22"/>
  <c r="BN15" i="22"/>
  <c r="BN20" i="22"/>
  <c r="CW56" i="25"/>
  <c r="BP28" i="24"/>
  <c r="BR29" i="24"/>
  <c r="BQ29" i="24"/>
  <c r="BP27" i="24"/>
  <c r="BQ31" i="24"/>
  <c r="BR31" i="24"/>
  <c r="BQ28" i="24"/>
  <c r="BM31" i="24"/>
  <c r="BR30" i="24"/>
  <c r="BP30" i="24"/>
  <c r="BM28" i="24"/>
  <c r="BO29" i="24"/>
  <c r="BN26" i="24"/>
  <c r="BP26" i="24"/>
  <c r="BO30" i="24"/>
  <c r="BM30" i="24"/>
  <c r="BR26" i="24"/>
  <c r="BN31" i="24"/>
  <c r="BQ27" i="24"/>
  <c r="BR28" i="24"/>
  <c r="BQ26" i="24"/>
  <c r="BM26" i="24"/>
  <c r="BO28" i="24"/>
  <c r="BP29" i="24"/>
  <c r="BP31" i="24"/>
  <c r="BN29" i="24"/>
  <c r="BM27" i="24"/>
  <c r="BO26" i="24"/>
  <c r="BR27" i="24"/>
  <c r="BO27" i="24"/>
  <c r="BO31" i="24"/>
  <c r="BN27" i="24"/>
  <c r="BQ30" i="24"/>
  <c r="BN30" i="24"/>
  <c r="BM29" i="24"/>
  <c r="BN28" i="24"/>
  <c r="CW33" i="24"/>
  <c r="BN28" i="25"/>
  <c r="BN31" i="25"/>
  <c r="BQ31" i="25"/>
  <c r="BM26" i="25"/>
  <c r="BN29" i="25"/>
  <c r="BQ29" i="25"/>
  <c r="BP29" i="25"/>
  <c r="BP27" i="25"/>
  <c r="BN27" i="25"/>
  <c r="BM30" i="25"/>
  <c r="BO29" i="25"/>
  <c r="BO26" i="25"/>
  <c r="BP26" i="25"/>
  <c r="BM28" i="25"/>
  <c r="BO27" i="25"/>
  <c r="BN30" i="25"/>
  <c r="BR28" i="25"/>
  <c r="BR26" i="25"/>
  <c r="BN26" i="25"/>
  <c r="BM27" i="25"/>
  <c r="BQ27" i="25"/>
  <c r="BO30" i="25"/>
  <c r="BQ30" i="25"/>
  <c r="BP31" i="25"/>
  <c r="BR27" i="25"/>
  <c r="BP30" i="25"/>
  <c r="BP28" i="25"/>
  <c r="BQ26" i="25"/>
  <c r="BM31" i="25"/>
  <c r="BO31" i="25"/>
  <c r="BO28" i="25"/>
  <c r="BQ28" i="25"/>
  <c r="BR29" i="25"/>
  <c r="BR31" i="25"/>
  <c r="BR30" i="25"/>
  <c r="BM29" i="25"/>
  <c r="CW56" i="22"/>
  <c r="CW56" i="26"/>
  <c r="CW56" i="27"/>
  <c r="CW33" i="22"/>
  <c r="BM19" i="27"/>
  <c r="BP17" i="27"/>
  <c r="BQ16" i="27"/>
  <c r="BP19" i="27"/>
  <c r="BO20" i="27"/>
  <c r="BM20" i="27"/>
  <c r="BR17" i="27"/>
  <c r="BO16" i="27"/>
  <c r="BN19" i="27"/>
  <c r="BN18" i="27"/>
  <c r="BR16" i="27"/>
  <c r="BP18" i="27"/>
  <c r="BM18" i="27"/>
  <c r="BO18" i="27"/>
  <c r="BM17" i="27"/>
  <c r="BR20" i="27"/>
  <c r="BR18" i="27"/>
  <c r="BR15" i="27"/>
  <c r="BP15" i="27"/>
  <c r="BQ15" i="27"/>
  <c r="BQ20" i="27"/>
  <c r="BN16" i="27"/>
  <c r="BQ18" i="27"/>
  <c r="BN15" i="27"/>
  <c r="BR19" i="27"/>
  <c r="BO15" i="27"/>
  <c r="BM16" i="27"/>
  <c r="BN17" i="27"/>
  <c r="BO19" i="27"/>
  <c r="BQ19" i="27"/>
  <c r="BM15" i="27"/>
  <c r="BO17" i="27"/>
  <c r="BN20" i="27"/>
  <c r="BQ17" i="27"/>
  <c r="BP20" i="27"/>
  <c r="BP16" i="27"/>
  <c r="BO30" i="23"/>
  <c r="BM29" i="23"/>
  <c r="BQ31" i="23"/>
  <c r="BM31" i="23"/>
  <c r="BN28" i="23"/>
  <c r="BP29" i="23"/>
  <c r="BP31" i="23"/>
  <c r="BO31" i="23"/>
  <c r="BN29" i="23"/>
  <c r="BR26" i="23"/>
  <c r="BR31" i="23"/>
  <c r="BR29" i="23"/>
  <c r="BP28" i="23"/>
  <c r="BO27" i="23"/>
  <c r="BR27" i="23"/>
  <c r="BP27" i="23"/>
  <c r="BQ30" i="23"/>
  <c r="BM26" i="23"/>
  <c r="BQ28" i="23"/>
  <c r="BQ27" i="23"/>
  <c r="BP30" i="23"/>
  <c r="BM28" i="23"/>
  <c r="BM30" i="23"/>
  <c r="BR30" i="23"/>
  <c r="BN26" i="23"/>
  <c r="BQ29" i="23"/>
  <c r="BP26" i="23"/>
  <c r="BN27" i="23"/>
  <c r="BQ26" i="23"/>
  <c r="BN31" i="23"/>
  <c r="BR28" i="23"/>
  <c r="BO29" i="23"/>
  <c r="BO28" i="23"/>
  <c r="BO26" i="23"/>
  <c r="BN30" i="23"/>
  <c r="BM27" i="23"/>
  <c r="BM27" i="27"/>
  <c r="BR28" i="27"/>
  <c r="BN29" i="27"/>
  <c r="BP26" i="27"/>
  <c r="BO30" i="27"/>
  <c r="BN30" i="27"/>
  <c r="BM28" i="27"/>
  <c r="BO26" i="27"/>
  <c r="BP29" i="27"/>
  <c r="BO29" i="27"/>
  <c r="BQ27" i="27"/>
  <c r="BP27" i="27"/>
  <c r="BP30" i="27"/>
  <c r="BO27" i="27"/>
  <c r="BN31" i="27"/>
  <c r="BM26" i="27"/>
  <c r="BR26" i="27"/>
  <c r="BM31" i="27"/>
  <c r="BN28" i="27"/>
  <c r="BR31" i="27"/>
  <c r="BR29" i="27"/>
  <c r="BQ31" i="27"/>
  <c r="BP28" i="27"/>
  <c r="BO28" i="27"/>
  <c r="BR27" i="27"/>
  <c r="BR30" i="27"/>
  <c r="BQ28" i="27"/>
  <c r="BN27" i="27"/>
  <c r="BM30" i="27"/>
  <c r="BQ30" i="27"/>
  <c r="BN26" i="27"/>
  <c r="BQ26" i="27"/>
  <c r="BM29" i="27"/>
  <c r="BP31" i="27"/>
  <c r="BO31" i="27"/>
  <c r="BQ29" i="27"/>
  <c r="BQ27" i="22"/>
  <c r="BM31" i="22"/>
  <c r="BN27" i="22"/>
  <c r="BO31" i="22"/>
  <c r="BO29" i="22"/>
  <c r="BQ26" i="22"/>
  <c r="BM26" i="22"/>
  <c r="BQ29" i="22"/>
  <c r="BP30" i="22"/>
  <c r="BP31" i="22"/>
  <c r="BP28" i="22"/>
  <c r="BR26" i="22"/>
  <c r="BR30" i="22"/>
  <c r="BM28" i="22"/>
  <c r="BR29" i="22"/>
  <c r="BN26" i="22"/>
  <c r="BN30" i="22"/>
  <c r="BM30" i="22"/>
  <c r="BR28" i="22"/>
  <c r="BM27" i="22"/>
  <c r="BO27" i="22"/>
  <c r="BN29" i="22"/>
  <c r="BQ31" i="22"/>
  <c r="BM29" i="22"/>
  <c r="BN31" i="22"/>
  <c r="BP26" i="22"/>
  <c r="BP29" i="22"/>
  <c r="BO28" i="22"/>
  <c r="BO26" i="22"/>
  <c r="BR31" i="22"/>
  <c r="BP27" i="22"/>
  <c r="BQ28" i="22"/>
  <c r="BQ30" i="22"/>
  <c r="BR27" i="22"/>
  <c r="BO30" i="22"/>
  <c r="BN28" i="22"/>
  <c r="BU15" i="21" a="1"/>
  <c r="BU17" i="21" s="1"/>
  <c r="CC6" i="21" s="1"/>
  <c r="CR18" i="21" s="1"/>
  <c r="BU26" i="21" a="1"/>
  <c r="CR38" i="5"/>
  <c r="BC31" i="5"/>
  <c r="AD47" i="5"/>
  <c r="CS25" i="5" s="1"/>
  <c r="AE47" i="5"/>
  <c r="AL7" i="5" s="1"/>
  <c r="BD6" i="5" s="1"/>
  <c r="BC30" i="5"/>
  <c r="BC19" i="5"/>
  <c r="CW73" i="5"/>
  <c r="CW72" i="5"/>
  <c r="BC15" i="5"/>
  <c r="BC26" i="5"/>
  <c r="CS12" i="5"/>
  <c r="CS15" i="5" s="1"/>
  <c r="AM6" i="5"/>
  <c r="BE5" i="5" s="1"/>
  <c r="BE16" i="5" s="1"/>
  <c r="AE52" i="5"/>
  <c r="AM10" i="5" s="1"/>
  <c r="BE9" i="5" s="1"/>
  <c r="BE20" i="5" s="1"/>
  <c r="BC29" i="5"/>
  <c r="BC18" i="5"/>
  <c r="BC17" i="5"/>
  <c r="BC28" i="5"/>
  <c r="CY53" i="5"/>
  <c r="CY55" i="5" s="1"/>
  <c r="CW53" i="5"/>
  <c r="CW55" i="5" s="1"/>
  <c r="CT53" i="5"/>
  <c r="CS78" i="5"/>
  <c r="CS80" i="5" s="1"/>
  <c r="CT78" i="5"/>
  <c r="CT80" i="5" s="1"/>
  <c r="CS53" i="5"/>
  <c r="CX53" i="5"/>
  <c r="CX55" i="5" s="1"/>
  <c r="CY78" i="5"/>
  <c r="CR78" i="5"/>
  <c r="CR80" i="5" s="1"/>
  <c r="CX78" i="5"/>
  <c r="AM7" i="5"/>
  <c r="BE6" i="5" s="1"/>
  <c r="BE17" i="5" s="1"/>
  <c r="CT12" i="5"/>
  <c r="CT15" i="5" s="1"/>
  <c r="AC52" i="5"/>
  <c r="AM8" i="5" s="1"/>
  <c r="BE7" i="5" s="1"/>
  <c r="BE18" i="5" s="1"/>
  <c r="AM5" i="5"/>
  <c r="BE4" i="5" s="1"/>
  <c r="BE15" i="5" s="1"/>
  <c r="CR12" i="5"/>
  <c r="CR15" i="5" s="1"/>
  <c r="AD52" i="5"/>
  <c r="AM9" i="5" s="1"/>
  <c r="BE8" i="5" s="1"/>
  <c r="BE19" i="5" s="1"/>
  <c r="CT48" i="5"/>
  <c r="CX73" i="5"/>
  <c r="CX48" i="5"/>
  <c r="CT73" i="5"/>
  <c r="CY48" i="5"/>
  <c r="CR73" i="5"/>
  <c r="CW48" i="5"/>
  <c r="CS73" i="5"/>
  <c r="CY73" i="5"/>
  <c r="CS48" i="5"/>
  <c r="BC16" i="5"/>
  <c r="BC27" i="5"/>
  <c r="CR53" i="5"/>
  <c r="CR60" i="5" s="1"/>
  <c r="CW77" i="5"/>
  <c r="CW78" i="5"/>
  <c r="AC47" i="5"/>
  <c r="BU18" i="21" l="1"/>
  <c r="W32" i="21" s="1"/>
  <c r="BU15" i="26" a="1"/>
  <c r="BU17" i="26" s="1"/>
  <c r="BU26" i="26" a="1"/>
  <c r="BU28" i="26" s="1"/>
  <c r="BU15" i="21"/>
  <c r="CC4" i="21" s="1"/>
  <c r="CR27" i="21" s="1"/>
  <c r="BU19" i="21"/>
  <c r="W33" i="21" s="1"/>
  <c r="BU15" i="23" a="1"/>
  <c r="BU20" i="23" s="1"/>
  <c r="W34" i="23" s="1"/>
  <c r="BU20" i="21"/>
  <c r="W34" i="21" s="1"/>
  <c r="BU15" i="24" a="1"/>
  <c r="BU26" i="23" a="1"/>
  <c r="BU26" i="25" a="1"/>
  <c r="BU15" i="22" a="1"/>
  <c r="BU15" i="25" a="1"/>
  <c r="BU26" i="24" a="1"/>
  <c r="BU26" i="27" a="1"/>
  <c r="BU26" i="22" a="1"/>
  <c r="BU15" i="27" a="1"/>
  <c r="W31" i="21"/>
  <c r="M6" i="21" s="1"/>
  <c r="D17" i="10" s="1"/>
  <c r="BU16" i="21"/>
  <c r="CC5" i="21" s="1"/>
  <c r="CR23" i="21" s="1"/>
  <c r="BU29" i="21"/>
  <c r="BU26" i="21"/>
  <c r="BU28" i="21"/>
  <c r="BU27" i="21"/>
  <c r="BU31" i="21"/>
  <c r="BU30" i="21"/>
  <c r="CR34" i="21"/>
  <c r="W37" i="21"/>
  <c r="DJ11" i="21" s="1"/>
  <c r="CR39" i="21"/>
  <c r="CR16" i="5"/>
  <c r="CW56" i="5"/>
  <c r="CR81" i="5"/>
  <c r="CT60" i="5"/>
  <c r="AE51" i="5"/>
  <c r="AL10" i="5" s="1"/>
  <c r="BD9" i="5" s="1"/>
  <c r="BD31" i="5" s="1"/>
  <c r="AL6" i="5"/>
  <c r="BD5" i="5" s="1"/>
  <c r="BD27" i="5" s="1"/>
  <c r="CR85" i="5"/>
  <c r="CW60" i="5"/>
  <c r="CS60" i="5"/>
  <c r="AC51" i="5"/>
  <c r="AL8" i="5" s="1"/>
  <c r="BD7" i="5" s="1"/>
  <c r="BD29" i="5" s="1"/>
  <c r="CT25" i="5"/>
  <c r="CT55" i="5" s="1"/>
  <c r="CW85" i="5"/>
  <c r="CX85" i="5"/>
  <c r="CS32" i="5"/>
  <c r="CS55" i="5"/>
  <c r="CX68" i="5"/>
  <c r="CX80" i="5" s="1"/>
  <c r="CY85" i="5"/>
  <c r="CS85" i="5"/>
  <c r="BD28" i="5"/>
  <c r="BD17" i="5"/>
  <c r="AL5" i="5"/>
  <c r="BD4" i="5" s="1"/>
  <c r="AD51" i="5"/>
  <c r="AL9" i="5" s="1"/>
  <c r="BD8" i="5" s="1"/>
  <c r="CR25" i="5"/>
  <c r="CT85" i="5"/>
  <c r="CX60" i="5"/>
  <c r="CY60" i="5"/>
  <c r="CC9" i="21" l="1"/>
  <c r="CR66" i="21" s="1"/>
  <c r="CR83" i="21" s="1"/>
  <c r="W42" i="21" s="1"/>
  <c r="CC7" i="21"/>
  <c r="W16" i="21" s="1"/>
  <c r="BU19" i="26"/>
  <c r="W33" i="26" s="1"/>
  <c r="BU18" i="23"/>
  <c r="CC7" i="23" s="1"/>
  <c r="BU15" i="23"/>
  <c r="CC4" i="23" s="1"/>
  <c r="CR27" i="23" s="1"/>
  <c r="BU19" i="23"/>
  <c r="W33" i="23" s="1"/>
  <c r="BU26" i="26"/>
  <c r="CC12" i="26" s="1"/>
  <c r="BU29" i="26"/>
  <c r="CC15" i="26" s="1"/>
  <c r="CW27" i="26" s="1"/>
  <c r="W29" i="21"/>
  <c r="CR43" i="21"/>
  <c r="BU20" i="26"/>
  <c r="CC9" i="26" s="1"/>
  <c r="CR66" i="26" s="1"/>
  <c r="CR83" i="26" s="1"/>
  <c r="W42" i="26" s="1"/>
  <c r="BU27" i="26"/>
  <c r="W6" i="26" s="1"/>
  <c r="BU31" i="26"/>
  <c r="W10" i="26" s="1"/>
  <c r="M10" i="26" s="1"/>
  <c r="I21" i="10" s="1"/>
  <c r="BU30" i="26"/>
  <c r="CC16" i="26" s="1"/>
  <c r="CW23" i="26" s="1"/>
  <c r="BU15" i="26"/>
  <c r="CC4" i="26" s="1"/>
  <c r="CR27" i="26" s="1"/>
  <c r="BU16" i="26"/>
  <c r="W30" i="26" s="1"/>
  <c r="BU18" i="26"/>
  <c r="CC7" i="26" s="1"/>
  <c r="CC8" i="21"/>
  <c r="BU16" i="23"/>
  <c r="W30" i="23" s="1"/>
  <c r="BU17" i="23"/>
  <c r="W31" i="23" s="1"/>
  <c r="M6" i="23" s="1"/>
  <c r="F17" i="10" s="1"/>
  <c r="CC9" i="23"/>
  <c r="CR66" i="23" s="1"/>
  <c r="CR83" i="23" s="1"/>
  <c r="W42" i="23" s="1"/>
  <c r="CR41" i="21"/>
  <c r="CR58" i="21" s="1"/>
  <c r="W39" i="21" s="1"/>
  <c r="W30" i="21"/>
  <c r="BU20" i="27"/>
  <c r="BU16" i="27"/>
  <c r="BU19" i="27"/>
  <c r="BU18" i="27"/>
  <c r="BU15" i="27"/>
  <c r="BU17" i="27"/>
  <c r="BU31" i="22"/>
  <c r="BU30" i="22"/>
  <c r="BU26" i="22"/>
  <c r="BU27" i="22"/>
  <c r="BU29" i="22"/>
  <c r="BU28" i="22"/>
  <c r="BU28" i="27"/>
  <c r="BU26" i="27"/>
  <c r="BU30" i="27"/>
  <c r="BU31" i="27"/>
  <c r="BU27" i="27"/>
  <c r="BU29" i="27"/>
  <c r="BU30" i="24"/>
  <c r="BU28" i="24"/>
  <c r="BU27" i="24"/>
  <c r="BU26" i="24"/>
  <c r="BU31" i="24"/>
  <c r="BU29" i="24"/>
  <c r="BU19" i="25"/>
  <c r="BU20" i="25"/>
  <c r="BU17" i="25"/>
  <c r="BU16" i="25"/>
  <c r="BU18" i="25"/>
  <c r="BU15" i="25"/>
  <c r="BU18" i="22"/>
  <c r="BU20" i="22"/>
  <c r="BU19" i="22"/>
  <c r="BU17" i="22"/>
  <c r="BU16" i="22"/>
  <c r="BU15" i="22"/>
  <c r="BU30" i="25"/>
  <c r="BU28" i="25"/>
  <c r="BU27" i="25"/>
  <c r="BU26" i="25"/>
  <c r="BU31" i="25"/>
  <c r="BU29" i="25"/>
  <c r="BU31" i="23"/>
  <c r="BU30" i="23"/>
  <c r="BU29" i="23"/>
  <c r="BU28" i="23"/>
  <c r="BU27" i="23"/>
  <c r="BU26" i="23"/>
  <c r="BU15" i="24"/>
  <c r="BU19" i="24"/>
  <c r="BU20" i="24"/>
  <c r="BU16" i="24"/>
  <c r="BU18" i="24"/>
  <c r="BU17" i="24"/>
  <c r="CR61" i="5"/>
  <c r="W7" i="26"/>
  <c r="CC14" i="26"/>
  <c r="W31" i="26"/>
  <c r="M6" i="26" s="1"/>
  <c r="I17" i="10" s="1"/>
  <c r="CC6" i="26"/>
  <c r="CR18" i="26" s="1"/>
  <c r="CC14" i="21"/>
  <c r="W7" i="21"/>
  <c r="M7" i="21" s="1"/>
  <c r="D18" i="10" s="1"/>
  <c r="CC16" i="21"/>
  <c r="CW23" i="21" s="1"/>
  <c r="W9" i="21"/>
  <c r="M9" i="21" s="1"/>
  <c r="D20" i="10" s="1"/>
  <c r="W10" i="21"/>
  <c r="M10" i="21" s="1"/>
  <c r="D21" i="10" s="1"/>
  <c r="CC17" i="21"/>
  <c r="CW18" i="21" s="1"/>
  <c r="CC13" i="21"/>
  <c r="CW66" i="21" s="1"/>
  <c r="CW83" i="21" s="1"/>
  <c r="W15" i="21" s="1"/>
  <c r="W6" i="21"/>
  <c r="CC12" i="21"/>
  <c r="W5" i="21"/>
  <c r="CC15" i="21"/>
  <c r="CW27" i="21" s="1"/>
  <c r="W8" i="21"/>
  <c r="M8" i="21" s="1"/>
  <c r="D19" i="10" s="1"/>
  <c r="DJ35" i="21"/>
  <c r="DJ29" i="21"/>
  <c r="CW86" i="5"/>
  <c r="CR86" i="5"/>
  <c r="CW61" i="5"/>
  <c r="CY68" i="5"/>
  <c r="CY80" i="5" s="1"/>
  <c r="CT32" i="5"/>
  <c r="BD16" i="5"/>
  <c r="BD20" i="5"/>
  <c r="BD18" i="5"/>
  <c r="BD30" i="5"/>
  <c r="BD19" i="5"/>
  <c r="CR32" i="5"/>
  <c r="CR55" i="5"/>
  <c r="CR56" i="5" s="1"/>
  <c r="CW68" i="5"/>
  <c r="CW80" i="5" s="1"/>
  <c r="BD26" i="5"/>
  <c r="BD15" i="5"/>
  <c r="CC8" i="26" l="1"/>
  <c r="CR88" i="26" s="1"/>
  <c r="W41" i="26" s="1"/>
  <c r="W32" i="23"/>
  <c r="W8" i="26"/>
  <c r="M8" i="26" s="1"/>
  <c r="I19" i="10" s="1"/>
  <c r="CR88" i="21"/>
  <c r="W41" i="21" s="1"/>
  <c r="W40" i="21"/>
  <c r="M16" i="21" s="1"/>
  <c r="D27" i="10" s="1"/>
  <c r="W5" i="26"/>
  <c r="W34" i="26"/>
  <c r="CC6" i="23"/>
  <c r="CR18" i="23" s="1"/>
  <c r="CR39" i="23" s="1"/>
  <c r="CR43" i="23" s="1"/>
  <c r="M4" i="21"/>
  <c r="D15" i="10" s="1"/>
  <c r="CC13" i="26"/>
  <c r="CW66" i="26" s="1"/>
  <c r="CW83" i="26" s="1"/>
  <c r="W15" i="26" s="1"/>
  <c r="CR63" i="21"/>
  <c r="W38" i="21" s="1"/>
  <c r="M5" i="21"/>
  <c r="D16" i="10" s="1"/>
  <c r="W29" i="23"/>
  <c r="M15" i="21"/>
  <c r="D26" i="10" s="1"/>
  <c r="W9" i="26"/>
  <c r="CC8" i="23"/>
  <c r="CR88" i="23" s="1"/>
  <c r="W41" i="23" s="1"/>
  <c r="W29" i="26"/>
  <c r="CC17" i="26"/>
  <c r="CW18" i="26" s="1"/>
  <c r="W13" i="26" s="1"/>
  <c r="CC5" i="26"/>
  <c r="CR23" i="26" s="1"/>
  <c r="W32" i="26"/>
  <c r="M7" i="26" s="1"/>
  <c r="I18" i="10" s="1"/>
  <c r="CC5" i="23"/>
  <c r="CR23" i="23" s="1"/>
  <c r="W40" i="23"/>
  <c r="W16" i="23"/>
  <c r="CC15" i="23"/>
  <c r="CW27" i="23" s="1"/>
  <c r="W8" i="23"/>
  <c r="M8" i="23" s="1"/>
  <c r="F19" i="10" s="1"/>
  <c r="CC16" i="23"/>
  <c r="CW23" i="23" s="1"/>
  <c r="W9" i="23"/>
  <c r="M9" i="23" s="1"/>
  <c r="F20" i="10" s="1"/>
  <c r="CC17" i="23"/>
  <c r="CW18" i="23" s="1"/>
  <c r="W10" i="23"/>
  <c r="M10" i="23" s="1"/>
  <c r="F21" i="10" s="1"/>
  <c r="W32" i="22"/>
  <c r="CC7" i="22"/>
  <c r="CC14" i="24"/>
  <c r="W7" i="24"/>
  <c r="CC12" i="22"/>
  <c r="W5" i="22"/>
  <c r="CC13" i="22"/>
  <c r="CW66" i="22" s="1"/>
  <c r="CW83" i="22" s="1"/>
  <c r="W15" i="22" s="1"/>
  <c r="W6" i="22"/>
  <c r="W31" i="24"/>
  <c r="M6" i="24" s="1"/>
  <c r="G17" i="10" s="1"/>
  <c r="CC6" i="24"/>
  <c r="CR18" i="24" s="1"/>
  <c r="CC15" i="25"/>
  <c r="CW27" i="25" s="1"/>
  <c r="W8" i="25"/>
  <c r="W29" i="25"/>
  <c r="CC4" i="25"/>
  <c r="CR27" i="25" s="1"/>
  <c r="CC16" i="24"/>
  <c r="CW23" i="24" s="1"/>
  <c r="W9" i="24"/>
  <c r="CC16" i="22"/>
  <c r="CW23" i="22" s="1"/>
  <c r="W9" i="22"/>
  <c r="W6" i="24"/>
  <c r="CC13" i="24"/>
  <c r="CW66" i="24" s="1"/>
  <c r="CW83" i="24" s="1"/>
  <c r="W15" i="24" s="1"/>
  <c r="CC7" i="24"/>
  <c r="W32" i="24"/>
  <c r="CC17" i="25"/>
  <c r="CW18" i="25" s="1"/>
  <c r="W10" i="25"/>
  <c r="M10" i="25" s="1"/>
  <c r="H21" i="10" s="1"/>
  <c r="CC7" i="25"/>
  <c r="W32" i="25"/>
  <c r="CC15" i="27"/>
  <c r="CW27" i="27" s="1"/>
  <c r="W8" i="27"/>
  <c r="CC17" i="22"/>
  <c r="CW18" i="22" s="1"/>
  <c r="W10" i="22"/>
  <c r="M10" i="22" s="1"/>
  <c r="E21" i="10" s="1"/>
  <c r="CC8" i="22"/>
  <c r="W33" i="22"/>
  <c r="CC5" i="24"/>
  <c r="CR23" i="24" s="1"/>
  <c r="W30" i="24"/>
  <c r="W5" i="25"/>
  <c r="CC12" i="25"/>
  <c r="W30" i="25"/>
  <c r="CC5" i="25"/>
  <c r="CR23" i="25" s="1"/>
  <c r="CC13" i="27"/>
  <c r="CW66" i="27" s="1"/>
  <c r="CW83" i="27" s="1"/>
  <c r="W15" i="27" s="1"/>
  <c r="W6" i="27"/>
  <c r="W31" i="27"/>
  <c r="M6" i="27" s="1"/>
  <c r="J17" i="10" s="1"/>
  <c r="CC6" i="27"/>
  <c r="CR18" i="27" s="1"/>
  <c r="CC12" i="24"/>
  <c r="W5" i="24"/>
  <c r="CC9" i="24"/>
  <c r="CR66" i="24" s="1"/>
  <c r="CR83" i="24" s="1"/>
  <c r="W42" i="24" s="1"/>
  <c r="W34" i="24"/>
  <c r="W6" i="25"/>
  <c r="CC13" i="25"/>
  <c r="CW66" i="25" s="1"/>
  <c r="CW83" i="25" s="1"/>
  <c r="W15" i="25" s="1"/>
  <c r="W31" i="25"/>
  <c r="M6" i="25" s="1"/>
  <c r="H17" i="10" s="1"/>
  <c r="CC6" i="25"/>
  <c r="CR18" i="25" s="1"/>
  <c r="CC17" i="27"/>
  <c r="CW18" i="27" s="1"/>
  <c r="W10" i="27"/>
  <c r="M10" i="27" s="1"/>
  <c r="J21" i="10" s="1"/>
  <c r="W29" i="27"/>
  <c r="CC4" i="27"/>
  <c r="CR27" i="27" s="1"/>
  <c r="W34" i="22"/>
  <c r="CC9" i="22"/>
  <c r="CR66" i="22" s="1"/>
  <c r="CR83" i="22" s="1"/>
  <c r="W42" i="22" s="1"/>
  <c r="CC8" i="24"/>
  <c r="W33" i="24"/>
  <c r="W7" i="25"/>
  <c r="CC14" i="25"/>
  <c r="CC9" i="25"/>
  <c r="CR66" i="25" s="1"/>
  <c r="CR83" i="25" s="1"/>
  <c r="W42" i="25" s="1"/>
  <c r="W34" i="25"/>
  <c r="W9" i="27"/>
  <c r="CC16" i="27"/>
  <c r="CW23" i="27" s="1"/>
  <c r="W32" i="27"/>
  <c r="CC7" i="27"/>
  <c r="W29" i="24"/>
  <c r="CC4" i="24"/>
  <c r="CR27" i="24" s="1"/>
  <c r="W9" i="25"/>
  <c r="CC16" i="25"/>
  <c r="CW23" i="25" s="1"/>
  <c r="W33" i="25"/>
  <c r="CC8" i="25"/>
  <c r="W5" i="27"/>
  <c r="CC12" i="27"/>
  <c r="W33" i="27"/>
  <c r="CC8" i="27"/>
  <c r="W5" i="23"/>
  <c r="CC12" i="23"/>
  <c r="W29" i="22"/>
  <c r="CC4" i="22"/>
  <c r="CR27" i="22" s="1"/>
  <c r="CC14" i="27"/>
  <c r="W7" i="27"/>
  <c r="W30" i="27"/>
  <c r="CC5" i="27"/>
  <c r="CR23" i="27" s="1"/>
  <c r="CC9" i="27"/>
  <c r="CR66" i="27" s="1"/>
  <c r="CR83" i="27" s="1"/>
  <c r="W42" i="27" s="1"/>
  <c r="W34" i="27"/>
  <c r="W8" i="22"/>
  <c r="CC15" i="22"/>
  <c r="CW27" i="22" s="1"/>
  <c r="W6" i="23"/>
  <c r="M5" i="23" s="1"/>
  <c r="F16" i="10" s="1"/>
  <c r="CC13" i="23"/>
  <c r="CW66" i="23" s="1"/>
  <c r="CW83" i="23" s="1"/>
  <c r="W15" i="23" s="1"/>
  <c r="CC5" i="22"/>
  <c r="CR23" i="22" s="1"/>
  <c r="W30" i="22"/>
  <c r="CC15" i="24"/>
  <c r="CW27" i="24" s="1"/>
  <c r="W8" i="24"/>
  <c r="M5" i="26"/>
  <c r="I16" i="10" s="1"/>
  <c r="W7" i="23"/>
  <c r="CC14" i="23"/>
  <c r="CC6" i="22"/>
  <c r="CR18" i="22" s="1"/>
  <c r="W31" i="22"/>
  <c r="M6" i="22" s="1"/>
  <c r="E17" i="10" s="1"/>
  <c r="CC17" i="24"/>
  <c r="CW18" i="24" s="1"/>
  <c r="W10" i="24"/>
  <c r="M10" i="24" s="1"/>
  <c r="G21" i="10" s="1"/>
  <c r="W7" i="22"/>
  <c r="CC14" i="22"/>
  <c r="W40" i="26"/>
  <c r="W16" i="26"/>
  <c r="CR39" i="26"/>
  <c r="CR43" i="26" s="1"/>
  <c r="W37" i="26"/>
  <c r="DJ11" i="26" s="1"/>
  <c r="CR34" i="26"/>
  <c r="CW88" i="21"/>
  <c r="W14" i="21" s="1"/>
  <c r="CW39" i="21"/>
  <c r="CW43" i="21" s="1"/>
  <c r="W13" i="21"/>
  <c r="CW34" i="21"/>
  <c r="CW41" i="21" s="1"/>
  <c r="CW58" i="21" s="1"/>
  <c r="W18" i="21" s="1"/>
  <c r="M18" i="21" s="1"/>
  <c r="D29" i="10" s="1"/>
  <c r="W43" i="21"/>
  <c r="DJ33" i="21"/>
  <c r="DJ38" i="21"/>
  <c r="DK38" i="21"/>
  <c r="DL38" i="21"/>
  <c r="CR33" i="5"/>
  <c r="BM15" i="5" a="1"/>
  <c r="BO16" i="5" s="1"/>
  <c r="BM26" i="5" a="1"/>
  <c r="BQ30" i="5" s="1"/>
  <c r="CW81" i="5"/>
  <c r="M4" i="26" l="1"/>
  <c r="I15" i="10" s="1"/>
  <c r="M7" i="23"/>
  <c r="F18" i="10" s="1"/>
  <c r="CW88" i="26"/>
  <c r="W14" i="26" s="1"/>
  <c r="M14" i="21"/>
  <c r="D25" i="10" s="1"/>
  <c r="M9" i="26"/>
  <c r="I20" i="10" s="1"/>
  <c r="M16" i="23"/>
  <c r="F27" i="10" s="1"/>
  <c r="CR34" i="23"/>
  <c r="CR41" i="23" s="1"/>
  <c r="CR58" i="23" s="1"/>
  <c r="W39" i="23" s="1"/>
  <c r="M15" i="23" s="1"/>
  <c r="F26" i="10" s="1"/>
  <c r="W37" i="23"/>
  <c r="DJ11" i="23" s="1"/>
  <c r="DJ29" i="23" s="1"/>
  <c r="M4" i="23"/>
  <c r="F15" i="10" s="1"/>
  <c r="CW88" i="27"/>
  <c r="W14" i="27" s="1"/>
  <c r="CR88" i="25"/>
  <c r="W41" i="25" s="1"/>
  <c r="CW34" i="26"/>
  <c r="CW41" i="26" s="1"/>
  <c r="CW58" i="26" s="1"/>
  <c r="W18" i="26" s="1"/>
  <c r="M18" i="26" s="1"/>
  <c r="I29" i="10" s="1"/>
  <c r="CW39" i="26"/>
  <c r="CW43" i="26" s="1"/>
  <c r="M7" i="22"/>
  <c r="E18" i="10" s="1"/>
  <c r="CR41" i="26"/>
  <c r="CR58" i="26" s="1"/>
  <c r="W39" i="26" s="1"/>
  <c r="M15" i="26" s="1"/>
  <c r="I26" i="10" s="1"/>
  <c r="CW88" i="24"/>
  <c r="W14" i="24" s="1"/>
  <c r="M5" i="22"/>
  <c r="E16" i="10" s="1"/>
  <c r="M5" i="24"/>
  <c r="G16" i="10" s="1"/>
  <c r="CR88" i="24"/>
  <c r="W41" i="24" s="1"/>
  <c r="M5" i="27"/>
  <c r="J16" i="10" s="1"/>
  <c r="M9" i="24"/>
  <c r="G20" i="10" s="1"/>
  <c r="M7" i="24"/>
  <c r="G18" i="10" s="1"/>
  <c r="M4" i="27"/>
  <c r="J15" i="10" s="1"/>
  <c r="M16" i="26"/>
  <c r="I27" i="10" s="1"/>
  <c r="M8" i="24"/>
  <c r="G19" i="10" s="1"/>
  <c r="CW88" i="23"/>
  <c r="W14" i="23" s="1"/>
  <c r="CW88" i="22"/>
  <c r="W14" i="22" s="1"/>
  <c r="CR88" i="27"/>
  <c r="W41" i="27" s="1"/>
  <c r="M9" i="22"/>
  <c r="E20" i="10" s="1"/>
  <c r="M4" i="22"/>
  <c r="E15" i="10" s="1"/>
  <c r="CW39" i="22"/>
  <c r="CW43" i="22" s="1"/>
  <c r="CW34" i="22"/>
  <c r="CW41" i="22" s="1"/>
  <c r="CW58" i="22" s="1"/>
  <c r="W18" i="22" s="1"/>
  <c r="M18" i="22" s="1"/>
  <c r="E29" i="10" s="1"/>
  <c r="W13" i="22"/>
  <c r="DC11" i="22" s="1"/>
  <c r="M9" i="27"/>
  <c r="J20" i="10" s="1"/>
  <c r="W13" i="27"/>
  <c r="DC11" i="27" s="1"/>
  <c r="DC35" i="27" s="1"/>
  <c r="CW39" i="27"/>
  <c r="CW43" i="27" s="1"/>
  <c r="CW34" i="27"/>
  <c r="CW41" i="27" s="1"/>
  <c r="CW58" i="27" s="1"/>
  <c r="W18" i="27" s="1"/>
  <c r="M18" i="27" s="1"/>
  <c r="J29" i="10" s="1"/>
  <c r="M8" i="27"/>
  <c r="J19" i="10" s="1"/>
  <c r="W37" i="25"/>
  <c r="CR39" i="25"/>
  <c r="CR43" i="25" s="1"/>
  <c r="CR34" i="25"/>
  <c r="CR41" i="25" s="1"/>
  <c r="CR58" i="25" s="1"/>
  <c r="W39" i="25" s="1"/>
  <c r="M15" i="25" s="1"/>
  <c r="H26" i="10" s="1"/>
  <c r="W40" i="22"/>
  <c r="W16" i="22"/>
  <c r="CW88" i="25"/>
  <c r="W14" i="25" s="1"/>
  <c r="W16" i="25"/>
  <c r="W40" i="25"/>
  <c r="M7" i="27"/>
  <c r="J18" i="10" s="1"/>
  <c r="M7" i="25"/>
  <c r="H18" i="10" s="1"/>
  <c r="M5" i="25"/>
  <c r="H16" i="10" s="1"/>
  <c r="M4" i="25"/>
  <c r="H15" i="10" s="1"/>
  <c r="M8" i="25"/>
  <c r="H19" i="10" s="1"/>
  <c r="M9" i="25"/>
  <c r="H20" i="10" s="1"/>
  <c r="W13" i="25"/>
  <c r="DC11" i="25" s="1"/>
  <c r="CW39" i="25"/>
  <c r="CW43" i="25" s="1"/>
  <c r="CW34" i="25"/>
  <c r="CW41" i="25" s="1"/>
  <c r="CW58" i="25" s="1"/>
  <c r="W18" i="25" s="1"/>
  <c r="M18" i="25" s="1"/>
  <c r="H29" i="10" s="1"/>
  <c r="CW34" i="23"/>
  <c r="CW41" i="23" s="1"/>
  <c r="CW58" i="23" s="1"/>
  <c r="W18" i="23" s="1"/>
  <c r="M18" i="23" s="1"/>
  <c r="F29" i="10" s="1"/>
  <c r="CW39" i="23"/>
  <c r="CW43" i="23" s="1"/>
  <c r="W13" i="23"/>
  <c r="W37" i="22"/>
  <c r="CR39" i="22"/>
  <c r="CR43" i="22" s="1"/>
  <c r="CR34" i="22"/>
  <c r="CR41" i="22" s="1"/>
  <c r="CR58" i="22" s="1"/>
  <c r="W39" i="22" s="1"/>
  <c r="M15" i="22" s="1"/>
  <c r="E26" i="10" s="1"/>
  <c r="M8" i="22"/>
  <c r="E19" i="10" s="1"/>
  <c r="CR39" i="24"/>
  <c r="CR43" i="24" s="1"/>
  <c r="CR34" i="24"/>
  <c r="CR41" i="24" s="1"/>
  <c r="CR58" i="24" s="1"/>
  <c r="W39" i="24" s="1"/>
  <c r="M15" i="24" s="1"/>
  <c r="G26" i="10" s="1"/>
  <c r="W37" i="24"/>
  <c r="M4" i="24"/>
  <c r="G15" i="10" s="1"/>
  <c r="W16" i="24"/>
  <c r="W40" i="24"/>
  <c r="CW34" i="24"/>
  <c r="CW41" i="24" s="1"/>
  <c r="CW58" i="24" s="1"/>
  <c r="W18" i="24" s="1"/>
  <c r="M18" i="24" s="1"/>
  <c r="G29" i="10" s="1"/>
  <c r="W13" i="24"/>
  <c r="DC11" i="24" s="1"/>
  <c r="DC29" i="24" s="1"/>
  <c r="CW39" i="24"/>
  <c r="CW43" i="24" s="1"/>
  <c r="W16" i="27"/>
  <c r="W40" i="27"/>
  <c r="W37" i="27"/>
  <c r="CR39" i="27"/>
  <c r="CR43" i="27" s="1"/>
  <c r="CR34" i="27"/>
  <c r="CR41" i="27" s="1"/>
  <c r="CR58" i="27" s="1"/>
  <c r="W39" i="27" s="1"/>
  <c r="M15" i="27" s="1"/>
  <c r="J26" i="10" s="1"/>
  <c r="CR88" i="22"/>
  <c r="W41" i="22" s="1"/>
  <c r="DJ29" i="26"/>
  <c r="DJ35" i="26"/>
  <c r="DC11" i="26"/>
  <c r="M13" i="26"/>
  <c r="I24" i="10" s="1"/>
  <c r="M13" i="21"/>
  <c r="D24" i="10" s="1"/>
  <c r="DC11" i="21"/>
  <c r="CW63" i="21"/>
  <c r="W17" i="21" s="1"/>
  <c r="M17" i="21" s="1"/>
  <c r="D28" i="10" s="1"/>
  <c r="DL37" i="21"/>
  <c r="DL39" i="21" s="1"/>
  <c r="W48" i="21" s="1"/>
  <c r="DK37" i="21"/>
  <c r="DK39" i="21" s="1"/>
  <c r="W47" i="21" s="1"/>
  <c r="DJ37" i="21"/>
  <c r="DJ39" i="21" s="1"/>
  <c r="W46" i="21" s="1"/>
  <c r="BR19" i="5"/>
  <c r="BN19" i="5"/>
  <c r="BP18" i="5"/>
  <c r="BP16" i="5"/>
  <c r="BR20" i="5"/>
  <c r="BP19" i="5"/>
  <c r="BQ16" i="5"/>
  <c r="BO17" i="5"/>
  <c r="BQ15" i="5"/>
  <c r="BQ17" i="5"/>
  <c r="BQ18" i="5"/>
  <c r="BM20" i="5"/>
  <c r="BQ19" i="5"/>
  <c r="BO18" i="5"/>
  <c r="BM17" i="5"/>
  <c r="BN17" i="5"/>
  <c r="BM15" i="5"/>
  <c r="BR16" i="5"/>
  <c r="BM18" i="5"/>
  <c r="BN20" i="5"/>
  <c r="BM19" i="5"/>
  <c r="BN15" i="5"/>
  <c r="BO19" i="5"/>
  <c r="BO20" i="5"/>
  <c r="BM16" i="5"/>
  <c r="BP20" i="5"/>
  <c r="BP15" i="5"/>
  <c r="BQ20" i="5"/>
  <c r="BR17" i="5"/>
  <c r="BP17" i="5"/>
  <c r="BR26" i="5"/>
  <c r="BN16" i="5"/>
  <c r="BN18" i="5"/>
  <c r="BR18" i="5"/>
  <c r="BR15" i="5"/>
  <c r="BO15" i="5"/>
  <c r="BN31" i="5"/>
  <c r="BR30" i="5"/>
  <c r="BP31" i="5"/>
  <c r="BO26" i="5"/>
  <c r="BP28" i="5"/>
  <c r="BP27" i="5"/>
  <c r="BR31" i="5"/>
  <c r="BM26" i="5"/>
  <c r="BR27" i="5"/>
  <c r="BN28" i="5"/>
  <c r="BN27" i="5"/>
  <c r="BM31" i="5"/>
  <c r="BO27" i="5"/>
  <c r="BP30" i="5"/>
  <c r="BO28" i="5"/>
  <c r="BO29" i="5"/>
  <c r="BP29" i="5"/>
  <c r="BQ28" i="5"/>
  <c r="BP26" i="5"/>
  <c r="BR29" i="5"/>
  <c r="BO30" i="5"/>
  <c r="BM27" i="5"/>
  <c r="BR28" i="5"/>
  <c r="BM30" i="5"/>
  <c r="BO31" i="5"/>
  <c r="BQ31" i="5"/>
  <c r="BQ29" i="5"/>
  <c r="BM29" i="5"/>
  <c r="BQ27" i="5"/>
  <c r="BN30" i="5"/>
  <c r="BN26" i="5"/>
  <c r="BQ26" i="5"/>
  <c r="BN29" i="5"/>
  <c r="BM28" i="5"/>
  <c r="DJ35" i="23" l="1"/>
  <c r="DL38" i="23" s="1"/>
  <c r="CW63" i="26"/>
  <c r="W17" i="26" s="1"/>
  <c r="M17" i="26" s="1"/>
  <c r="I28" i="10" s="1"/>
  <c r="CR63" i="26"/>
  <c r="W38" i="26" s="1"/>
  <c r="M14" i="26" s="1"/>
  <c r="I25" i="10" s="1"/>
  <c r="CR63" i="23"/>
  <c r="W38" i="23" s="1"/>
  <c r="M14" i="23" s="1"/>
  <c r="F25" i="10" s="1"/>
  <c r="DC35" i="24"/>
  <c r="DD38" i="24" s="1"/>
  <c r="DC29" i="27"/>
  <c r="W19" i="27" s="1"/>
  <c r="CR63" i="24"/>
  <c r="W38" i="24" s="1"/>
  <c r="M14" i="24" s="1"/>
  <c r="G25" i="10" s="1"/>
  <c r="CR63" i="22"/>
  <c r="W38" i="22" s="1"/>
  <c r="M14" i="22" s="1"/>
  <c r="E25" i="10" s="1"/>
  <c r="CW63" i="23"/>
  <c r="W17" i="23" s="1"/>
  <c r="M17" i="23" s="1"/>
  <c r="F28" i="10" s="1"/>
  <c r="W43" i="23"/>
  <c r="DJ33" i="23"/>
  <c r="DC11" i="23"/>
  <c r="DC29" i="23" s="1"/>
  <c r="M13" i="23"/>
  <c r="F24" i="10" s="1"/>
  <c r="CW63" i="25"/>
  <c r="W17" i="25" s="1"/>
  <c r="M17" i="25" s="1"/>
  <c r="H28" i="10" s="1"/>
  <c r="CR63" i="27"/>
  <c r="W38" i="27" s="1"/>
  <c r="M14" i="27" s="1"/>
  <c r="J25" i="10" s="1"/>
  <c r="CW63" i="27"/>
  <c r="W17" i="27" s="1"/>
  <c r="M17" i="27" s="1"/>
  <c r="J28" i="10" s="1"/>
  <c r="M16" i="24"/>
  <c r="G27" i="10" s="1"/>
  <c r="DJ11" i="24"/>
  <c r="M13" i="24"/>
  <c r="G24" i="10" s="1"/>
  <c r="DC29" i="25"/>
  <c r="DC35" i="25"/>
  <c r="M16" i="22"/>
  <c r="E27" i="10" s="1"/>
  <c r="M16" i="25"/>
  <c r="H27" i="10" s="1"/>
  <c r="DC35" i="22"/>
  <c r="DC29" i="22"/>
  <c r="CR63" i="25"/>
  <c r="W38" i="25" s="1"/>
  <c r="M14" i="25" s="1"/>
  <c r="H25" i="10" s="1"/>
  <c r="CW63" i="22"/>
  <c r="W17" i="22" s="1"/>
  <c r="M17" i="22" s="1"/>
  <c r="E28" i="10" s="1"/>
  <c r="DJ11" i="27"/>
  <c r="M13" i="27"/>
  <c r="J24" i="10" s="1"/>
  <c r="M16" i="27"/>
  <c r="J27" i="10" s="1"/>
  <c r="DJ11" i="25"/>
  <c r="M13" i="25"/>
  <c r="H24" i="10" s="1"/>
  <c r="CW63" i="24"/>
  <c r="W17" i="24" s="1"/>
  <c r="M17" i="24" s="1"/>
  <c r="G28" i="10" s="1"/>
  <c r="DJ11" i="22"/>
  <c r="M13" i="22"/>
  <c r="E24" i="10" s="1"/>
  <c r="DC35" i="26"/>
  <c r="DC29" i="26"/>
  <c r="W19" i="24"/>
  <c r="DC33" i="24"/>
  <c r="DL38" i="26"/>
  <c r="DK38" i="26"/>
  <c r="DJ38" i="26"/>
  <c r="W43" i="26"/>
  <c r="DJ33" i="26"/>
  <c r="DC38" i="27"/>
  <c r="DD38" i="27"/>
  <c r="DE38" i="27"/>
  <c r="DC35" i="21"/>
  <c r="DC29" i="21"/>
  <c r="BU26" i="5" a="1"/>
  <c r="BU29" i="5" s="1"/>
  <c r="W8" i="5" s="1"/>
  <c r="BU15" i="5" a="1"/>
  <c r="BU16" i="5" s="1"/>
  <c r="W30" i="5" s="1"/>
  <c r="DC38" i="24" l="1"/>
  <c r="DC35" i="23"/>
  <c r="DD38" i="23" s="1"/>
  <c r="DK38" i="23"/>
  <c r="DJ38" i="23"/>
  <c r="DC33" i="27"/>
  <c r="DD37" i="27" s="1"/>
  <c r="DD39" i="27" s="1"/>
  <c r="W23" i="27" s="1"/>
  <c r="DE38" i="24"/>
  <c r="DL37" i="23"/>
  <c r="DL39" i="23" s="1"/>
  <c r="W48" i="23" s="1"/>
  <c r="DK37" i="23"/>
  <c r="DJ37" i="23"/>
  <c r="DC33" i="23"/>
  <c r="W19" i="23"/>
  <c r="M19" i="23" s="1"/>
  <c r="F30" i="10" s="1"/>
  <c r="W19" i="22"/>
  <c r="DC33" i="22"/>
  <c r="DE38" i="22"/>
  <c r="DC38" i="22"/>
  <c r="DD38" i="22"/>
  <c r="DJ35" i="22"/>
  <c r="DJ29" i="22"/>
  <c r="DE38" i="25"/>
  <c r="DD38" i="25"/>
  <c r="DC38" i="25"/>
  <c r="DC33" i="25"/>
  <c r="W19" i="25"/>
  <c r="DJ35" i="25"/>
  <c r="DJ29" i="25"/>
  <c r="DJ29" i="24"/>
  <c r="DJ35" i="24"/>
  <c r="DJ35" i="27"/>
  <c r="DJ29" i="27"/>
  <c r="DE37" i="24"/>
  <c r="DD37" i="24"/>
  <c r="DD39" i="24" s="1"/>
  <c r="W23" i="24" s="1"/>
  <c r="DC37" i="24"/>
  <c r="DL37" i="26"/>
  <c r="DL39" i="26" s="1"/>
  <c r="W48" i="26" s="1"/>
  <c r="DK37" i="26"/>
  <c r="DK39" i="26" s="1"/>
  <c r="W47" i="26" s="1"/>
  <c r="DJ37" i="26"/>
  <c r="DJ39" i="26" s="1"/>
  <c r="W46" i="26" s="1"/>
  <c r="DC33" i="26"/>
  <c r="W19" i="26"/>
  <c r="M19" i="26" s="1"/>
  <c r="I30" i="10" s="1"/>
  <c r="DD38" i="26"/>
  <c r="DE38" i="26"/>
  <c r="DC38" i="26"/>
  <c r="DC33" i="21"/>
  <c r="W19" i="21"/>
  <c r="M19" i="21" s="1"/>
  <c r="D30" i="10" s="1"/>
  <c r="DE38" i="21"/>
  <c r="DC38" i="21"/>
  <c r="DD38" i="21"/>
  <c r="CC15" i="5"/>
  <c r="CW27" i="5" s="1"/>
  <c r="BU15" i="5"/>
  <c r="W29" i="5" s="1"/>
  <c r="BU20" i="5"/>
  <c r="W34" i="5" s="1"/>
  <c r="BU18" i="5"/>
  <c r="W32" i="5" s="1"/>
  <c r="BU19" i="5"/>
  <c r="W33" i="5" s="1"/>
  <c r="M8" i="5" s="1"/>
  <c r="BU17" i="5"/>
  <c r="CC6" i="5" s="1"/>
  <c r="CR18" i="5" s="1"/>
  <c r="W37" i="5" s="1"/>
  <c r="DJ11" i="5" s="1"/>
  <c r="DJ35" i="5" s="1"/>
  <c r="BU27" i="5"/>
  <c r="CC13" i="5" s="1"/>
  <c r="CW66" i="5" s="1"/>
  <c r="CW83" i="5" s="1"/>
  <c r="W15" i="5" s="1"/>
  <c r="BU30" i="5"/>
  <c r="CC16" i="5" s="1"/>
  <c r="CW23" i="5" s="1"/>
  <c r="BU26" i="5"/>
  <c r="W5" i="5" s="1"/>
  <c r="CC5" i="5"/>
  <c r="CR23" i="5" s="1"/>
  <c r="BU28" i="5"/>
  <c r="CC14" i="5" s="1"/>
  <c r="BU31" i="5"/>
  <c r="W10" i="5" s="1"/>
  <c r="M10" i="5" s="1"/>
  <c r="M4" i="5" l="1"/>
  <c r="DK39" i="23"/>
  <c r="W47" i="23" s="1"/>
  <c r="DJ39" i="23"/>
  <c r="W46" i="23" s="1"/>
  <c r="DC39" i="24"/>
  <c r="W22" i="24" s="1"/>
  <c r="DE38" i="23"/>
  <c r="DC38" i="23"/>
  <c r="DE37" i="27"/>
  <c r="DE39" i="27" s="1"/>
  <c r="W24" i="27" s="1"/>
  <c r="DC37" i="27"/>
  <c r="DC39" i="27" s="1"/>
  <c r="W22" i="27" s="1"/>
  <c r="DE39" i="24"/>
  <c r="W24" i="24" s="1"/>
  <c r="DJ33" i="24"/>
  <c r="W43" i="24"/>
  <c r="M19" i="24" s="1"/>
  <c r="G30" i="10" s="1"/>
  <c r="W43" i="25"/>
  <c r="M19" i="25" s="1"/>
  <c r="H30" i="10" s="1"/>
  <c r="DJ33" i="25"/>
  <c r="DJ38" i="22"/>
  <c r="DK38" i="22"/>
  <c r="DL38" i="22"/>
  <c r="DK38" i="27"/>
  <c r="DL38" i="27"/>
  <c r="DJ38" i="27"/>
  <c r="DK38" i="25"/>
  <c r="DL38" i="25"/>
  <c r="DJ38" i="25"/>
  <c r="DL38" i="24"/>
  <c r="DJ38" i="24"/>
  <c r="DK38" i="24"/>
  <c r="DE37" i="25"/>
  <c r="DE39" i="25" s="1"/>
  <c r="W24" i="25" s="1"/>
  <c r="DD37" i="25"/>
  <c r="DD39" i="25" s="1"/>
  <c r="W23" i="25" s="1"/>
  <c r="DC37" i="25"/>
  <c r="DC39" i="25" s="1"/>
  <c r="W22" i="25" s="1"/>
  <c r="DD37" i="22"/>
  <c r="DD39" i="22" s="1"/>
  <c r="W23" i="22" s="1"/>
  <c r="DC37" i="22"/>
  <c r="DC39" i="22" s="1"/>
  <c r="W22" i="22" s="1"/>
  <c r="DE37" i="22"/>
  <c r="DE39" i="22" s="1"/>
  <c r="W24" i="22" s="1"/>
  <c r="DD37" i="23"/>
  <c r="DD39" i="23" s="1"/>
  <c r="W23" i="23" s="1"/>
  <c r="DE37" i="23"/>
  <c r="DE39" i="23" s="1"/>
  <c r="W24" i="23" s="1"/>
  <c r="M24" i="23" s="1"/>
  <c r="F35" i="10" s="1"/>
  <c r="DC37" i="23"/>
  <c r="DJ33" i="27"/>
  <c r="W43" i="27"/>
  <c r="M19" i="27" s="1"/>
  <c r="J30" i="10" s="1"/>
  <c r="DJ33" i="22"/>
  <c r="W43" i="22"/>
  <c r="M19" i="22" s="1"/>
  <c r="E30" i="10" s="1"/>
  <c r="DC37" i="26"/>
  <c r="DC39" i="26" s="1"/>
  <c r="W22" i="26" s="1"/>
  <c r="M22" i="26" s="1"/>
  <c r="I33" i="10" s="1"/>
  <c r="DD37" i="26"/>
  <c r="DD39" i="26" s="1"/>
  <c r="W23" i="26" s="1"/>
  <c r="M23" i="26" s="1"/>
  <c r="I34" i="10" s="1"/>
  <c r="DE37" i="26"/>
  <c r="DE39" i="26" s="1"/>
  <c r="W24" i="26" s="1"/>
  <c r="M24" i="26" s="1"/>
  <c r="I35" i="10" s="1"/>
  <c r="DE37" i="21"/>
  <c r="DE39" i="21" s="1"/>
  <c r="W24" i="21" s="1"/>
  <c r="M24" i="21" s="1"/>
  <c r="D35" i="10" s="1"/>
  <c r="DD37" i="21"/>
  <c r="DD39" i="21" s="1"/>
  <c r="W23" i="21" s="1"/>
  <c r="M23" i="21" s="1"/>
  <c r="D34" i="10" s="1"/>
  <c r="DC37" i="21"/>
  <c r="DC39" i="21" s="1"/>
  <c r="W22" i="21" s="1"/>
  <c r="M22" i="21" s="1"/>
  <c r="D33" i="10" s="1"/>
  <c r="DK38" i="5"/>
  <c r="DJ38" i="5"/>
  <c r="DL38" i="5"/>
  <c r="DJ29" i="5"/>
  <c r="CC9" i="5"/>
  <c r="CR66" i="5" s="1"/>
  <c r="CR83" i="5" s="1"/>
  <c r="W42" i="5" s="1"/>
  <c r="CC4" i="5"/>
  <c r="CR27" i="5" s="1"/>
  <c r="CC8" i="5"/>
  <c r="CC7" i="5"/>
  <c r="W16" i="5" s="1"/>
  <c r="CR34" i="5"/>
  <c r="CR41" i="5" s="1"/>
  <c r="CR58" i="5" s="1"/>
  <c r="W39" i="5" s="1"/>
  <c r="M15" i="5" s="1"/>
  <c r="W31" i="5"/>
  <c r="M6" i="5" s="1"/>
  <c r="W7" i="5"/>
  <c r="M7" i="5" s="1"/>
  <c r="W9" i="5"/>
  <c r="M9" i="5" s="1"/>
  <c r="CC12" i="5"/>
  <c r="CW88" i="5" s="1"/>
  <c r="W14" i="5" s="1"/>
  <c r="CR39" i="5"/>
  <c r="W6" i="5"/>
  <c r="M5" i="5" s="1"/>
  <c r="CC17" i="5"/>
  <c r="CW18" i="5" s="1"/>
  <c r="CW34" i="5" s="1"/>
  <c r="CW41" i="5" s="1"/>
  <c r="CW58" i="5" s="1"/>
  <c r="W18" i="5" s="1"/>
  <c r="M18" i="5" s="1"/>
  <c r="M23" i="23" l="1"/>
  <c r="F34" i="10" s="1"/>
  <c r="DC39" i="23"/>
  <c r="W22" i="23" s="1"/>
  <c r="M22" i="23" s="1"/>
  <c r="F33" i="10" s="1"/>
  <c r="DJ37" i="27"/>
  <c r="DJ39" i="27" s="1"/>
  <c r="W46" i="27" s="1"/>
  <c r="M22" i="27" s="1"/>
  <c r="J33" i="10" s="1"/>
  <c r="DL37" i="27"/>
  <c r="DL39" i="27" s="1"/>
  <c r="W48" i="27" s="1"/>
  <c r="M24" i="27" s="1"/>
  <c r="J35" i="10" s="1"/>
  <c r="DK37" i="27"/>
  <c r="DK39" i="27" s="1"/>
  <c r="W47" i="27" s="1"/>
  <c r="M23" i="27" s="1"/>
  <c r="J34" i="10" s="1"/>
  <c r="DL37" i="22"/>
  <c r="DL39" i="22" s="1"/>
  <c r="W48" i="22" s="1"/>
  <c r="M24" i="22" s="1"/>
  <c r="E35" i="10" s="1"/>
  <c r="DJ37" i="22"/>
  <c r="DJ39" i="22" s="1"/>
  <c r="W46" i="22" s="1"/>
  <c r="M22" i="22" s="1"/>
  <c r="E33" i="10" s="1"/>
  <c r="DK37" i="22"/>
  <c r="DK39" i="22" s="1"/>
  <c r="W47" i="22" s="1"/>
  <c r="M23" i="22" s="1"/>
  <c r="E34" i="10" s="1"/>
  <c r="DK37" i="25"/>
  <c r="DK39" i="25" s="1"/>
  <c r="W47" i="25" s="1"/>
  <c r="M23" i="25" s="1"/>
  <c r="H34" i="10" s="1"/>
  <c r="DL37" i="25"/>
  <c r="DL39" i="25" s="1"/>
  <c r="W48" i="25" s="1"/>
  <c r="M24" i="25" s="1"/>
  <c r="H35" i="10" s="1"/>
  <c r="DJ37" i="25"/>
  <c r="DJ39" i="25" s="1"/>
  <c r="W46" i="25" s="1"/>
  <c r="M22" i="25" s="1"/>
  <c r="H33" i="10" s="1"/>
  <c r="DL37" i="24"/>
  <c r="DL39" i="24" s="1"/>
  <c r="W48" i="24" s="1"/>
  <c r="M24" i="24" s="1"/>
  <c r="G35" i="10" s="1"/>
  <c r="DK37" i="24"/>
  <c r="DK39" i="24" s="1"/>
  <c r="W47" i="24" s="1"/>
  <c r="M23" i="24" s="1"/>
  <c r="G34" i="10" s="1"/>
  <c r="DJ37" i="24"/>
  <c r="DJ39" i="24" s="1"/>
  <c r="W46" i="24" s="1"/>
  <c r="M22" i="24" s="1"/>
  <c r="G33" i="10" s="1"/>
  <c r="DJ33" i="5"/>
  <c r="DL37" i="5" s="1"/>
  <c r="W43" i="5"/>
  <c r="CR43" i="5"/>
  <c r="CR63" i="5" s="1"/>
  <c r="W38" i="5" s="1"/>
  <c r="M14" i="5" s="1"/>
  <c r="CR88" i="5"/>
  <c r="W41" i="5" s="1"/>
  <c r="W40" i="5"/>
  <c r="M16" i="5" s="1"/>
  <c r="CW39" i="5"/>
  <c r="CW43" i="5" s="1"/>
  <c r="CW63" i="5" s="1"/>
  <c r="W17" i="5" s="1"/>
  <c r="M17" i="5" s="1"/>
  <c r="W13" i="5"/>
  <c r="DJ37" i="5" l="1"/>
  <c r="DK37" i="5"/>
  <c r="M13" i="5"/>
  <c r="DC11" i="5"/>
  <c r="DC35" i="5" s="1"/>
  <c r="DE38" i="5" l="1"/>
  <c r="DD38" i="5"/>
  <c r="DC38" i="5"/>
  <c r="DC29" i="5"/>
  <c r="DC33" i="5" l="1"/>
  <c r="DD37" i="5" s="1"/>
  <c r="W19" i="5"/>
  <c r="M19" i="5" s="1"/>
  <c r="DE37" i="5" l="1"/>
  <c r="DE39" i="5" s="1"/>
  <c r="W24" i="5" s="1"/>
  <c r="DC37" i="5"/>
  <c r="DC39" i="5" s="1"/>
  <c r="W22" i="5" s="1"/>
  <c r="DL39" i="5"/>
  <c r="W48" i="5" s="1"/>
  <c r="DJ39" i="5"/>
  <c r="W46" i="5" s="1"/>
  <c r="DK39" i="5"/>
  <c r="W47" i="5" s="1"/>
  <c r="DD39" i="5"/>
  <c r="W23" i="5" s="1"/>
  <c r="M23" i="5" l="1"/>
  <c r="M22" i="5"/>
  <c r="M2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<sst xmlns="http://schemas.openxmlformats.org/spreadsheetml/2006/main" count="6619" uniqueCount="431">
  <si>
    <t>Point Position Inputs</t>
  </si>
  <si>
    <t>(mm)</t>
  </si>
  <si>
    <t>x</t>
  </si>
  <si>
    <t>y</t>
  </si>
  <si>
    <t>z</t>
  </si>
  <si>
    <t>Contact Patch Loads</t>
  </si>
  <si>
    <t>Force</t>
  </si>
  <si>
    <t>Moment</t>
  </si>
  <si>
    <t>(N)</t>
  </si>
  <si>
    <t>(Nm)</t>
  </si>
  <si>
    <t>Point Positions</t>
  </si>
  <si>
    <t>Upper Pickup Unit Vector</t>
  </si>
  <si>
    <t>Label</t>
  </si>
  <si>
    <t>v12</t>
  </si>
  <si>
    <t>i</t>
  </si>
  <si>
    <t>j</t>
  </si>
  <si>
    <t>k</t>
  </si>
  <si>
    <t>v23</t>
  </si>
  <si>
    <t xml:space="preserve">x vector </t>
  </si>
  <si>
    <t>cross product for z vector normal to CA plane</t>
  </si>
  <si>
    <t>x cross z</t>
  </si>
  <si>
    <t xml:space="preserve">v12 cross v23 </t>
  </si>
  <si>
    <t>normal vector for both to make y vector</t>
  </si>
  <si>
    <t>ux</t>
  </si>
  <si>
    <t>uy</t>
  </si>
  <si>
    <t>uz</t>
  </si>
  <si>
    <t>uz^</t>
  </si>
  <si>
    <t xml:space="preserve">uy^ </t>
  </si>
  <si>
    <t>ux^</t>
  </si>
  <si>
    <t>Lower Pickup Unit Vector</t>
  </si>
  <si>
    <t>v67</t>
  </si>
  <si>
    <t>v78</t>
  </si>
  <si>
    <t>lx^</t>
  </si>
  <si>
    <t xml:space="preserve">ly^ </t>
  </si>
  <si>
    <t>lz^</t>
  </si>
  <si>
    <t>Upper Pickup Position</t>
  </si>
  <si>
    <t>Lower Pickup Position</t>
  </si>
  <si>
    <t xml:space="preserve">  (origin) 9</t>
  </si>
  <si>
    <t>Tie Rod Position</t>
  </si>
  <si>
    <t>Tie Rod Unit Vector</t>
  </si>
  <si>
    <t>Pullrod Position</t>
  </si>
  <si>
    <t>Pushrod Position</t>
  </si>
  <si>
    <t>Pushrod Unit Vector</t>
  </si>
  <si>
    <t>Pullrod Unit Vector</t>
  </si>
  <si>
    <t>t^</t>
  </si>
  <si>
    <t>t</t>
  </si>
  <si>
    <t>lx</t>
  </si>
  <si>
    <t>ly</t>
  </si>
  <si>
    <t>lz</t>
  </si>
  <si>
    <t>x1</t>
  </si>
  <si>
    <t>x2</t>
  </si>
  <si>
    <t>x3</t>
  </si>
  <si>
    <t>x4</t>
  </si>
  <si>
    <t>x5</t>
  </si>
  <si>
    <t>x6</t>
  </si>
  <si>
    <t>x7</t>
  </si>
  <si>
    <t>Fx</t>
  </si>
  <si>
    <t>Fy</t>
  </si>
  <si>
    <t>Sum Forces</t>
  </si>
  <si>
    <t>Fz</t>
  </si>
  <si>
    <t>Sum Moments</t>
  </si>
  <si>
    <t>Mx</t>
  </si>
  <si>
    <t>My</t>
  </si>
  <si>
    <t>Mz</t>
  </si>
  <si>
    <t>=</t>
  </si>
  <si>
    <t>Upper Pickup Moment Terms</t>
  </si>
  <si>
    <t>https://www.statology.org/cross-product-excel/</t>
  </si>
  <si>
    <t>cross product</t>
  </si>
  <si>
    <t>2--</t>
  </si>
  <si>
    <t>2-- cross ux^</t>
  </si>
  <si>
    <t>2-- cross uy^</t>
  </si>
  <si>
    <t>2-- cross uz^</t>
  </si>
  <si>
    <t>7--</t>
  </si>
  <si>
    <t>7-- cross lx^</t>
  </si>
  <si>
    <t>7-- cross ly^</t>
  </si>
  <si>
    <t>7-- cross lz^</t>
  </si>
  <si>
    <t>5--</t>
  </si>
  <si>
    <t xml:space="preserve">5^-- cross t^ </t>
  </si>
  <si>
    <t>Lower Pickup Moment Terms</t>
  </si>
  <si>
    <t>xn is scalar force of each respective vector - unknows we are soling for (7 b/c both push and pullrod are here)</t>
  </si>
  <si>
    <t xml:space="preserve"> Tie Rod Moment Terms</t>
  </si>
  <si>
    <t>F--</t>
  </si>
  <si>
    <t>PULLROD</t>
  </si>
  <si>
    <t>ALL INPUTS</t>
  </si>
  <si>
    <t>(becomes origin) 9</t>
  </si>
  <si>
    <t>__UIF</t>
  </si>
  <si>
    <t>__UO</t>
  </si>
  <si>
    <t>__UIA</t>
  </si>
  <si>
    <t>__IT</t>
  </si>
  <si>
    <t>__OT</t>
  </si>
  <si>
    <t>__LIF</t>
  </si>
  <si>
    <t>__LO</t>
  </si>
  <si>
    <t>__LIA</t>
  </si>
  <si>
    <r>
      <t xml:space="preserve">Force Variables </t>
    </r>
    <r>
      <rPr>
        <sz val="11"/>
        <color theme="1"/>
        <rFont val="Aptos Narrow"/>
        <family val="2"/>
        <scheme val="minor"/>
      </rPr>
      <t>(scalar)</t>
    </r>
    <r>
      <rPr>
        <b/>
        <sz val="11"/>
        <color theme="1"/>
        <rFont val="Aptos Narrow"/>
        <family val="2"/>
        <scheme val="minor"/>
      </rPr>
      <t>:</t>
    </r>
  </si>
  <si>
    <t>pushrod</t>
  </si>
  <si>
    <t>*pullrod only</t>
  </si>
  <si>
    <t>*pushrod only</t>
  </si>
  <si>
    <t>__OP</t>
  </si>
  <si>
    <t>__IP</t>
  </si>
  <si>
    <t>__CP</t>
  </si>
  <si>
    <t>UPPER INBOARD FORE</t>
  </si>
  <si>
    <t>UPPER OUTBOARD</t>
  </si>
  <si>
    <t>UPPER INBOARD AFT</t>
  </si>
  <si>
    <t>INBOARD TIE ROD</t>
  </si>
  <si>
    <t>OUTBOARD TIE ROD</t>
  </si>
  <si>
    <t>LOWER INBOARD FORE</t>
  </si>
  <si>
    <t>LOWER OUTBOARD</t>
  </si>
  <si>
    <r>
      <t xml:space="preserve">OUTBOARD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</si>
  <si>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</si>
  <si>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OUTBOARD </t>
    </r>
    <r>
      <rPr>
        <b/>
        <sz val="11"/>
        <color theme="1"/>
        <rFont val="Aptos Narrow"/>
        <family val="2"/>
        <scheme val="minor"/>
      </rPr>
      <t>PUSHROD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</si>
  <si>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PUSHROD</t>
    </r>
  </si>
  <si>
    <t>__  (F/R) (L/R) Excluded</t>
  </si>
  <si>
    <t>CONTACT PATCH</t>
  </si>
  <si>
    <t>mm</t>
  </si>
  <si>
    <t>N</t>
  </si>
  <si>
    <t>Unit</t>
  </si>
  <si>
    <t>HDPT Code</t>
  </si>
  <si>
    <t>HDPT Name</t>
  </si>
  <si>
    <t>Geometry Inputs</t>
  </si>
  <si>
    <t>Load Inputs</t>
  </si>
  <si>
    <t>Nm</t>
  </si>
  <si>
    <t>ignore that y vector is always backwards :)</t>
  </si>
  <si>
    <t>[A]×[x--]</t>
  </si>
  <si>
    <t>[b]</t>
  </si>
  <si>
    <t>ignore that y/z vector is backwards</t>
  </si>
  <si>
    <t>[x--]</t>
  </si>
  <si>
    <t>[A]^-1×[b]</t>
  </si>
  <si>
    <t>it is also backwards in the math :(</t>
  </si>
  <si>
    <t>Upper CA</t>
  </si>
  <si>
    <t>Axis</t>
  </si>
  <si>
    <t>Item</t>
  </si>
  <si>
    <t>Tie Rod</t>
  </si>
  <si>
    <t>Lower CA</t>
  </si>
  <si>
    <t>Force Outputs</t>
  </si>
  <si>
    <t>Linkage Outputs</t>
  </si>
  <si>
    <t>Upper Fore</t>
  </si>
  <si>
    <t>Upper Aft</t>
  </si>
  <si>
    <t xml:space="preserve">Lower Fore </t>
  </si>
  <si>
    <t>Lower Aft</t>
  </si>
  <si>
    <t>Push/Pull-Rod</t>
  </si>
  <si>
    <t>Tie-Rod</t>
  </si>
  <si>
    <t>kN</t>
  </si>
  <si>
    <t>Upper CA Mounted Push/Pull-Rod</t>
  </si>
  <si>
    <t xml:space="preserve">Pullrod </t>
  </si>
  <si>
    <t>Out of Plane CA Load</t>
  </si>
  <si>
    <t>Pullrod Load</t>
  </si>
  <si>
    <t>Pushrod Load</t>
  </si>
  <si>
    <t xml:space="preserve">Dot Product </t>
  </si>
  <si>
    <t>Lower CA Mounted Push-Rod</t>
  </si>
  <si>
    <t>v23-- Vector</t>
  </si>
  <si>
    <t>Magnitude</t>
  </si>
  <si>
    <t>v32^ Unit Vector</t>
  </si>
  <si>
    <t>v12-- Vector</t>
  </si>
  <si>
    <t>v12^ Unit Vector</t>
  </si>
  <si>
    <t>uY Unit Vector</t>
  </si>
  <si>
    <t>uY  Load</t>
  </si>
  <si>
    <t>uY^ Dot v 32^</t>
  </si>
  <si>
    <t>32 Link Load</t>
  </si>
  <si>
    <t>12 Link Load</t>
  </si>
  <si>
    <t>v12^ dot v32^</t>
  </si>
  <si>
    <t>Dot Product</t>
  </si>
  <si>
    <t>lY  Load</t>
  </si>
  <si>
    <t>lY Unit Vector</t>
  </si>
  <si>
    <t>v67-- Vector</t>
  </si>
  <si>
    <t>v67^ Unit Vector</t>
  </si>
  <si>
    <t>v78-- Vector</t>
  </si>
  <si>
    <t>v87^ Unit Vector</t>
  </si>
  <si>
    <t>87 Link Load</t>
  </si>
  <si>
    <t>67 Link Load</t>
  </si>
  <si>
    <t xml:space="preserve">Upright Outupts </t>
  </si>
  <si>
    <t>Solve Upright -&gt;</t>
  </si>
  <si>
    <t>Solve Linkages -&gt;</t>
  </si>
  <si>
    <t>Vector Formating -&gt;</t>
  </si>
  <si>
    <t>Front Left</t>
  </si>
  <si>
    <t>Front Right</t>
  </si>
  <si>
    <t>Name</t>
  </si>
  <si>
    <t>X</t>
  </si>
  <si>
    <t>Y</t>
  </si>
  <si>
    <t>Z</t>
  </si>
  <si>
    <t>Description</t>
  </si>
  <si>
    <t>FLLO</t>
  </si>
  <si>
    <t>Lower outboard</t>
  </si>
  <si>
    <t>FRLO</t>
  </si>
  <si>
    <t>FLLIF</t>
  </si>
  <si>
    <t>Lower inboard fore</t>
  </si>
  <si>
    <t>FRRIF</t>
  </si>
  <si>
    <t>FLLIA</t>
  </si>
  <si>
    <t>Lower inboard aft</t>
  </si>
  <si>
    <t>FRRIA</t>
  </si>
  <si>
    <t>FLUO</t>
  </si>
  <si>
    <t>Upper outboard</t>
  </si>
  <si>
    <t>FRUO</t>
  </si>
  <si>
    <t>FLUIF</t>
  </si>
  <si>
    <t>Upper inboard fore</t>
  </si>
  <si>
    <t>FRUIF</t>
  </si>
  <si>
    <t>FLUIA</t>
  </si>
  <si>
    <t>Upper inboard aft</t>
  </si>
  <si>
    <t>FRUIA</t>
  </si>
  <si>
    <t>FLOT</t>
  </si>
  <si>
    <t>Ouboard Tie</t>
  </si>
  <si>
    <t>FROT</t>
  </si>
  <si>
    <t>FLIT</t>
  </si>
  <si>
    <t>Inboard Tie</t>
  </si>
  <si>
    <t>FRIT</t>
  </si>
  <si>
    <t>FLCP</t>
  </si>
  <si>
    <t>Contact patch</t>
  </si>
  <si>
    <t>FRCP</t>
  </si>
  <si>
    <t>FLWC</t>
  </si>
  <si>
    <t>Wheel Center</t>
  </si>
  <si>
    <t>FRWC</t>
  </si>
  <si>
    <t>FLOP</t>
  </si>
  <si>
    <t>FROP</t>
  </si>
  <si>
    <t>FLIP</t>
  </si>
  <si>
    <t>FRIP</t>
  </si>
  <si>
    <t>FLBC</t>
  </si>
  <si>
    <t>Bellcrank Anchor</t>
  </si>
  <si>
    <t>FRBC</t>
  </si>
  <si>
    <t>FLSO</t>
  </si>
  <si>
    <t>Shock outboard</t>
  </si>
  <si>
    <t>FRSO</t>
  </si>
  <si>
    <t>FLSI</t>
  </si>
  <si>
    <t>Shock inboard</t>
  </si>
  <si>
    <t>FRSI</t>
  </si>
  <si>
    <t>Rear Left</t>
  </si>
  <si>
    <t>Rear Right</t>
  </si>
  <si>
    <t>RLLO</t>
  </si>
  <si>
    <t>RRLO</t>
  </si>
  <si>
    <t>RLLIF</t>
  </si>
  <si>
    <t>RRRIF</t>
  </si>
  <si>
    <t>RLLIA</t>
  </si>
  <si>
    <t>RRRIA</t>
  </si>
  <si>
    <t>RLUO</t>
  </si>
  <si>
    <t>RRUO</t>
  </si>
  <si>
    <t>RLUIF</t>
  </si>
  <si>
    <t>RRUIF</t>
  </si>
  <si>
    <t>RLUIA</t>
  </si>
  <si>
    <t>RRUIA</t>
  </si>
  <si>
    <t>RLOT</t>
  </si>
  <si>
    <t>RROT</t>
  </si>
  <si>
    <t>RLIT</t>
  </si>
  <si>
    <t>RRIT</t>
  </si>
  <si>
    <t>RLCP</t>
  </si>
  <si>
    <t>RRCP</t>
  </si>
  <si>
    <t>RLWC</t>
  </si>
  <si>
    <t>RRWC</t>
  </si>
  <si>
    <t>RLOP</t>
  </si>
  <si>
    <t>RROP</t>
  </si>
  <si>
    <t>RLIP</t>
  </si>
  <si>
    <t>RRIP</t>
  </si>
  <si>
    <t>RLBC</t>
  </si>
  <si>
    <t>RRBC</t>
  </si>
  <si>
    <t>RLSO</t>
  </si>
  <si>
    <t>RRSO</t>
  </si>
  <si>
    <t>RLSI</t>
  </si>
  <si>
    <t>RRSI</t>
  </si>
  <si>
    <t>PUSHROD</t>
  </si>
  <si>
    <t>cad checked  vectors</t>
  </si>
  <si>
    <r>
      <t>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</si>
  <si>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Upper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</si>
  <si>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r>
      <t>Lower 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</si>
  <si>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Lower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</si>
  <si>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t>uY  Base Load</t>
  </si>
  <si>
    <t>uX Base Load</t>
  </si>
  <si>
    <t>lY  Base  Load</t>
  </si>
  <si>
    <t>lX Base Load</t>
  </si>
  <si>
    <t>uX Unit Vector</t>
  </si>
  <si>
    <t>lX Unit Vector</t>
  </si>
  <si>
    <t>INPUTS</t>
  </si>
  <si>
    <t>uY Pullrod Component</t>
  </si>
  <si>
    <t>(Pullrod^ dot uy^)|Pullrod|</t>
  </si>
  <si>
    <t>(Pullrod^ dot uy^)</t>
  </si>
  <si>
    <t>uY Pullrod Adjusted</t>
  </si>
  <si>
    <t>(Pushrod^ dot ly^)</t>
  </si>
  <si>
    <t>(Pushrod^ dot ly^)|Pushrod|</t>
  </si>
  <si>
    <t>uX Pullrod Component</t>
  </si>
  <si>
    <t>uX Pullrod Adjusted</t>
  </si>
  <si>
    <t>lx Pushrod Componnet</t>
  </si>
  <si>
    <t>lY Pushrod Component</t>
  </si>
  <si>
    <t>lX Pushrod Adjsuted</t>
  </si>
  <si>
    <t>lY Pushrod Adjusted</t>
  </si>
  <si>
    <t>OUTPUTS</t>
  </si>
  <si>
    <t>F</t>
  </si>
  <si>
    <t>U</t>
  </si>
  <si>
    <t>O</t>
  </si>
  <si>
    <t>CA</t>
  </si>
  <si>
    <t>CONTROL ARM</t>
  </si>
  <si>
    <t>I</t>
  </si>
  <si>
    <t>R</t>
  </si>
  <si>
    <t>L</t>
  </si>
  <si>
    <t>TR</t>
  </si>
  <si>
    <t>TIE ROD</t>
  </si>
  <si>
    <t>S</t>
  </si>
  <si>
    <t>SHOCK</t>
  </si>
  <si>
    <t>PUSH</t>
  </si>
  <si>
    <t>D</t>
  </si>
  <si>
    <t>DROPLINK</t>
  </si>
  <si>
    <t>(Inboard is closest to bellcrank)</t>
  </si>
  <si>
    <t>B</t>
  </si>
  <si>
    <t>BELLCRANK PICKUP</t>
  </si>
  <si>
    <t>LONG</t>
  </si>
  <si>
    <t>MIDDLE</t>
  </si>
  <si>
    <t>SHORT</t>
  </si>
  <si>
    <t>ARB</t>
  </si>
  <si>
    <t>ARB BAR PIVOT</t>
  </si>
  <si>
    <t>A</t>
  </si>
  <si>
    <t>PULL</t>
  </si>
  <si>
    <t>CP</t>
  </si>
  <si>
    <t>Front/Rear</t>
  </si>
  <si>
    <t>Upper/Lower</t>
  </si>
  <si>
    <t>Out/In-Board</t>
  </si>
  <si>
    <t>Inboard Front/Rear</t>
  </si>
  <si>
    <t>ARB Position</t>
  </si>
  <si>
    <t>WHEEL CENTER</t>
  </si>
  <si>
    <t>WC</t>
  </si>
  <si>
    <t>TIEROD</t>
  </si>
  <si>
    <t>FRONT/REAR</t>
  </si>
  <si>
    <t>INBOARD/OUTBOARD</t>
  </si>
  <si>
    <t>ITEM</t>
  </si>
  <si>
    <t>DESCRIPTION</t>
  </si>
  <si>
    <t>FLUIR</t>
  </si>
  <si>
    <t>FLLIR</t>
  </si>
  <si>
    <t>RLUIR</t>
  </si>
  <si>
    <t>RLLIR</t>
  </si>
  <si>
    <t>Suspension Config</t>
  </si>
  <si>
    <t>ARB Postion:</t>
  </si>
  <si>
    <t>FLBP</t>
  </si>
  <si>
    <t>FLAP</t>
  </si>
  <si>
    <t>ARB Bellcrank Pickup</t>
  </si>
  <si>
    <t>ARB Arm Pickup</t>
  </si>
  <si>
    <t>FLBE</t>
  </si>
  <si>
    <t>ARB Bar End</t>
  </si>
  <si>
    <t>Pushrod</t>
  </si>
  <si>
    <t>Config</t>
  </si>
  <si>
    <t>ID</t>
  </si>
  <si>
    <t>Middle</t>
  </si>
  <si>
    <t>Outboard Pull/Pushrod</t>
  </si>
  <si>
    <t>Inboard Pull/Pushrod</t>
  </si>
  <si>
    <t>Front Left Pushrod (Lower CA Loaded)</t>
  </si>
  <si>
    <t>Front Left Pullrod (Upper CA Loaded)</t>
  </si>
  <si>
    <t>Front Left Pushrod ARB Position</t>
  </si>
  <si>
    <t xml:space="preserve"> ARB Postion:</t>
  </si>
  <si>
    <t>Front Suspension</t>
  </si>
  <si>
    <t>Front Left Pullrod ARB Position</t>
  </si>
  <si>
    <t>FRBP</t>
  </si>
  <si>
    <t>FRAP</t>
  </si>
  <si>
    <t>RLBP</t>
  </si>
  <si>
    <t>RLAP</t>
  </si>
  <si>
    <t>RRBP</t>
  </si>
  <si>
    <t>RRAP</t>
  </si>
  <si>
    <t>Rear Left Pushrod ARB Position</t>
  </si>
  <si>
    <t>Rear Left Pullrod ARB Position</t>
  </si>
  <si>
    <t>Rear Left Pushrod (Lower CA Loaded)</t>
  </si>
  <si>
    <t>Rear Left Pullrod (Upper CA Loaded)</t>
  </si>
  <si>
    <t>Front Pushrod</t>
  </si>
  <si>
    <t>SWAPED</t>
  </si>
  <si>
    <t>LOWER INBOARD AFT</t>
  </si>
  <si>
    <t>Raw Outputs -&gt;</t>
  </si>
  <si>
    <t>uses body coordinate system</t>
  </si>
  <si>
    <t>Step 1</t>
  </si>
  <si>
    <t>Step 2</t>
  </si>
  <si>
    <t xml:space="preserve">Step 3 </t>
  </si>
  <si>
    <t>Step 4</t>
  </si>
  <si>
    <t>Step 5</t>
  </si>
  <si>
    <t>Step 6</t>
  </si>
  <si>
    <t>Step 7</t>
  </si>
  <si>
    <t xml:space="preserve">Force </t>
  </si>
  <si>
    <t>Sweep Config</t>
  </si>
  <si>
    <t>Load</t>
  </si>
  <si>
    <t>Shock  Loads -&gt;</t>
  </si>
  <si>
    <t>__OS</t>
  </si>
  <si>
    <t>__IS</t>
  </si>
  <si>
    <t>__BA</t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</si>
  <si>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(PUSH)</t>
    </r>
  </si>
  <si>
    <r>
      <t>SHOCK INBOARD</t>
    </r>
    <r>
      <rPr>
        <b/>
        <sz val="11"/>
        <color theme="1"/>
        <rFont val="Aptos Narrow"/>
        <family val="2"/>
        <scheme val="minor"/>
      </rPr>
      <t xml:space="preserve"> (PUSH)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</si>
  <si>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(PUSH)</t>
    </r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</si>
  <si>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</si>
  <si>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SHOCK INBOARD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</si>
  <si>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(PULL)</t>
    </r>
  </si>
  <si>
    <t xml:space="preserve">BELLCRANK </t>
  </si>
  <si>
    <t>(push config)</t>
  </si>
  <si>
    <t>(pull config)</t>
  </si>
  <si>
    <t>ZERO CHECK</t>
  </si>
  <si>
    <t xml:space="preserve"> SKETCH POINT ID</t>
  </si>
  <si>
    <t>VERFIFIED  IDS</t>
  </si>
  <si>
    <t>Bellcrank</t>
  </si>
  <si>
    <t>Outboard Shock</t>
  </si>
  <si>
    <t>Inboard Shock</t>
  </si>
  <si>
    <t>Shock Unit Vector</t>
  </si>
  <si>
    <t>Shock Moment Arm</t>
  </si>
  <si>
    <t>Pushrod Moment Arm</t>
  </si>
  <si>
    <t>Effective P-Rod Radius</t>
  </si>
  <si>
    <t>Effective Shock Radius</t>
  </si>
  <si>
    <t>Outboard Pushrod</t>
  </si>
  <si>
    <t>Inboard Pushrod</t>
  </si>
  <si>
    <t>Pushrod^ dot Arm</t>
  </si>
  <si>
    <t xml:space="preserve">Effective Radius </t>
  </si>
  <si>
    <t>&lt;- Dot</t>
  </si>
  <si>
    <t>&lt; Length</t>
  </si>
  <si>
    <t>Trig checked with CAD</t>
  </si>
  <si>
    <t>Torque Balance</t>
  </si>
  <si>
    <t>Pushrod Vectors about (Bellcrank Origin)</t>
  </si>
  <si>
    <t xml:space="preserve">Shock Load </t>
  </si>
  <si>
    <t>Shock Load</t>
  </si>
  <si>
    <t>Bellcrank Load</t>
  </si>
  <si>
    <t xml:space="preserve">Shock Unit Vector </t>
  </si>
  <si>
    <t>Pushord Load</t>
  </si>
  <si>
    <t>Shock Global CS Load</t>
  </si>
  <si>
    <t>Pushrod Global CS Load</t>
  </si>
  <si>
    <t>Net Bellcrank Load</t>
  </si>
  <si>
    <t>Shock  Vector (I - O)</t>
  </si>
  <si>
    <t>Pushrod Vector (O - I)</t>
  </si>
  <si>
    <t>Pushrod Input Vectors and Values</t>
  </si>
  <si>
    <t>Outboard Pullrod</t>
  </si>
  <si>
    <t>Inboard Pullrod</t>
  </si>
  <si>
    <t>Pullrod Vector (O - I)</t>
  </si>
  <si>
    <t>Pullrod Moment Arm</t>
  </si>
  <si>
    <t>Pullrod^ dot Arm</t>
  </si>
  <si>
    <t>Pullrod Global CS Load</t>
  </si>
  <si>
    <t>negate</t>
  </si>
  <si>
    <t xml:space="preserve">Bellcrank Ouputs </t>
  </si>
  <si>
    <t>Config - Sweep Overriden</t>
  </si>
  <si>
    <t>Bellcrank Outputs</t>
  </si>
  <si>
    <t>(Nmm)</t>
  </si>
  <si>
    <t>Rear Suspension</t>
  </si>
  <si>
    <t>RLBE</t>
  </si>
  <si>
    <t>RRBE</t>
  </si>
  <si>
    <t>FRBE</t>
  </si>
  <si>
    <t>Right Side -&gt;</t>
  </si>
  <si>
    <t>Rear Pushrod</t>
  </si>
  <si>
    <t>Pullrod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</si>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</sst>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0"/>
    <numFmt numFmtId="167" formatCode="#,##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EAEAE"/>
      </patternFill>
    </fill>
    <fill>
      <patternFill patternType="solid">
        <fgColor rgb="FFD1D1D1"/>
      </patternFill>
    </fill>
    <fill>
      <patternFill patternType="solid">
        <fgColor rgb="FF83CBEB"/>
      </patternFill>
    </fill>
    <fill>
      <patternFill patternType="solid">
        <fgColor rgb="FFC1E5F5"/>
      </patternFill>
    </fill>
    <fill>
      <patternFill patternType="solid">
        <fgColor rgb="FFF6C6AD"/>
      </patternFill>
    </fill>
    <fill>
      <patternFill patternType="solid">
        <fgColor rgb="FFFBE3D6"/>
      </patternFill>
    </fill>
    <fill>
      <patternFill patternType="solid">
        <fgColor rgb="FF84E291"/>
      </patternFill>
    </fill>
    <fill>
      <patternFill patternType="solid">
        <fgColor rgb="FFC2F1C8"/>
      </patternFill>
    </fill>
    <fill>
      <patternFill patternType="solid">
        <fgColor rgb="FF96DCF8"/>
      </patternFill>
    </fill>
    <fill>
      <patternFill patternType="solid">
        <fgColor rgb="FFCAEEFB"/>
      </patternFill>
    </fill>
    <fill>
      <patternFill patternType="solid">
        <fgColor rgb="FFE59EDD"/>
      </patternFill>
    </fill>
    <fill>
      <patternFill patternType="solid">
        <fgColor rgb="FFF2CFEE"/>
      </patternFill>
    </fill>
    <fill>
      <patternFill patternType="solid">
        <fgColor theme="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99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medium">
        <color indexed="64"/>
      </right>
      <top/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medium">
        <color indexed="64"/>
      </right>
      <top style="thin">
        <color rgb="FFC6C6C6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0" xfId="0" applyNumberFormat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right"/>
    </xf>
    <xf numFmtId="0" fontId="1" fillId="0" borderId="8" xfId="0" applyFont="1" applyBorder="1"/>
    <xf numFmtId="0" fontId="1" fillId="0" borderId="11" xfId="0" applyFont="1" applyBorder="1"/>
    <xf numFmtId="0" fontId="1" fillId="0" borderId="13" xfId="0" applyFont="1" applyBorder="1"/>
    <xf numFmtId="0" fontId="0" fillId="0" borderId="1" xfId="0" applyBorder="1"/>
    <xf numFmtId="0" fontId="1" fillId="0" borderId="3" xfId="0" applyFont="1" applyBorder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14" xfId="0" applyNumberFormat="1" applyBorder="1" applyAlignment="1">
      <alignment horizontal="right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6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7" xfId="0" applyNumberFormat="1" applyBorder="1"/>
    <xf numFmtId="0" fontId="1" fillId="0" borderId="4" xfId="0" applyFont="1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6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1" fillId="0" borderId="17" xfId="0" applyFont="1" applyBorder="1"/>
    <xf numFmtId="0" fontId="1" fillId="0" borderId="25" xfId="0" applyFont="1" applyBorder="1"/>
    <xf numFmtId="0" fontId="0" fillId="0" borderId="26" xfId="0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12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25" xfId="0" applyBorder="1"/>
    <xf numFmtId="0" fontId="1" fillId="0" borderId="33" xfId="0" applyFont="1" applyBorder="1"/>
    <xf numFmtId="0" fontId="0" fillId="0" borderId="34" xfId="0" applyBorder="1"/>
    <xf numFmtId="0" fontId="0" fillId="6" borderId="17" xfId="0" applyFill="1" applyBorder="1"/>
    <xf numFmtId="0" fontId="0" fillId="6" borderId="0" xfId="0" applyFill="1"/>
    <xf numFmtId="0" fontId="0" fillId="6" borderId="22" xfId="0" applyFill="1" applyBorder="1"/>
    <xf numFmtId="0" fontId="0" fillId="7" borderId="17" xfId="0" applyFill="1" applyBorder="1"/>
    <xf numFmtId="0" fontId="0" fillId="7" borderId="0" xfId="0" applyFill="1"/>
    <xf numFmtId="0" fontId="0" fillId="7" borderId="22" xfId="0" applyFill="1" applyBorder="1"/>
    <xf numFmtId="0" fontId="0" fillId="5" borderId="17" xfId="0" applyFill="1" applyBorder="1"/>
    <xf numFmtId="0" fontId="0" fillId="5" borderId="0" xfId="0" applyFill="1"/>
    <xf numFmtId="0" fontId="0" fillId="5" borderId="22" xfId="0" applyFill="1" applyBorder="1"/>
    <xf numFmtId="0" fontId="1" fillId="0" borderId="36" xfId="0" applyFont="1" applyBorder="1"/>
    <xf numFmtId="0" fontId="1" fillId="0" borderId="37" xfId="0" applyFont="1" applyBorder="1"/>
    <xf numFmtId="0" fontId="0" fillId="0" borderId="38" xfId="0" applyBorder="1"/>
    <xf numFmtId="0" fontId="0" fillId="0" borderId="39" xfId="0" applyBorder="1"/>
    <xf numFmtId="0" fontId="0" fillId="0" borderId="36" xfId="0" applyBorder="1"/>
    <xf numFmtId="0" fontId="0" fillId="0" borderId="37" xfId="0" applyBorder="1"/>
    <xf numFmtId="0" fontId="0" fillId="0" borderId="33" xfId="0" applyBorder="1"/>
    <xf numFmtId="0" fontId="0" fillId="0" borderId="41" xfId="0" applyBorder="1"/>
    <xf numFmtId="0" fontId="0" fillId="0" borderId="40" xfId="0" applyBorder="1"/>
    <xf numFmtId="167" fontId="3" fillId="11" borderId="42" xfId="0" applyNumberFormat="1" applyFont="1" applyFill="1" applyBorder="1" applyAlignment="1">
      <alignment horizontal="right"/>
    </xf>
    <xf numFmtId="167" fontId="3" fillId="13" borderId="42" xfId="0" applyNumberFormat="1" applyFont="1" applyFill="1" applyBorder="1" applyAlignment="1">
      <alignment horizontal="right"/>
    </xf>
    <xf numFmtId="167" fontId="3" fillId="15" borderId="42" xfId="0" applyNumberFormat="1" applyFont="1" applyFill="1" applyBorder="1" applyAlignment="1">
      <alignment horizontal="right"/>
    </xf>
    <xf numFmtId="167" fontId="3" fillId="17" borderId="42" xfId="0" applyNumberFormat="1" applyFont="1" applyFill="1" applyBorder="1" applyAlignment="1">
      <alignment horizontal="right"/>
    </xf>
    <xf numFmtId="167" fontId="3" fillId="19" borderId="42" xfId="0" applyNumberFormat="1" applyFont="1" applyFill="1" applyBorder="1" applyAlignment="1">
      <alignment horizontal="right"/>
    </xf>
    <xf numFmtId="167" fontId="3" fillId="21" borderId="42" xfId="0" applyNumberFormat="1" applyFont="1" applyFill="1" applyBorder="1" applyAlignment="1">
      <alignment horizontal="right"/>
    </xf>
    <xf numFmtId="0" fontId="3" fillId="10" borderId="44" xfId="0" applyFont="1" applyFill="1" applyBorder="1" applyAlignment="1">
      <alignment horizontal="left"/>
    </xf>
    <xf numFmtId="0" fontId="3" fillId="12" borderId="44" xfId="0" applyFont="1" applyFill="1" applyBorder="1" applyAlignment="1">
      <alignment horizontal="left"/>
    </xf>
    <xf numFmtId="0" fontId="3" fillId="14" borderId="44" xfId="0" applyFont="1" applyFill="1" applyBorder="1" applyAlignment="1">
      <alignment horizontal="left"/>
    </xf>
    <xf numFmtId="0" fontId="3" fillId="16" borderId="44" xfId="0" applyFont="1" applyFill="1" applyBorder="1" applyAlignment="1">
      <alignment horizontal="left"/>
    </xf>
    <xf numFmtId="0" fontId="3" fillId="18" borderId="44" xfId="0" applyFont="1" applyFill="1" applyBorder="1" applyAlignment="1">
      <alignment horizontal="left"/>
    </xf>
    <xf numFmtId="0" fontId="3" fillId="20" borderId="44" xfId="0" applyFont="1" applyFill="1" applyBorder="1" applyAlignment="1">
      <alignment horizontal="left"/>
    </xf>
    <xf numFmtId="167" fontId="4" fillId="9" borderId="49" xfId="0" applyNumberFormat="1" applyFont="1" applyFill="1" applyBorder="1" applyAlignment="1">
      <alignment horizontal="left"/>
    </xf>
    <xf numFmtId="0" fontId="4" fillId="8" borderId="50" xfId="0" applyFont="1" applyFill="1" applyBorder="1" applyAlignment="1">
      <alignment horizontal="left"/>
    </xf>
    <xf numFmtId="0" fontId="0" fillId="22" borderId="0" xfId="0" applyFill="1"/>
    <xf numFmtId="0" fontId="1" fillId="0" borderId="55" xfId="0" applyFont="1" applyBorder="1"/>
    <xf numFmtId="0" fontId="0" fillId="0" borderId="54" xfId="0" applyBorder="1"/>
    <xf numFmtId="167" fontId="3" fillId="17" borderId="49" xfId="0" applyNumberFormat="1" applyFont="1" applyFill="1" applyBorder="1" applyAlignment="1">
      <alignment horizontal="right"/>
    </xf>
    <xf numFmtId="0" fontId="3" fillId="16" borderId="50" xfId="0" applyFont="1" applyFill="1" applyBorder="1" applyAlignment="1">
      <alignment horizontal="left"/>
    </xf>
    <xf numFmtId="167" fontId="3" fillId="15" borderId="46" xfId="0" applyNumberFormat="1" applyFont="1" applyFill="1" applyBorder="1" applyAlignment="1">
      <alignment horizontal="right"/>
    </xf>
    <xf numFmtId="0" fontId="3" fillId="14" borderId="47" xfId="0" applyFont="1" applyFill="1" applyBorder="1" applyAlignment="1">
      <alignment horizontal="left"/>
    </xf>
    <xf numFmtId="167" fontId="3" fillId="21" borderId="57" xfId="0" applyNumberFormat="1" applyFont="1" applyFill="1" applyBorder="1" applyAlignment="1">
      <alignment horizontal="right"/>
    </xf>
    <xf numFmtId="0" fontId="3" fillId="20" borderId="58" xfId="0" applyFont="1" applyFill="1" applyBorder="1" applyAlignment="1">
      <alignment horizontal="left"/>
    </xf>
    <xf numFmtId="167" fontId="3" fillId="23" borderId="42" xfId="0" applyNumberFormat="1" applyFont="1" applyFill="1" applyBorder="1" applyAlignment="1">
      <alignment horizontal="right"/>
    </xf>
    <xf numFmtId="167" fontId="3" fillId="23" borderId="57" xfId="0" applyNumberFormat="1" applyFont="1" applyFill="1" applyBorder="1" applyAlignment="1">
      <alignment horizontal="right"/>
    </xf>
    <xf numFmtId="167" fontId="3" fillId="23" borderId="46" xfId="0" applyNumberFormat="1" applyFont="1" applyFill="1" applyBorder="1" applyAlignment="1">
      <alignment horizontal="right"/>
    </xf>
    <xf numFmtId="0" fontId="4" fillId="8" borderId="48" xfId="0" applyFont="1" applyFill="1" applyBorder="1" applyAlignment="1">
      <alignment horizontal="center"/>
    </xf>
    <xf numFmtId="0" fontId="3" fillId="10" borderId="43" xfId="0" applyFont="1" applyFill="1" applyBorder="1" applyAlignment="1">
      <alignment horizontal="center"/>
    </xf>
    <xf numFmtId="0" fontId="3" fillId="12" borderId="43" xfId="0" applyFont="1" applyFill="1" applyBorder="1" applyAlignment="1">
      <alignment horizontal="center"/>
    </xf>
    <xf numFmtId="0" fontId="3" fillId="14" borderId="43" xfId="0" applyFont="1" applyFill="1" applyBorder="1" applyAlignment="1">
      <alignment horizontal="center"/>
    </xf>
    <xf numFmtId="0" fontId="3" fillId="14" borderId="45" xfId="0" applyFont="1" applyFill="1" applyBorder="1" applyAlignment="1">
      <alignment horizontal="center"/>
    </xf>
    <xf numFmtId="0" fontId="3" fillId="16" borderId="48" xfId="0" applyFont="1" applyFill="1" applyBorder="1" applyAlignment="1">
      <alignment horizontal="center"/>
    </xf>
    <xf numFmtId="0" fontId="3" fillId="16" borderId="43" xfId="0" applyFont="1" applyFill="1" applyBorder="1" applyAlignment="1">
      <alignment horizontal="center"/>
    </xf>
    <xf numFmtId="0" fontId="3" fillId="18" borderId="43" xfId="0" applyFont="1" applyFill="1" applyBorder="1" applyAlignment="1">
      <alignment horizontal="center"/>
    </xf>
    <xf numFmtId="0" fontId="3" fillId="20" borderId="43" xfId="0" applyFont="1" applyFill="1" applyBorder="1" applyAlignment="1">
      <alignment horizontal="center"/>
    </xf>
    <xf numFmtId="0" fontId="3" fillId="20" borderId="56" xfId="0" applyFont="1" applyFill="1" applyBorder="1" applyAlignment="1">
      <alignment horizontal="center"/>
    </xf>
    <xf numFmtId="0" fontId="3" fillId="24" borderId="43" xfId="0" applyFont="1" applyFill="1" applyBorder="1" applyAlignment="1">
      <alignment horizontal="center"/>
    </xf>
    <xf numFmtId="0" fontId="3" fillId="24" borderId="45" xfId="0" applyFont="1" applyFill="1" applyBorder="1" applyAlignment="1">
      <alignment horizontal="center"/>
    </xf>
    <xf numFmtId="0" fontId="3" fillId="24" borderId="44" xfId="0" applyFont="1" applyFill="1" applyBorder="1" applyAlignment="1">
      <alignment horizontal="left"/>
    </xf>
    <xf numFmtId="0" fontId="3" fillId="24" borderId="47" xfId="0" applyFont="1" applyFill="1" applyBorder="1" applyAlignment="1">
      <alignment horizontal="left"/>
    </xf>
    <xf numFmtId="0" fontId="3" fillId="24" borderId="56" xfId="0" applyFont="1" applyFill="1" applyBorder="1" applyAlignment="1">
      <alignment horizontal="center"/>
    </xf>
    <xf numFmtId="0" fontId="3" fillId="24" borderId="58" xfId="0" applyFont="1" applyFill="1" applyBorder="1" applyAlignment="1">
      <alignment horizontal="left"/>
    </xf>
    <xf numFmtId="0" fontId="1" fillId="0" borderId="59" xfId="0" applyFont="1" applyBorder="1" applyAlignment="1">
      <alignment horizontal="right"/>
    </xf>
    <xf numFmtId="0" fontId="1" fillId="0" borderId="60" xfId="0" applyFont="1" applyBorder="1" applyAlignment="1">
      <alignment horizontal="right"/>
    </xf>
    <xf numFmtId="0" fontId="1" fillId="0" borderId="28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7" fontId="3" fillId="25" borderId="42" xfId="0" applyNumberFormat="1" applyFont="1" applyFill="1" applyBorder="1" applyAlignment="1">
      <alignment horizontal="right"/>
    </xf>
    <xf numFmtId="167" fontId="3" fillId="17" borderId="48" xfId="0" applyNumberFormat="1" applyFont="1" applyFill="1" applyBorder="1" applyAlignment="1">
      <alignment horizontal="right"/>
    </xf>
    <xf numFmtId="167" fontId="3" fillId="17" borderId="50" xfId="0" applyNumberFormat="1" applyFont="1" applyFill="1" applyBorder="1" applyAlignment="1">
      <alignment horizontal="right"/>
    </xf>
    <xf numFmtId="167" fontId="3" fillId="17" borderId="43" xfId="0" applyNumberFormat="1" applyFont="1" applyFill="1" applyBorder="1" applyAlignment="1">
      <alignment horizontal="right"/>
    </xf>
    <xf numFmtId="167" fontId="3" fillId="17" borderId="44" xfId="0" applyNumberFormat="1" applyFont="1" applyFill="1" applyBorder="1" applyAlignment="1">
      <alignment horizontal="right"/>
    </xf>
    <xf numFmtId="167" fontId="3" fillId="19" borderId="43" xfId="0" applyNumberFormat="1" applyFont="1" applyFill="1" applyBorder="1" applyAlignment="1">
      <alignment horizontal="right"/>
    </xf>
    <xf numFmtId="167" fontId="3" fillId="19" borderId="44" xfId="0" applyNumberFormat="1" applyFont="1" applyFill="1" applyBorder="1" applyAlignment="1">
      <alignment horizontal="right"/>
    </xf>
    <xf numFmtId="167" fontId="3" fillId="25" borderId="43" xfId="0" applyNumberFormat="1" applyFont="1" applyFill="1" applyBorder="1" applyAlignment="1">
      <alignment horizontal="right"/>
    </xf>
    <xf numFmtId="167" fontId="3" fillId="21" borderId="44" xfId="0" applyNumberFormat="1" applyFont="1" applyFill="1" applyBorder="1" applyAlignment="1">
      <alignment horizontal="right"/>
    </xf>
    <xf numFmtId="167" fontId="3" fillId="21" borderId="56" xfId="0" applyNumberFormat="1" applyFont="1" applyFill="1" applyBorder="1" applyAlignment="1">
      <alignment horizontal="right"/>
    </xf>
    <xf numFmtId="167" fontId="3" fillId="21" borderId="58" xfId="0" applyNumberFormat="1" applyFont="1" applyFill="1" applyBorder="1" applyAlignment="1">
      <alignment horizontal="right"/>
    </xf>
    <xf numFmtId="167" fontId="3" fillId="23" borderId="43" xfId="0" applyNumberFormat="1" applyFont="1" applyFill="1" applyBorder="1" applyAlignment="1">
      <alignment horizontal="right"/>
    </xf>
    <xf numFmtId="167" fontId="3" fillId="23" borderId="44" xfId="0" applyNumberFormat="1" applyFont="1" applyFill="1" applyBorder="1" applyAlignment="1">
      <alignment horizontal="right"/>
    </xf>
    <xf numFmtId="167" fontId="3" fillId="23" borderId="56" xfId="0" applyNumberFormat="1" applyFont="1" applyFill="1" applyBorder="1" applyAlignment="1">
      <alignment horizontal="right"/>
    </xf>
    <xf numFmtId="167" fontId="3" fillId="23" borderId="58" xfId="0" applyNumberFormat="1" applyFont="1" applyFill="1" applyBorder="1" applyAlignment="1">
      <alignment horizontal="right"/>
    </xf>
    <xf numFmtId="167" fontId="3" fillId="23" borderId="45" xfId="0" applyNumberFormat="1" applyFont="1" applyFill="1" applyBorder="1" applyAlignment="1">
      <alignment horizontal="right"/>
    </xf>
    <xf numFmtId="167" fontId="3" fillId="23" borderId="47" xfId="0" applyNumberFormat="1" applyFont="1" applyFill="1" applyBorder="1" applyAlignment="1">
      <alignment horizontal="right"/>
    </xf>
    <xf numFmtId="167" fontId="4" fillId="9" borderId="62" xfId="0" applyNumberFormat="1" applyFont="1" applyFill="1" applyBorder="1" applyAlignment="1">
      <alignment horizontal="left"/>
    </xf>
    <xf numFmtId="167" fontId="4" fillId="9" borderId="63" xfId="0" applyNumberFormat="1" applyFont="1" applyFill="1" applyBorder="1" applyAlignment="1">
      <alignment horizontal="left"/>
    </xf>
    <xf numFmtId="167" fontId="4" fillId="9" borderId="64" xfId="0" applyNumberFormat="1" applyFont="1" applyFill="1" applyBorder="1" applyAlignment="1">
      <alignment horizontal="left"/>
    </xf>
    <xf numFmtId="167" fontId="4" fillId="26" borderId="54" xfId="0" applyNumberFormat="1" applyFont="1" applyFill="1" applyBorder="1" applyAlignment="1">
      <alignment horizontal="left"/>
    </xf>
    <xf numFmtId="3" fontId="5" fillId="27" borderId="45" xfId="0" applyNumberFormat="1" applyFont="1" applyFill="1" applyBorder="1" applyAlignment="1">
      <alignment horizontal="right"/>
    </xf>
    <xf numFmtId="167" fontId="3" fillId="23" borderId="65" xfId="0" applyNumberFormat="1" applyFont="1" applyFill="1" applyBorder="1" applyAlignment="1">
      <alignment horizontal="right"/>
    </xf>
    <xf numFmtId="167" fontId="3" fillId="23" borderId="66" xfId="0" applyNumberFormat="1" applyFont="1" applyFill="1" applyBorder="1" applyAlignment="1">
      <alignment horizontal="right"/>
    </xf>
    <xf numFmtId="167" fontId="3" fillId="23" borderId="67" xfId="0" applyNumberFormat="1" applyFont="1" applyFill="1" applyBorder="1" applyAlignment="1">
      <alignment horizontal="right"/>
    </xf>
    <xf numFmtId="167" fontId="3" fillId="23" borderId="51" xfId="0" applyNumberFormat="1" applyFont="1" applyFill="1" applyBorder="1" applyAlignment="1">
      <alignment horizontal="right"/>
    </xf>
    <xf numFmtId="167" fontId="3" fillId="23" borderId="52" xfId="0" applyNumberFormat="1" applyFont="1" applyFill="1" applyBorder="1" applyAlignment="1">
      <alignment horizontal="right"/>
    </xf>
    <xf numFmtId="167" fontId="3" fillId="23" borderId="53" xfId="0" applyNumberFormat="1" applyFont="1" applyFill="1" applyBorder="1" applyAlignment="1">
      <alignment horizontal="right"/>
    </xf>
    <xf numFmtId="3" fontId="5" fillId="27" borderId="48" xfId="0" applyNumberFormat="1" applyFont="1" applyFill="1" applyBorder="1" applyAlignment="1">
      <alignment horizontal="right"/>
    </xf>
    <xf numFmtId="3" fontId="5" fillId="27" borderId="56" xfId="0" applyNumberFormat="1" applyFont="1" applyFill="1" applyBorder="1" applyAlignment="1">
      <alignment horizontal="right"/>
    </xf>
    <xf numFmtId="2" fontId="0" fillId="0" borderId="6" xfId="0" applyNumberFormat="1" applyBorder="1"/>
    <xf numFmtId="2" fontId="0" fillId="0" borderId="1" xfId="0" applyNumberFormat="1" applyBorder="1"/>
    <xf numFmtId="0" fontId="1" fillId="28" borderId="54" xfId="0" applyFont="1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2" fontId="0" fillId="0" borderId="0" xfId="0" applyNumberFormat="1"/>
    <xf numFmtId="0" fontId="1" fillId="0" borderId="34" xfId="0" applyFont="1" applyBorder="1"/>
    <xf numFmtId="2" fontId="0" fillId="0" borderId="3" xfId="0" applyNumberFormat="1" applyBorder="1"/>
    <xf numFmtId="0" fontId="1" fillId="3" borderId="16" xfId="0" applyFont="1" applyFill="1" applyBorder="1"/>
    <xf numFmtId="0" fontId="1" fillId="3" borderId="18" xfId="0" applyFont="1" applyFill="1" applyBorder="1"/>
    <xf numFmtId="0" fontId="1" fillId="3" borderId="21" xfId="0" applyFont="1" applyFill="1" applyBorder="1"/>
    <xf numFmtId="0" fontId="0" fillId="25" borderId="0" xfId="0" applyFill="1"/>
    <xf numFmtId="167" fontId="3" fillId="13" borderId="68" xfId="0" applyNumberFormat="1" applyFont="1" applyFill="1" applyBorder="1" applyAlignment="1">
      <alignment horizontal="right"/>
    </xf>
    <xf numFmtId="167" fontId="3" fillId="11" borderId="68" xfId="0" applyNumberFormat="1" applyFont="1" applyFill="1" applyBorder="1" applyAlignment="1">
      <alignment horizontal="right"/>
    </xf>
    <xf numFmtId="167" fontId="3" fillId="11" borderId="69" xfId="0" applyNumberFormat="1" applyFont="1" applyFill="1" applyBorder="1" applyAlignment="1">
      <alignment horizontal="right"/>
    </xf>
    <xf numFmtId="167" fontId="3" fillId="11" borderId="70" xfId="0" applyNumberFormat="1" applyFont="1" applyFill="1" applyBorder="1" applyAlignment="1">
      <alignment horizontal="right"/>
    </xf>
    <xf numFmtId="167" fontId="3" fillId="11" borderId="57" xfId="0" applyNumberFormat="1" applyFont="1" applyFill="1" applyBorder="1" applyAlignment="1">
      <alignment horizontal="right"/>
    </xf>
    <xf numFmtId="167" fontId="3" fillId="11" borderId="71" xfId="0" applyNumberFormat="1" applyFont="1" applyFill="1" applyBorder="1" applyAlignment="1">
      <alignment horizontal="right"/>
    </xf>
    <xf numFmtId="167" fontId="3" fillId="11" borderId="72" xfId="0" applyNumberFormat="1" applyFont="1" applyFill="1" applyBorder="1" applyAlignment="1">
      <alignment horizontal="right"/>
    </xf>
    <xf numFmtId="0" fontId="3" fillId="10" borderId="74" xfId="0" applyFont="1" applyFill="1" applyBorder="1" applyAlignment="1">
      <alignment horizontal="center"/>
    </xf>
    <xf numFmtId="0" fontId="3" fillId="12" borderId="74" xfId="0" applyFont="1" applyFill="1" applyBorder="1" applyAlignment="1">
      <alignment horizontal="center"/>
    </xf>
    <xf numFmtId="167" fontId="3" fillId="11" borderId="75" xfId="0" applyNumberFormat="1" applyFont="1" applyFill="1" applyBorder="1" applyAlignment="1">
      <alignment horizontal="right"/>
    </xf>
    <xf numFmtId="167" fontId="3" fillId="11" borderId="76" xfId="0" applyNumberFormat="1" applyFont="1" applyFill="1" applyBorder="1" applyAlignment="1">
      <alignment horizontal="right"/>
    </xf>
    <xf numFmtId="167" fontId="3" fillId="13" borderId="77" xfId="0" applyNumberFormat="1" applyFont="1" applyFill="1" applyBorder="1" applyAlignment="1">
      <alignment horizontal="right"/>
    </xf>
    <xf numFmtId="167" fontId="3" fillId="13" borderId="78" xfId="0" applyNumberFormat="1" applyFont="1" applyFill="1" applyBorder="1" applyAlignment="1">
      <alignment horizontal="right"/>
    </xf>
    <xf numFmtId="167" fontId="3" fillId="11" borderId="79" xfId="0" applyNumberFormat="1" applyFont="1" applyFill="1" applyBorder="1" applyAlignment="1">
      <alignment horizontal="right"/>
    </xf>
    <xf numFmtId="167" fontId="3" fillId="15" borderId="49" xfId="0" applyNumberFormat="1" applyFont="1" applyFill="1" applyBorder="1" applyAlignment="1">
      <alignment horizontal="right"/>
    </xf>
    <xf numFmtId="167" fontId="3" fillId="13" borderId="72" xfId="0" applyNumberFormat="1" applyFont="1" applyFill="1" applyBorder="1" applyAlignment="1">
      <alignment horizontal="right"/>
    </xf>
    <xf numFmtId="167" fontId="3" fillId="13" borderId="73" xfId="0" applyNumberFormat="1" applyFont="1" applyFill="1" applyBorder="1" applyAlignment="1">
      <alignment horizontal="right"/>
    </xf>
    <xf numFmtId="0" fontId="0" fillId="4" borderId="17" xfId="0" applyFill="1" applyBorder="1"/>
    <xf numFmtId="0" fontId="0" fillId="4" borderId="0" xfId="0" applyFill="1"/>
    <xf numFmtId="0" fontId="0" fillId="4" borderId="12" xfId="0" applyFill="1" applyBorder="1"/>
    <xf numFmtId="0" fontId="0" fillId="4" borderId="11" xfId="0" applyFill="1" applyBorder="1"/>
    <xf numFmtId="0" fontId="0" fillId="4" borderId="22" xfId="0" applyFill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25" borderId="88" xfId="0" applyFill="1" applyBorder="1"/>
    <xf numFmtId="0" fontId="0" fillId="25" borderId="89" xfId="0" applyFill="1" applyBorder="1"/>
    <xf numFmtId="0" fontId="0" fillId="25" borderId="90" xfId="0" applyFill="1" applyBorder="1"/>
    <xf numFmtId="0" fontId="0" fillId="25" borderId="91" xfId="0" applyFill="1" applyBorder="1"/>
    <xf numFmtId="0" fontId="0" fillId="25" borderId="92" xfId="0" applyFill="1" applyBorder="1"/>
    <xf numFmtId="0" fontId="1" fillId="0" borderId="14" xfId="0" applyFont="1" applyBorder="1"/>
    <xf numFmtId="0" fontId="1" fillId="0" borderId="15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25" borderId="96" xfId="0" applyFill="1" applyBorder="1"/>
    <xf numFmtId="0" fontId="0" fillId="25" borderId="6" xfId="0" applyFill="1" applyBorder="1"/>
    <xf numFmtId="0" fontId="0" fillId="31" borderId="91" xfId="0" applyFill="1" applyBorder="1"/>
    <xf numFmtId="0" fontId="0" fillId="31" borderId="0" xfId="0" applyFill="1"/>
    <xf numFmtId="0" fontId="0" fillId="31" borderId="6" xfId="0" applyFill="1" applyBorder="1"/>
    <xf numFmtId="0" fontId="0" fillId="31" borderId="92" xfId="0" applyFill="1" applyBorder="1"/>
    <xf numFmtId="0" fontId="0" fillId="31" borderId="93" xfId="0" applyFill="1" applyBorder="1"/>
    <xf numFmtId="0" fontId="0" fillId="31" borderId="94" xfId="0" applyFill="1" applyBorder="1"/>
    <xf numFmtId="0" fontId="0" fillId="31" borderId="97" xfId="0" applyFill="1" applyBorder="1"/>
    <xf numFmtId="0" fontId="0" fillId="31" borderId="95" xfId="0" applyFill="1" applyBorder="1"/>
    <xf numFmtId="0" fontId="0" fillId="0" borderId="98" xfId="0" applyBorder="1"/>
    <xf numFmtId="2" fontId="0" fillId="0" borderId="7" xfId="0" applyNumberFormat="1" applyBorder="1"/>
    <xf numFmtId="2" fontId="0" fillId="0" borderId="14" xfId="0" applyNumberFormat="1" applyBorder="1"/>
    <xf numFmtId="2" fontId="0" fillId="0" borderId="26" xfId="0" applyNumberFormat="1" applyBorder="1"/>
    <xf numFmtId="0" fontId="0" fillId="0" borderId="35" xfId="0" applyBorder="1"/>
    <xf numFmtId="0" fontId="0" fillId="0" borderId="100" xfId="0" applyBorder="1"/>
    <xf numFmtId="0" fontId="0" fillId="0" borderId="101" xfId="0" applyBorder="1"/>
    <xf numFmtId="0" fontId="0" fillId="0" borderId="103" xfId="0" applyBorder="1"/>
    <xf numFmtId="2" fontId="0" fillId="0" borderId="99" xfId="0" applyNumberFormat="1" applyBorder="1"/>
    <xf numFmtId="2" fontId="0" fillId="0" borderId="101" xfId="0" applyNumberFormat="1" applyBorder="1"/>
    <xf numFmtId="2" fontId="0" fillId="0" borderId="102" xfId="0" applyNumberFormat="1" applyBorder="1"/>
    <xf numFmtId="2" fontId="0" fillId="0" borderId="11" xfId="0" applyNumberFormat="1" applyBorder="1"/>
    <xf numFmtId="2" fontId="0" fillId="0" borderId="35" xfId="0" applyNumberFormat="1" applyBorder="1"/>
    <xf numFmtId="0" fontId="0" fillId="0" borderId="104" xfId="0" applyBorder="1"/>
    <xf numFmtId="2" fontId="0" fillId="0" borderId="9" xfId="0" applyNumberFormat="1" applyBorder="1"/>
    <xf numFmtId="0" fontId="0" fillId="0" borderId="105" xfId="0" applyBorder="1"/>
    <xf numFmtId="0" fontId="6" fillId="0" borderId="0" xfId="0" applyFont="1"/>
    <xf numFmtId="0" fontId="4" fillId="8" borderId="51" xfId="0" applyFont="1" applyFill="1" applyBorder="1" applyAlignment="1">
      <alignment horizontal="center"/>
    </xf>
    <xf numFmtId="167" fontId="4" fillId="8" borderId="52" xfId="0" applyNumberFormat="1" applyFont="1" applyFill="1" applyBorder="1" applyAlignment="1">
      <alignment horizontal="center"/>
    </xf>
    <xf numFmtId="0" fontId="4" fillId="8" borderId="53" xfId="0" applyFont="1" applyFill="1" applyBorder="1" applyAlignment="1">
      <alignment horizontal="center"/>
    </xf>
    <xf numFmtId="0" fontId="4" fillId="8" borderId="28" xfId="0" applyFont="1" applyFill="1" applyBorder="1" applyAlignment="1">
      <alignment horizontal="center"/>
    </xf>
    <xf numFmtId="0" fontId="4" fillId="8" borderId="61" xfId="0" applyFont="1" applyFill="1" applyBorder="1" applyAlignment="1">
      <alignment horizontal="center"/>
    </xf>
    <xf numFmtId="0" fontId="4" fillId="8" borderId="29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61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29" borderId="30" xfId="0" applyFont="1" applyFill="1" applyBorder="1" applyAlignment="1">
      <alignment horizontal="center"/>
    </xf>
    <xf numFmtId="0" fontId="1" fillId="29" borderId="31" xfId="0" applyFont="1" applyFill="1" applyBorder="1" applyAlignment="1">
      <alignment horizontal="center"/>
    </xf>
    <xf numFmtId="0" fontId="1" fillId="29" borderId="32" xfId="0" applyFont="1" applyFill="1" applyBorder="1" applyAlignment="1">
      <alignment horizontal="center"/>
    </xf>
    <xf numFmtId="0" fontId="1" fillId="30" borderId="30" xfId="0" applyFont="1" applyFill="1" applyBorder="1" applyAlignment="1">
      <alignment horizontal="center"/>
    </xf>
    <xf numFmtId="0" fontId="1" fillId="30" borderId="31" xfId="0" applyFont="1" applyFill="1" applyBorder="1" applyAlignment="1">
      <alignment horizontal="center"/>
    </xf>
    <xf numFmtId="0" fontId="1" fillId="30" borderId="32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21" xfId="0" applyBorder="1"/>
    <xf numFmtId="0" fontId="0" fillId="0" borderId="17" xfId="0" applyBorder="1"/>
    <xf numFmtId="0" fontId="0" fillId="0" borderId="0" xfId="0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28" borderId="61" xfId="0" applyFont="1" applyFill="1" applyBorder="1" applyAlignment="1">
      <alignment horizontal="center"/>
    </xf>
    <xf numFmtId="0" fontId="1" fillId="28" borderId="29" xfId="0" applyFont="1" applyFill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32" borderId="30" xfId="0" applyFont="1" applyFill="1" applyBorder="1" applyAlignment="1">
      <alignment horizontal="center"/>
    </xf>
    <xf numFmtId="0" fontId="1" fillId="32" borderId="31" xfId="0" applyFont="1" applyFill="1" applyBorder="1" applyAlignment="1">
      <alignment horizontal="center"/>
    </xf>
    <xf numFmtId="0" fontId="1" fillId="32" borderId="32" xfId="0" applyFont="1" applyFill="1" applyBorder="1" applyAlignment="1">
      <alignment horizontal="center"/>
    </xf>
    <xf numFmtId="0" fontId="1" fillId="32" borderId="16" xfId="0" applyFont="1" applyFill="1" applyBorder="1" applyAlignment="1">
      <alignment horizontal="center"/>
    </xf>
    <xf numFmtId="0" fontId="1" fillId="32" borderId="18" xfId="0" applyFont="1" applyFill="1" applyBorder="1" applyAlignment="1">
      <alignment horizontal="center"/>
    </xf>
    <xf numFmtId="0" fontId="1" fillId="32" borderId="21" xfId="0" applyFont="1" applyFill="1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12" xfId="0" applyBorder="1"/>
    <xf numFmtId="0" fontId="0" fillId="0" borderId="28" xfId="0" applyBorder="1" applyAlignment="1">
      <alignment horizontal="center"/>
    </xf>
    <xf numFmtId="0" fontId="1" fillId="0" borderId="33" xfId="0" applyFont="1" applyBorder="1"/>
    <xf numFmtId="0" fontId="1" fillId="0" borderId="4" xfId="0" applyFont="1" applyBorder="1"/>
    <xf numFmtId="0" fontId="0" fillId="0" borderId="33" xfId="0" applyBorder="1"/>
    <xf numFmtId="0" fontId="0" fillId="0" borderId="4" xfId="0" applyBorder="1"/>
    <xf numFmtId="0" fontId="1" fillId="32" borderId="33" xfId="0" applyFont="1" applyFill="1" applyBorder="1" applyAlignment="1">
      <alignment horizontal="center"/>
    </xf>
    <xf numFmtId="0" fontId="1" fillId="32" borderId="3" xfId="0" applyFont="1" applyFill="1" applyBorder="1" applyAlignment="1">
      <alignment horizontal="center"/>
    </xf>
    <xf numFmtId="0" fontId="1" fillId="32" borderId="34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FF99"/>
      <color rgb="FFFF9999"/>
      <color rgb="FF99FFCC"/>
      <color rgb="FFFF9B9B"/>
      <color rgb="FFFFCDCD"/>
      <color rgb="FFFF7575"/>
      <color rgb="FFFF8181"/>
      <color rgb="FFFF7171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Linkage Loads (kN)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'Load Sweep Summary'!$B$24</c:f>
              <c:strCache>
                <c:ptCount val="1"/>
                <c:pt idx="0">
                  <c:v>Push/Pull-Rod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'Load Sweep Summary'!$D$24:$I$24</c:f>
              <c:numCache>
                <c:formatCode>0.00</c:formatCode>
                <c:ptCount val="6"/>
                <c:pt idx="0">
                  <c:v>-3.4625603579039881</c:v>
                </c:pt>
                <c:pt idx="1">
                  <c:v>-3.3134985234045402</c:v>
                </c:pt>
                <c:pt idx="2">
                  <c:v>-3.0865515061661255</c:v>
                </c:pt>
                <c:pt idx="3">
                  <c:v>-2.8039320647786132</c:v>
                </c:pt>
                <c:pt idx="4">
                  <c:v>-2.4933125090011536</c:v>
                </c:pt>
                <c:pt idx="5">
                  <c:v>-2.1850884623945723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8-473C-A449-F4EE00480EF0}"/>
            </c:ext>
          </c:extLst>
        </c:ser>
        <c:ser>
          <c:idx val="1"/>
          <c:order val="1"/>
          <c:tx>
            <c:strRef>
              <c:f>'Load Sweep Summary'!$B$25</c:f>
              <c:strCache>
                <c:ptCount val="1"/>
                <c:pt idx="0">
                  <c:v>Upper Fore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'Load Sweep Summary'!$D$25:$I$25</c:f>
              <c:numCache>
                <c:formatCode>0.00</c:formatCode>
                <c:ptCount val="6"/>
                <c:pt idx="0">
                  <c:v>4.2192193700798093</c:v>
                </c:pt>
                <c:pt idx="1">
                  <c:v>3.8657250479440908</c:v>
                </c:pt>
                <c:pt idx="2">
                  <c:v>3.2367918926879655</c:v>
                </c:pt>
                <c:pt idx="3">
                  <c:v>2.393972710912021</c:v>
                </c:pt>
                <c:pt idx="4">
                  <c:v>1.4197964879492675</c:v>
                </c:pt>
                <c:pt idx="5">
                  <c:v>0.40958895124567768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8-473C-A449-F4EE00480EF0}"/>
            </c:ext>
          </c:extLst>
        </c:ser>
        <c:ser>
          <c:idx val="2"/>
          <c:order val="2"/>
          <c:tx>
            <c:strRef>
              <c:f>'Load Sweep Summary'!$B$26</c:f>
              <c:strCache>
                <c:ptCount val="1"/>
                <c:pt idx="0">
                  <c:v>Upper Aft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'Load Sweep Summary'!$D$26:$I$26</c:f>
              <c:numCache>
                <c:formatCode>0.00</c:formatCode>
                <c:ptCount val="6"/>
                <c:pt idx="0">
                  <c:v>-4.3436210057450912</c:v>
                </c:pt>
                <c:pt idx="1">
                  <c:v>-4.4322484581361064</c:v>
                </c:pt>
                <c:pt idx="2">
                  <c:v>-4.2007779227887871</c:v>
                </c:pt>
                <c:pt idx="3">
                  <c:v>-3.6718450737655322</c:v>
                </c:pt>
                <c:pt idx="4">
                  <c:v>-2.8972617092565094</c:v>
                </c:pt>
                <c:pt idx="5">
                  <c:v>-1.9528159896111399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38-473C-A449-F4EE00480EF0}"/>
            </c:ext>
          </c:extLst>
        </c:ser>
        <c:ser>
          <c:idx val="3"/>
          <c:order val="3"/>
          <c:tx>
            <c:strRef>
              <c:f>'Load Sweep Summary'!$B$27</c:f>
              <c:strCache>
                <c:ptCount val="1"/>
                <c:pt idx="0">
                  <c:v>Tie-Rod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'Load Sweep Summary'!$D$27:$I$27</c:f>
              <c:numCache>
                <c:formatCode>0.00</c:formatCode>
                <c:ptCount val="6"/>
                <c:pt idx="0">
                  <c:v>-1.4641034027030342</c:v>
                </c:pt>
                <c:pt idx="1">
                  <c:v>-1.766702212375814</c:v>
                </c:pt>
                <c:pt idx="2">
                  <c:v>-2.0736360059352159</c:v>
                </c:pt>
                <c:pt idx="3">
                  <c:v>-2.3548548841616377</c:v>
                </c:pt>
                <c:pt idx="4">
                  <c:v>-2.5828329197097819</c:v>
                </c:pt>
                <c:pt idx="5">
                  <c:v>-2.7352577673656815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38-473C-A449-F4EE00480EF0}"/>
            </c:ext>
          </c:extLst>
        </c:ser>
        <c:ser>
          <c:idx val="4"/>
          <c:order val="4"/>
          <c:tx>
            <c:strRef>
              <c:f>'Load Sweep Summary'!$B$28</c:f>
              <c:strCache>
                <c:ptCount val="1"/>
                <c:pt idx="0">
                  <c:v>Lower Fore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'Load Sweep Summary'!$D$28:$I$28</c:f>
              <c:numCache>
                <c:formatCode>0.00</c:formatCode>
                <c:ptCount val="6"/>
                <c:pt idx="0">
                  <c:v>-5.479916203764418</c:v>
                </c:pt>
                <c:pt idx="1">
                  <c:v>-3.9885650546840554</c:v>
                </c:pt>
                <c:pt idx="2">
                  <c:v>-1.8925356052848483</c:v>
                </c:pt>
                <c:pt idx="3">
                  <c:v>0.60301086614873389</c:v>
                </c:pt>
                <c:pt idx="4">
                  <c:v>3.2537367171220657</c:v>
                </c:pt>
                <c:pt idx="5">
                  <c:v>5.8002515432056079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38-473C-A449-F4EE00480EF0}"/>
            </c:ext>
          </c:extLst>
        </c:ser>
        <c:ser>
          <c:idx val="5"/>
          <c:order val="5"/>
          <c:tx>
            <c:strRef>
              <c:f>'Load Sweep Summary'!$B$29</c:f>
              <c:strCache>
                <c:ptCount val="1"/>
                <c:pt idx="0">
                  <c:v>Lower Aft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'Load Sweep Summary'!$D$29:$I$29</c:f>
              <c:numCache>
                <c:formatCode>0.00</c:formatCode>
                <c:ptCount val="6"/>
                <c:pt idx="0">
                  <c:v>-9.5356648580789791</c:v>
                </c:pt>
                <c:pt idx="1">
                  <c:v>-9.3612220033394138</c:v>
                </c:pt>
                <c:pt idx="2">
                  <c:v>-8.4291664908925252</c:v>
                </c:pt>
                <c:pt idx="3">
                  <c:v>-6.8306884955381095</c:v>
                </c:pt>
                <c:pt idx="4">
                  <c:v>-4.7223409634077687</c:v>
                </c:pt>
                <c:pt idx="5">
                  <c:v>-2.3104203075807255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38-473C-A449-F4EE00480EF0}"/>
            </c:ext>
          </c:extLst>
        </c:ser>
        <c:ser>
          <c:idx val="6"/>
          <c:order val="6"/>
          <c:tx>
            <c:strRef>
              <c:f>'Load Sweep Summary'!$B$30</c:f>
              <c:strCache>
                <c:ptCount val="1"/>
                <c:pt idx="0">
                  <c:v>Shock Load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'Load Sweep Summary'!$D$30:$I$30</c:f>
              <c:numCache>
                <c:formatCode>0.00</c:formatCode>
                <c:ptCount val="6"/>
                <c:pt idx="0">
                  <c:v>-8.1193233302395953</c:v>
                </c:pt>
                <c:pt idx="1">
                  <c:v>-7.7697897177100774</c:v>
                </c:pt>
                <c:pt idx="2">
                  <c:v>-7.2376239151455337</c:v>
                </c:pt>
                <c:pt idx="3">
                  <c:v>-6.5749123991429768</c:v>
                </c:pt>
                <c:pt idx="4">
                  <c:v>-5.8465436935128867</c:v>
                </c:pt>
                <c:pt idx="5">
                  <c:v>-5.1237921935019042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38-473C-A449-F4EE00480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425839"/>
        <c:axId val="678424399"/>
      </c:lineChart>
      <c:catAx>
        <c:axId val="678425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4399"/>
        <c:crosses val="autoZero"/>
        <c:auto val="1"/>
        <c:lblAlgn val="ctr"/>
        <c:lblOffset val="100"/>
        <c:noMultiLvlLbl val="0"/>
      </c:catAx>
      <c:valAx>
        <c:axId val="6784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98613</xdr:colOff>
      <xdr:row>3</xdr:row>
      <xdr:rowOff>116542</xdr:rowOff>
    </xdr:from>
    <xdr:to>
      <xdr:col>36</xdr:col>
      <xdr:colOff>242047</xdr:colOff>
      <xdr:row>35</xdr:row>
      <xdr:rowOff>32273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9D32F9-555C-0BEA-7789-0DD333925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398A-CA5A-4B9D-B544-33CABDF20A9C}">
  <dimension ref="A1:Q61"/>
  <sheetViews>
    <sheetView workbookViewId="0">
      <selection activeCell="S23" sqref="S23"/>
    </sheetView>
  </sheetViews>
  <sheetFormatPr defaultRowHeight="14.4" outlineLevelCol="1" x14ac:dyDescent="0.3"/>
  <cols>
    <col min="7" max="7" width="9.77734375" bestFit="1" customWidth="1"/>
    <col min="8" max="8" width="11.6640625" bestFit="1" customWidth="1"/>
    <col min="9" max="9" width="11.77734375" bestFit="1" customWidth="1"/>
    <col min="10" max="10" width="16.6640625" bestFit="1" customWidth="1"/>
    <col min="11" max="11" width="10.33203125" customWidth="1"/>
    <col min="12" max="12" width="17.33203125" bestFit="1" customWidth="1"/>
    <col min="13" max="13" width="26.109375" bestFit="1" customWidth="1"/>
    <col min="14" max="15" width="0" hidden="1" customWidth="1" outlineLevel="1"/>
    <col min="16" max="16" width="8.88671875" collapsed="1"/>
  </cols>
  <sheetData>
    <row r="1" spans="1:17" x14ac:dyDescent="0.3">
      <c r="A1">
        <v>700.31256103515625</v>
      </c>
      <c r="B1">
        <v>530.24432373046875</v>
      </c>
      <c r="C1">
        <v>282.17855834960938</v>
      </c>
      <c r="D1">
        <v>0</v>
      </c>
      <c r="E1">
        <v>51</v>
      </c>
      <c r="G1" s="9" t="s">
        <v>281</v>
      </c>
      <c r="H1" s="10" t="s">
        <v>282</v>
      </c>
      <c r="I1" s="10" t="s">
        <v>283</v>
      </c>
      <c r="J1" s="10"/>
      <c r="K1" s="10" t="s">
        <v>284</v>
      </c>
      <c r="L1" s="10" t="s">
        <v>285</v>
      </c>
      <c r="M1" s="11"/>
      <c r="N1" s="9">
        <v>0</v>
      </c>
      <c r="O1" s="11">
        <v>51</v>
      </c>
      <c r="P1" s="9">
        <f>D1-N1</f>
        <v>0</v>
      </c>
      <c r="Q1" s="11">
        <f>E1-O1</f>
        <v>0</v>
      </c>
    </row>
    <row r="2" spans="1:17" x14ac:dyDescent="0.3">
      <c r="A2">
        <v>608.54302978515625</v>
      </c>
      <c r="B2">
        <v>223.03395080566406</v>
      </c>
      <c r="C2">
        <v>228.95640563964844</v>
      </c>
      <c r="D2">
        <v>1</v>
      </c>
      <c r="E2">
        <v>53</v>
      </c>
      <c r="G2" s="12" t="s">
        <v>281</v>
      </c>
      <c r="H2" t="s">
        <v>282</v>
      </c>
      <c r="I2" t="s">
        <v>286</v>
      </c>
      <c r="J2" t="s">
        <v>287</v>
      </c>
      <c r="K2" t="s">
        <v>284</v>
      </c>
      <c r="M2" s="13"/>
      <c r="N2" s="12">
        <v>1</v>
      </c>
      <c r="O2" s="13">
        <v>53</v>
      </c>
      <c r="P2" s="12">
        <f t="shared" ref="P2:Q60" si="0">D2-N2</f>
        <v>0</v>
      </c>
      <c r="Q2" s="13">
        <f t="shared" si="0"/>
        <v>0</v>
      </c>
    </row>
    <row r="3" spans="1:17" x14ac:dyDescent="0.3">
      <c r="A3">
        <v>700</v>
      </c>
      <c r="B3">
        <v>600</v>
      </c>
      <c r="C3">
        <v>203.19999694824219</v>
      </c>
      <c r="D3">
        <v>2</v>
      </c>
      <c r="E3">
        <v>168</v>
      </c>
      <c r="G3" s="12" t="s">
        <v>281</v>
      </c>
      <c r="L3" t="s">
        <v>312</v>
      </c>
      <c r="M3" s="13"/>
      <c r="N3" s="12">
        <v>2</v>
      </c>
      <c r="O3" s="13">
        <v>168</v>
      </c>
      <c r="P3" s="12">
        <f t="shared" si="0"/>
        <v>0</v>
      </c>
      <c r="Q3" s="13">
        <f t="shared" si="0"/>
        <v>0</v>
      </c>
    </row>
    <row r="4" spans="1:17" x14ac:dyDescent="0.3">
      <c r="A4">
        <v>776.6134033203125</v>
      </c>
      <c r="B4">
        <v>254.12832641601563</v>
      </c>
      <c r="C4">
        <v>241.18643188476563</v>
      </c>
      <c r="D4">
        <v>3</v>
      </c>
      <c r="E4">
        <v>55</v>
      </c>
      <c r="G4" s="12" t="s">
        <v>281</v>
      </c>
      <c r="H4" t="s">
        <v>282</v>
      </c>
      <c r="I4" t="s">
        <v>286</v>
      </c>
      <c r="J4" t="s">
        <v>281</v>
      </c>
      <c r="K4" t="s">
        <v>284</v>
      </c>
      <c r="M4" s="13"/>
      <c r="N4" s="12">
        <v>3</v>
      </c>
      <c r="O4" s="13">
        <v>55</v>
      </c>
      <c r="P4" s="12">
        <f t="shared" si="0"/>
        <v>0</v>
      </c>
      <c r="Q4" s="13">
        <f t="shared" si="0"/>
        <v>0</v>
      </c>
    </row>
    <row r="5" spans="1:17" x14ac:dyDescent="0.3">
      <c r="A5">
        <v>-700</v>
      </c>
      <c r="B5">
        <v>600</v>
      </c>
      <c r="C5">
        <v>203.19999694824219</v>
      </c>
      <c r="D5">
        <v>4</v>
      </c>
      <c r="E5">
        <v>170</v>
      </c>
      <c r="G5" s="12" t="s">
        <v>287</v>
      </c>
      <c r="L5" t="s">
        <v>313</v>
      </c>
      <c r="M5" s="13"/>
      <c r="N5" s="12">
        <v>4</v>
      </c>
      <c r="O5" s="13">
        <v>170</v>
      </c>
      <c r="P5" s="12">
        <f t="shared" si="0"/>
        <v>0</v>
      </c>
      <c r="Q5" s="13">
        <f t="shared" si="0"/>
        <v>0</v>
      </c>
    </row>
    <row r="6" spans="1:17" x14ac:dyDescent="0.3">
      <c r="A6">
        <v>596.60552978515625</v>
      </c>
      <c r="B6">
        <v>229.82659912109375</v>
      </c>
      <c r="C6">
        <v>115.65781402587891</v>
      </c>
      <c r="D6">
        <v>5</v>
      </c>
      <c r="E6">
        <v>57</v>
      </c>
      <c r="G6" s="12" t="s">
        <v>281</v>
      </c>
      <c r="H6" t="s">
        <v>288</v>
      </c>
      <c r="I6" t="s">
        <v>286</v>
      </c>
      <c r="J6" t="s">
        <v>287</v>
      </c>
      <c r="K6" t="s">
        <v>284</v>
      </c>
      <c r="M6" s="13"/>
      <c r="N6" s="12">
        <v>5</v>
      </c>
      <c r="O6" s="13">
        <v>57</v>
      </c>
      <c r="P6" s="12">
        <f t="shared" si="0"/>
        <v>0</v>
      </c>
      <c r="Q6" s="13">
        <f t="shared" si="0"/>
        <v>0</v>
      </c>
    </row>
    <row r="7" spans="1:17" x14ac:dyDescent="0.3">
      <c r="A7">
        <v>714.3258056640625</v>
      </c>
      <c r="B7">
        <v>558.4869384765625</v>
      </c>
      <c r="C7">
        <v>122.00661468505859</v>
      </c>
      <c r="D7">
        <v>7</v>
      </c>
      <c r="E7">
        <v>59</v>
      </c>
      <c r="G7" s="12" t="s">
        <v>281</v>
      </c>
      <c r="H7" t="s">
        <v>288</v>
      </c>
      <c r="I7" t="s">
        <v>283</v>
      </c>
      <c r="K7" t="s">
        <v>284</v>
      </c>
      <c r="M7" s="13"/>
      <c r="N7" s="12">
        <v>7</v>
      </c>
      <c r="O7" s="13">
        <v>59</v>
      </c>
      <c r="P7" s="12">
        <f t="shared" si="0"/>
        <v>0</v>
      </c>
      <c r="Q7" s="13">
        <f t="shared" si="0"/>
        <v>0</v>
      </c>
    </row>
    <row r="8" spans="1:17" x14ac:dyDescent="0.3">
      <c r="A8">
        <v>768.837646484375</v>
      </c>
      <c r="B8">
        <v>292.61550903320313</v>
      </c>
      <c r="C8">
        <v>101.38391876220703</v>
      </c>
      <c r="D8">
        <v>9</v>
      </c>
      <c r="E8">
        <v>61</v>
      </c>
      <c r="G8" s="12" t="s">
        <v>281</v>
      </c>
      <c r="H8" t="s">
        <v>288</v>
      </c>
      <c r="I8" t="s">
        <v>286</v>
      </c>
      <c r="J8" t="s">
        <v>281</v>
      </c>
      <c r="K8" t="s">
        <v>284</v>
      </c>
      <c r="M8" s="13"/>
      <c r="N8" s="12">
        <v>9</v>
      </c>
      <c r="O8" s="13">
        <v>61</v>
      </c>
      <c r="P8" s="12">
        <f t="shared" si="0"/>
        <v>0</v>
      </c>
      <c r="Q8" s="13">
        <f t="shared" si="0"/>
        <v>0</v>
      </c>
    </row>
    <row r="9" spans="1:17" x14ac:dyDescent="0.3">
      <c r="A9">
        <v>-761.2413330078125</v>
      </c>
      <c r="B9">
        <v>310.08151245117188</v>
      </c>
      <c r="C9">
        <v>255.65289306640625</v>
      </c>
      <c r="D9">
        <v>11</v>
      </c>
      <c r="E9">
        <v>63</v>
      </c>
      <c r="G9" s="12" t="s">
        <v>287</v>
      </c>
      <c r="H9" t="s">
        <v>282</v>
      </c>
      <c r="I9" t="s">
        <v>286</v>
      </c>
      <c r="J9" t="s">
        <v>287</v>
      </c>
      <c r="K9" t="s">
        <v>284</v>
      </c>
      <c r="M9" s="13"/>
      <c r="N9" s="12">
        <v>11</v>
      </c>
      <c r="O9" s="13">
        <v>63</v>
      </c>
      <c r="P9" s="12">
        <f t="shared" si="0"/>
        <v>0</v>
      </c>
      <c r="Q9" s="13">
        <f t="shared" si="0"/>
        <v>0</v>
      </c>
    </row>
    <row r="10" spans="1:17" x14ac:dyDescent="0.3">
      <c r="A10">
        <v>-723.80078125</v>
      </c>
      <c r="B10">
        <v>533.55474853515625</v>
      </c>
      <c r="C10">
        <v>283.4744873046875</v>
      </c>
      <c r="D10">
        <v>13</v>
      </c>
      <c r="E10">
        <v>65</v>
      </c>
      <c r="G10" s="12" t="s">
        <v>287</v>
      </c>
      <c r="H10" t="s">
        <v>282</v>
      </c>
      <c r="I10" t="s">
        <v>283</v>
      </c>
      <c r="K10" t="s">
        <v>284</v>
      </c>
      <c r="M10" s="13"/>
      <c r="N10" s="12">
        <v>13</v>
      </c>
      <c r="O10" s="13">
        <v>65</v>
      </c>
      <c r="P10" s="12">
        <f t="shared" si="0"/>
        <v>0</v>
      </c>
      <c r="Q10" s="13">
        <f t="shared" si="0"/>
        <v>0</v>
      </c>
    </row>
    <row r="11" spans="1:17" x14ac:dyDescent="0.3">
      <c r="A11">
        <v>-577.19476318359375</v>
      </c>
      <c r="B11">
        <v>263.31475830078125</v>
      </c>
      <c r="C11">
        <v>249.00140380859375</v>
      </c>
      <c r="D11">
        <v>15</v>
      </c>
      <c r="E11">
        <v>67</v>
      </c>
      <c r="G11" s="12" t="s">
        <v>287</v>
      </c>
      <c r="H11" t="s">
        <v>282</v>
      </c>
      <c r="I11" t="s">
        <v>286</v>
      </c>
      <c r="J11" t="s">
        <v>281</v>
      </c>
      <c r="K11" t="s">
        <v>284</v>
      </c>
      <c r="M11" s="13"/>
      <c r="N11" s="12">
        <v>15</v>
      </c>
      <c r="O11" s="13">
        <v>67</v>
      </c>
      <c r="P11" s="12">
        <f t="shared" si="0"/>
        <v>0</v>
      </c>
      <c r="Q11" s="13">
        <f t="shared" si="0"/>
        <v>0</v>
      </c>
    </row>
    <row r="12" spans="1:17" x14ac:dyDescent="0.3">
      <c r="A12">
        <v>-787.17120361328125</v>
      </c>
      <c r="B12">
        <v>324.94094848632813</v>
      </c>
      <c r="C12">
        <v>137.41670227050781</v>
      </c>
      <c r="D12">
        <v>17</v>
      </c>
      <c r="E12">
        <v>69</v>
      </c>
      <c r="G12" s="12" t="s">
        <v>287</v>
      </c>
      <c r="H12" t="s">
        <v>288</v>
      </c>
      <c r="I12" t="s">
        <v>286</v>
      </c>
      <c r="J12" t="s">
        <v>287</v>
      </c>
      <c r="K12" t="s">
        <v>284</v>
      </c>
      <c r="M12" s="13"/>
      <c r="N12" s="12">
        <v>17</v>
      </c>
      <c r="O12" s="13">
        <v>69</v>
      </c>
      <c r="P12" s="12">
        <f t="shared" si="0"/>
        <v>0</v>
      </c>
      <c r="Q12" s="13">
        <f t="shared" si="0"/>
        <v>0</v>
      </c>
    </row>
    <row r="13" spans="1:17" x14ac:dyDescent="0.3">
      <c r="A13">
        <v>-711.98223876953125</v>
      </c>
      <c r="B13">
        <v>564.74200439453125</v>
      </c>
      <c r="C13">
        <v>148.38774108886719</v>
      </c>
      <c r="D13">
        <v>19</v>
      </c>
      <c r="E13">
        <v>71</v>
      </c>
      <c r="G13" s="12" t="s">
        <v>287</v>
      </c>
      <c r="H13" t="s">
        <v>288</v>
      </c>
      <c r="I13" t="s">
        <v>283</v>
      </c>
      <c r="K13" t="s">
        <v>284</v>
      </c>
      <c r="M13" s="13"/>
      <c r="N13" s="12">
        <v>19</v>
      </c>
      <c r="O13" s="13">
        <v>71</v>
      </c>
      <c r="P13" s="12">
        <f t="shared" si="0"/>
        <v>0</v>
      </c>
      <c r="Q13" s="13">
        <f t="shared" si="0"/>
        <v>0</v>
      </c>
    </row>
    <row r="14" spans="1:17" x14ac:dyDescent="0.3">
      <c r="A14">
        <v>-522.539306640625</v>
      </c>
      <c r="B14">
        <v>278.0347900390625</v>
      </c>
      <c r="C14">
        <v>142.31929016113281</v>
      </c>
      <c r="D14">
        <v>21</v>
      </c>
      <c r="E14">
        <v>73</v>
      </c>
      <c r="G14" s="14" t="s">
        <v>287</v>
      </c>
      <c r="H14" s="15" t="s">
        <v>288</v>
      </c>
      <c r="I14" s="15" t="s">
        <v>286</v>
      </c>
      <c r="J14" s="15" t="s">
        <v>281</v>
      </c>
      <c r="K14" s="15" t="s">
        <v>284</v>
      </c>
      <c r="L14" s="15"/>
      <c r="M14" s="16"/>
      <c r="N14" s="12">
        <v>21</v>
      </c>
      <c r="O14" s="13">
        <v>73</v>
      </c>
      <c r="P14" s="12">
        <f t="shared" si="0"/>
        <v>0</v>
      </c>
      <c r="Q14" s="13">
        <f t="shared" si="0"/>
        <v>0</v>
      </c>
    </row>
    <row r="15" spans="1:17" x14ac:dyDescent="0.3">
      <c r="A15">
        <v>784.1873779296875</v>
      </c>
      <c r="B15">
        <v>530.26422119140625</v>
      </c>
      <c r="C15">
        <v>184.66169738769531</v>
      </c>
      <c r="D15">
        <v>23</v>
      </c>
      <c r="E15">
        <v>75</v>
      </c>
      <c r="G15" s="12" t="s">
        <v>281</v>
      </c>
      <c r="I15" t="s">
        <v>283</v>
      </c>
      <c r="K15" t="s">
        <v>289</v>
      </c>
      <c r="L15" t="s">
        <v>290</v>
      </c>
      <c r="M15" s="13"/>
      <c r="N15" s="12">
        <v>23</v>
      </c>
      <c r="O15" s="13">
        <v>75</v>
      </c>
      <c r="P15" s="12">
        <f t="shared" si="0"/>
        <v>0</v>
      </c>
      <c r="Q15" s="13">
        <f t="shared" si="0"/>
        <v>0</v>
      </c>
    </row>
    <row r="16" spans="1:17" x14ac:dyDescent="0.3">
      <c r="A16">
        <v>803.15380859375</v>
      </c>
      <c r="B16">
        <v>211.5684814453125</v>
      </c>
      <c r="C16">
        <v>152.10284423828125</v>
      </c>
      <c r="D16">
        <v>25</v>
      </c>
      <c r="E16">
        <v>77</v>
      </c>
      <c r="G16" s="12" t="s">
        <v>281</v>
      </c>
      <c r="I16" t="s">
        <v>286</v>
      </c>
      <c r="K16" t="s">
        <v>289</v>
      </c>
      <c r="M16" s="13"/>
      <c r="N16" s="12">
        <v>25</v>
      </c>
      <c r="O16" s="13">
        <v>77</v>
      </c>
      <c r="P16" s="12">
        <f t="shared" si="0"/>
        <v>0</v>
      </c>
      <c r="Q16" s="13">
        <f t="shared" si="0"/>
        <v>0</v>
      </c>
    </row>
    <row r="17" spans="1:17" x14ac:dyDescent="0.3">
      <c r="A17">
        <v>-812.975341796875</v>
      </c>
      <c r="B17">
        <v>565.38397216796875</v>
      </c>
      <c r="C17">
        <v>203.46165466308594</v>
      </c>
      <c r="D17">
        <v>27</v>
      </c>
      <c r="E17">
        <v>79</v>
      </c>
      <c r="G17" s="12" t="s">
        <v>287</v>
      </c>
      <c r="I17" t="s">
        <v>283</v>
      </c>
      <c r="K17" t="s">
        <v>289</v>
      </c>
      <c r="M17" s="13"/>
      <c r="N17" s="12">
        <v>27</v>
      </c>
      <c r="O17" s="13">
        <v>79</v>
      </c>
      <c r="P17" s="12">
        <f t="shared" si="0"/>
        <v>0</v>
      </c>
      <c r="Q17" s="13">
        <f t="shared" si="0"/>
        <v>0</v>
      </c>
    </row>
    <row r="18" spans="1:17" x14ac:dyDescent="0.3">
      <c r="A18">
        <v>-812.975341796875</v>
      </c>
      <c r="B18">
        <v>304.119140625</v>
      </c>
      <c r="C18">
        <v>191.38169860839844</v>
      </c>
      <c r="D18">
        <v>29</v>
      </c>
      <c r="E18">
        <v>80</v>
      </c>
      <c r="G18" s="14" t="s">
        <v>287</v>
      </c>
      <c r="H18" s="15"/>
      <c r="I18" s="15" t="s">
        <v>286</v>
      </c>
      <c r="J18" s="15"/>
      <c r="K18" s="15" t="s">
        <v>289</v>
      </c>
      <c r="L18" s="15"/>
      <c r="M18" s="16"/>
      <c r="N18" s="12">
        <v>29</v>
      </c>
      <c r="O18" s="13">
        <v>80</v>
      </c>
      <c r="P18" s="12">
        <f t="shared" si="0"/>
        <v>0</v>
      </c>
      <c r="Q18" s="13">
        <f t="shared" si="0"/>
        <v>0</v>
      </c>
    </row>
    <row r="19" spans="1:17" x14ac:dyDescent="0.3">
      <c r="A19">
        <v>659.2901611328125</v>
      </c>
      <c r="B19">
        <v>269.47470092773438</v>
      </c>
      <c r="C19">
        <v>301.87957763671875</v>
      </c>
      <c r="D19">
        <v>31</v>
      </c>
      <c r="E19">
        <v>85</v>
      </c>
      <c r="G19" s="12" t="s">
        <v>281</v>
      </c>
      <c r="I19" t="s">
        <v>283</v>
      </c>
      <c r="K19" t="s">
        <v>291</v>
      </c>
      <c r="L19" t="s">
        <v>292</v>
      </c>
      <c r="M19" s="13"/>
      <c r="N19" s="12">
        <v>31</v>
      </c>
      <c r="O19" s="13">
        <v>85</v>
      </c>
      <c r="P19" s="12">
        <f t="shared" si="0"/>
        <v>0</v>
      </c>
      <c r="Q19" s="13">
        <f t="shared" si="0"/>
        <v>0</v>
      </c>
    </row>
    <row r="20" spans="1:17" x14ac:dyDescent="0.3">
      <c r="A20">
        <v>651.8800048828125</v>
      </c>
      <c r="B20">
        <v>242.96888732910156</v>
      </c>
      <c r="C20">
        <v>474.70181274414063</v>
      </c>
      <c r="D20">
        <v>33</v>
      </c>
      <c r="E20">
        <v>83</v>
      </c>
      <c r="G20" s="12" t="s">
        <v>281</v>
      </c>
      <c r="I20" t="s">
        <v>286</v>
      </c>
      <c r="K20" t="s">
        <v>291</v>
      </c>
      <c r="M20" s="13"/>
      <c r="N20" s="12">
        <v>33</v>
      </c>
      <c r="O20" s="13">
        <v>83</v>
      </c>
      <c r="P20" s="12">
        <f t="shared" si="0"/>
        <v>0</v>
      </c>
      <c r="Q20" s="13">
        <f t="shared" si="0"/>
        <v>0</v>
      </c>
    </row>
    <row r="21" spans="1:17" x14ac:dyDescent="0.3">
      <c r="A21">
        <v>666.6143798828125</v>
      </c>
      <c r="B21">
        <v>309.58639526367188</v>
      </c>
      <c r="C21">
        <v>297.70089721679688</v>
      </c>
      <c r="D21">
        <v>35</v>
      </c>
      <c r="E21">
        <v>87</v>
      </c>
      <c r="G21" s="12" t="s">
        <v>281</v>
      </c>
      <c r="I21" t="s">
        <v>286</v>
      </c>
      <c r="K21" t="s">
        <v>293</v>
      </c>
      <c r="L21" t="s">
        <v>255</v>
      </c>
      <c r="M21" s="13"/>
      <c r="N21" s="12">
        <v>35</v>
      </c>
      <c r="O21" s="13">
        <v>87</v>
      </c>
      <c r="P21" s="12">
        <f t="shared" si="0"/>
        <v>0</v>
      </c>
      <c r="Q21" s="13">
        <f t="shared" si="0"/>
        <v>0</v>
      </c>
    </row>
    <row r="22" spans="1:17" x14ac:dyDescent="0.3">
      <c r="A22">
        <v>709.657958984375</v>
      </c>
      <c r="B22">
        <v>533.42376708984375</v>
      </c>
      <c r="C22">
        <v>130.66960144042969</v>
      </c>
      <c r="D22">
        <v>37</v>
      </c>
      <c r="E22">
        <v>89</v>
      </c>
      <c r="G22" s="12" t="s">
        <v>281</v>
      </c>
      <c r="I22" t="s">
        <v>283</v>
      </c>
      <c r="K22" t="s">
        <v>293</v>
      </c>
      <c r="M22" s="13"/>
      <c r="N22" s="12">
        <v>37</v>
      </c>
      <c r="O22" s="13">
        <v>89</v>
      </c>
      <c r="P22" s="12">
        <f t="shared" si="0"/>
        <v>0</v>
      </c>
      <c r="Q22" s="13">
        <f t="shared" si="0"/>
        <v>0</v>
      </c>
    </row>
    <row r="23" spans="1:17" x14ac:dyDescent="0.3">
      <c r="A23">
        <v>654.72216796875</v>
      </c>
      <c r="B23">
        <v>236.94647216796875</v>
      </c>
      <c r="C23">
        <v>214.53245544433594</v>
      </c>
      <c r="D23">
        <v>39</v>
      </c>
      <c r="E23">
        <v>95</v>
      </c>
      <c r="G23" s="12" t="s">
        <v>281</v>
      </c>
      <c r="I23" t="s">
        <v>286</v>
      </c>
      <c r="K23" t="s">
        <v>294</v>
      </c>
      <c r="L23" t="s">
        <v>295</v>
      </c>
      <c r="M23" s="13" t="s">
        <v>296</v>
      </c>
      <c r="N23" s="12">
        <v>39</v>
      </c>
      <c r="O23" s="13">
        <v>95</v>
      </c>
      <c r="P23" s="12">
        <f t="shared" si="0"/>
        <v>0</v>
      </c>
      <c r="Q23" s="13">
        <f t="shared" si="0"/>
        <v>0</v>
      </c>
    </row>
    <row r="24" spans="1:17" x14ac:dyDescent="0.3">
      <c r="A24">
        <v>653.69970703125</v>
      </c>
      <c r="B24">
        <v>235.43266296386719</v>
      </c>
      <c r="C24">
        <v>264.04977416992188</v>
      </c>
      <c r="D24">
        <v>41</v>
      </c>
      <c r="E24">
        <v>93</v>
      </c>
      <c r="G24" s="12" t="s">
        <v>281</v>
      </c>
      <c r="K24" t="s">
        <v>297</v>
      </c>
      <c r="L24" t="s">
        <v>298</v>
      </c>
      <c r="M24" s="13"/>
      <c r="N24" s="12">
        <v>41</v>
      </c>
      <c r="O24" s="13">
        <v>93</v>
      </c>
      <c r="P24" s="12">
        <f t="shared" si="0"/>
        <v>0</v>
      </c>
      <c r="Q24" s="13">
        <f t="shared" si="0"/>
        <v>0</v>
      </c>
    </row>
    <row r="25" spans="1:17" x14ac:dyDescent="0.3">
      <c r="A25">
        <v>646.91046142578125</v>
      </c>
      <c r="B25">
        <v>238.71174621582031</v>
      </c>
      <c r="C25">
        <v>86.026939392089844</v>
      </c>
      <c r="D25">
        <v>42</v>
      </c>
      <c r="E25">
        <v>97</v>
      </c>
      <c r="G25" s="12" t="s">
        <v>281</v>
      </c>
      <c r="I25" t="s">
        <v>283</v>
      </c>
      <c r="K25" t="s">
        <v>294</v>
      </c>
      <c r="M25" s="13" t="s">
        <v>299</v>
      </c>
      <c r="N25" s="12">
        <v>42</v>
      </c>
      <c r="O25" s="13">
        <v>97</v>
      </c>
      <c r="P25" s="12">
        <f t="shared" si="0"/>
        <v>0</v>
      </c>
      <c r="Q25" s="13">
        <f t="shared" si="0"/>
        <v>0</v>
      </c>
    </row>
    <row r="26" spans="1:17" x14ac:dyDescent="0.3">
      <c r="A26">
        <v>656.6622314453125</v>
      </c>
      <c r="B26">
        <v>236.94647216796875</v>
      </c>
      <c r="C26">
        <v>86.174331665039063</v>
      </c>
      <c r="D26">
        <v>43</v>
      </c>
      <c r="E26">
        <v>99</v>
      </c>
      <c r="G26" s="12" t="s">
        <v>281</v>
      </c>
      <c r="I26" t="s">
        <v>283</v>
      </c>
      <c r="K26" t="s">
        <v>294</v>
      </c>
      <c r="M26" s="13" t="s">
        <v>300</v>
      </c>
      <c r="N26" s="12">
        <v>43</v>
      </c>
      <c r="O26" s="13">
        <v>99</v>
      </c>
      <c r="P26" s="12">
        <f t="shared" si="0"/>
        <v>0</v>
      </c>
      <c r="Q26" s="13">
        <f t="shared" si="0"/>
        <v>0</v>
      </c>
    </row>
    <row r="27" spans="1:17" x14ac:dyDescent="0.3">
      <c r="A27">
        <v>666.41400146484375</v>
      </c>
      <c r="B27">
        <v>235.18121337890625</v>
      </c>
      <c r="C27">
        <v>86.321723937988281</v>
      </c>
      <c r="D27">
        <v>45</v>
      </c>
      <c r="E27">
        <v>101</v>
      </c>
      <c r="G27" s="12" t="s">
        <v>281</v>
      </c>
      <c r="I27" t="s">
        <v>283</v>
      </c>
      <c r="K27" t="s">
        <v>294</v>
      </c>
      <c r="M27" s="13" t="s">
        <v>301</v>
      </c>
      <c r="N27" s="12">
        <v>45</v>
      </c>
      <c r="O27" s="13">
        <v>101</v>
      </c>
      <c r="P27" s="12">
        <f t="shared" si="0"/>
        <v>0</v>
      </c>
      <c r="Q27" s="13">
        <f t="shared" si="0"/>
        <v>0</v>
      </c>
    </row>
    <row r="28" spans="1:17" x14ac:dyDescent="0.3">
      <c r="A28">
        <v>616.36602783203125</v>
      </c>
      <c r="B28">
        <v>244.24087524414063</v>
      </c>
      <c r="C28">
        <v>85.565269470214844</v>
      </c>
      <c r="D28">
        <v>46</v>
      </c>
      <c r="E28">
        <v>103</v>
      </c>
      <c r="G28" s="14" t="s">
        <v>281</v>
      </c>
      <c r="H28" s="15"/>
      <c r="I28" s="15"/>
      <c r="J28" s="15"/>
      <c r="K28" s="15" t="s">
        <v>302</v>
      </c>
      <c r="L28" s="15" t="s">
        <v>303</v>
      </c>
      <c r="M28" s="16"/>
      <c r="N28" s="12">
        <v>46</v>
      </c>
      <c r="O28" s="13">
        <v>103</v>
      </c>
      <c r="P28" s="12">
        <f t="shared" si="0"/>
        <v>0</v>
      </c>
      <c r="Q28" s="13">
        <f t="shared" si="0"/>
        <v>0</v>
      </c>
    </row>
    <row r="29" spans="1:17" x14ac:dyDescent="0.3">
      <c r="A29">
        <v>-684.3074951171875</v>
      </c>
      <c r="B29">
        <v>391.002197265625</v>
      </c>
      <c r="C29">
        <v>337.72296142578125</v>
      </c>
      <c r="D29">
        <v>49</v>
      </c>
      <c r="E29">
        <v>107</v>
      </c>
      <c r="G29" s="12" t="s">
        <v>287</v>
      </c>
      <c r="I29" t="s">
        <v>286</v>
      </c>
      <c r="K29" t="s">
        <v>293</v>
      </c>
      <c r="M29" s="13"/>
      <c r="N29" s="12">
        <v>49</v>
      </c>
      <c r="O29" s="13">
        <v>107</v>
      </c>
      <c r="P29" s="12">
        <f t="shared" si="0"/>
        <v>0</v>
      </c>
      <c r="Q29" s="13">
        <f t="shared" si="0"/>
        <v>0</v>
      </c>
    </row>
    <row r="30" spans="1:17" x14ac:dyDescent="0.3">
      <c r="A30">
        <v>-677.9427490234375</v>
      </c>
      <c r="B30">
        <v>351.05844116210938</v>
      </c>
      <c r="C30">
        <v>387.31582641601563</v>
      </c>
      <c r="D30">
        <v>77</v>
      </c>
      <c r="E30">
        <v>109</v>
      </c>
      <c r="G30" s="12" t="s">
        <v>287</v>
      </c>
      <c r="I30" t="s">
        <v>283</v>
      </c>
      <c r="K30" t="s">
        <v>291</v>
      </c>
      <c r="M30" s="13"/>
      <c r="N30" s="12">
        <v>77</v>
      </c>
      <c r="O30" s="13">
        <v>109</v>
      </c>
      <c r="P30" s="12">
        <f t="shared" si="0"/>
        <v>0</v>
      </c>
      <c r="Q30" s="13">
        <f t="shared" si="0"/>
        <v>0</v>
      </c>
    </row>
    <row r="31" spans="1:17" x14ac:dyDescent="0.3">
      <c r="A31">
        <v>-708.00244140625</v>
      </c>
      <c r="B31">
        <v>539.71636962890625</v>
      </c>
      <c r="C31">
        <v>157.49148559570313</v>
      </c>
      <c r="D31">
        <v>78</v>
      </c>
      <c r="E31">
        <v>105</v>
      </c>
      <c r="G31" s="12" t="s">
        <v>287</v>
      </c>
      <c r="I31" t="s">
        <v>283</v>
      </c>
      <c r="K31" t="s">
        <v>293</v>
      </c>
      <c r="M31" s="13"/>
      <c r="N31" s="12">
        <v>78</v>
      </c>
      <c r="O31" s="13">
        <v>105</v>
      </c>
      <c r="P31" s="12">
        <f t="shared" si="0"/>
        <v>0</v>
      </c>
      <c r="Q31" s="13">
        <f t="shared" si="0"/>
        <v>0</v>
      </c>
    </row>
    <row r="32" spans="1:17" x14ac:dyDescent="0.3">
      <c r="A32">
        <v>-650.48138427734375</v>
      </c>
      <c r="B32">
        <v>178.23858642578125</v>
      </c>
      <c r="C32">
        <v>389.35830688476563</v>
      </c>
      <c r="D32">
        <v>79</v>
      </c>
      <c r="E32">
        <v>111</v>
      </c>
      <c r="G32" s="12" t="s">
        <v>287</v>
      </c>
      <c r="I32" t="s">
        <v>286</v>
      </c>
      <c r="K32" t="s">
        <v>291</v>
      </c>
      <c r="M32" s="13"/>
      <c r="N32" s="12">
        <v>79</v>
      </c>
      <c r="O32" s="13">
        <v>111</v>
      </c>
      <c r="P32" s="12">
        <f t="shared" si="0"/>
        <v>0</v>
      </c>
      <c r="Q32" s="13">
        <f t="shared" si="0"/>
        <v>0</v>
      </c>
    </row>
    <row r="33" spans="1:17" x14ac:dyDescent="0.3">
      <c r="A33">
        <v>-670.235595703125</v>
      </c>
      <c r="B33">
        <v>302.37643432617188</v>
      </c>
      <c r="C33">
        <v>308.38092041015625</v>
      </c>
      <c r="D33">
        <v>83</v>
      </c>
      <c r="E33">
        <v>113</v>
      </c>
      <c r="G33" s="12" t="s">
        <v>287</v>
      </c>
      <c r="K33" t="s">
        <v>297</v>
      </c>
      <c r="M33" s="13"/>
      <c r="N33" s="12">
        <v>83</v>
      </c>
      <c r="O33" s="13">
        <v>113</v>
      </c>
      <c r="P33" s="12">
        <f t="shared" si="0"/>
        <v>0</v>
      </c>
      <c r="Q33" s="13">
        <f t="shared" si="0"/>
        <v>0</v>
      </c>
    </row>
    <row r="34" spans="1:17" x14ac:dyDescent="0.3">
      <c r="A34">
        <v>-676.97454833984375</v>
      </c>
      <c r="B34">
        <v>344.77117919921875</v>
      </c>
      <c r="C34">
        <v>301.42813110351563</v>
      </c>
      <c r="D34">
        <v>85</v>
      </c>
      <c r="E34">
        <v>115</v>
      </c>
      <c r="G34" s="12" t="s">
        <v>287</v>
      </c>
      <c r="I34" t="s">
        <v>286</v>
      </c>
      <c r="K34" t="s">
        <v>294</v>
      </c>
      <c r="M34" s="13"/>
      <c r="N34" s="12">
        <v>85</v>
      </c>
      <c r="O34" s="13">
        <v>115</v>
      </c>
      <c r="P34" s="12">
        <f t="shared" si="0"/>
        <v>0</v>
      </c>
      <c r="Q34" s="13">
        <f t="shared" si="0"/>
        <v>0</v>
      </c>
    </row>
    <row r="35" spans="1:17" x14ac:dyDescent="0.3">
      <c r="A35">
        <v>-692.15716552734375</v>
      </c>
      <c r="B35">
        <v>344.77117919921875</v>
      </c>
      <c r="C35">
        <v>160.51301574707031</v>
      </c>
      <c r="D35">
        <v>87</v>
      </c>
      <c r="E35">
        <v>117</v>
      </c>
      <c r="G35" s="12" t="s">
        <v>287</v>
      </c>
      <c r="I35" t="s">
        <v>283</v>
      </c>
      <c r="K35" t="s">
        <v>294</v>
      </c>
      <c r="M35" s="13" t="s">
        <v>301</v>
      </c>
      <c r="N35" s="12">
        <v>87</v>
      </c>
      <c r="O35" s="13">
        <v>117</v>
      </c>
      <c r="P35" s="12">
        <f t="shared" si="0"/>
        <v>0</v>
      </c>
      <c r="Q35" s="13">
        <f t="shared" si="0"/>
        <v>0</v>
      </c>
    </row>
    <row r="36" spans="1:17" x14ac:dyDescent="0.3">
      <c r="A36">
        <v>-677.02508544921875</v>
      </c>
      <c r="B36">
        <v>344.77117919921875</v>
      </c>
      <c r="C36">
        <v>160.50758361816406</v>
      </c>
      <c r="D36">
        <v>89</v>
      </c>
      <c r="E36">
        <v>119</v>
      </c>
      <c r="G36" s="12" t="s">
        <v>287</v>
      </c>
      <c r="I36" t="s">
        <v>283</v>
      </c>
      <c r="K36" t="s">
        <v>294</v>
      </c>
      <c r="M36" s="13" t="s">
        <v>300</v>
      </c>
      <c r="N36" s="12">
        <v>89</v>
      </c>
      <c r="O36" s="13">
        <v>119</v>
      </c>
      <c r="P36" s="12">
        <f t="shared" si="0"/>
        <v>0</v>
      </c>
      <c r="Q36" s="13">
        <f t="shared" si="0"/>
        <v>0</v>
      </c>
    </row>
    <row r="37" spans="1:17" x14ac:dyDescent="0.3">
      <c r="A37">
        <v>-661.89300537109375</v>
      </c>
      <c r="B37">
        <v>344.77117919921875</v>
      </c>
      <c r="C37">
        <v>160.50215148925781</v>
      </c>
      <c r="D37">
        <v>91</v>
      </c>
      <c r="E37">
        <v>121</v>
      </c>
      <c r="G37" s="12" t="s">
        <v>287</v>
      </c>
      <c r="I37" t="s">
        <v>283</v>
      </c>
      <c r="K37" t="s">
        <v>294</v>
      </c>
      <c r="M37" s="13" t="s">
        <v>299</v>
      </c>
      <c r="N37" s="12">
        <v>91</v>
      </c>
      <c r="O37" s="13">
        <v>121</v>
      </c>
      <c r="P37" s="12">
        <f t="shared" si="0"/>
        <v>0</v>
      </c>
      <c r="Q37" s="13">
        <f t="shared" si="0"/>
        <v>0</v>
      </c>
    </row>
    <row r="38" spans="1:17" x14ac:dyDescent="0.3">
      <c r="A38">
        <v>-710.81634521484375</v>
      </c>
      <c r="B38">
        <v>344.77117919921875</v>
      </c>
      <c r="C38">
        <v>160.51969909667969</v>
      </c>
      <c r="D38">
        <v>93</v>
      </c>
      <c r="E38">
        <v>123</v>
      </c>
      <c r="G38" s="14" t="s">
        <v>287</v>
      </c>
      <c r="H38" s="15"/>
      <c r="I38" s="15"/>
      <c r="J38" s="15"/>
      <c r="K38" s="15" t="s">
        <v>304</v>
      </c>
      <c r="L38" s="15"/>
      <c r="M38" s="16"/>
      <c r="N38" s="12">
        <v>93</v>
      </c>
      <c r="O38" s="13">
        <v>123</v>
      </c>
      <c r="P38" s="12">
        <f t="shared" si="0"/>
        <v>0</v>
      </c>
      <c r="Q38" s="13">
        <f t="shared" si="0"/>
        <v>0</v>
      </c>
    </row>
    <row r="39" spans="1:17" x14ac:dyDescent="0.3">
      <c r="A39">
        <v>696.2373046875</v>
      </c>
      <c r="B39">
        <v>504.16281127929688</v>
      </c>
      <c r="C39">
        <v>287.48403930664063</v>
      </c>
      <c r="D39">
        <v>95</v>
      </c>
      <c r="E39">
        <v>125</v>
      </c>
      <c r="G39" s="12" t="s">
        <v>281</v>
      </c>
      <c r="I39" t="s">
        <v>283</v>
      </c>
      <c r="K39" t="s">
        <v>305</v>
      </c>
      <c r="L39" t="s">
        <v>82</v>
      </c>
      <c r="M39" s="13"/>
      <c r="N39" s="12">
        <v>95</v>
      </c>
      <c r="O39" s="13">
        <v>125</v>
      </c>
      <c r="P39" s="12">
        <f t="shared" si="0"/>
        <v>0</v>
      </c>
      <c r="Q39" s="13">
        <f t="shared" si="0"/>
        <v>0</v>
      </c>
    </row>
    <row r="40" spans="1:17" x14ac:dyDescent="0.3">
      <c r="A40">
        <v>654.47418212890625</v>
      </c>
      <c r="B40">
        <v>267.1298828125</v>
      </c>
      <c r="C40">
        <v>113.48860931396484</v>
      </c>
      <c r="D40">
        <v>97</v>
      </c>
      <c r="E40">
        <v>127</v>
      </c>
      <c r="G40" s="12" t="s">
        <v>281</v>
      </c>
      <c r="I40" t="s">
        <v>286</v>
      </c>
      <c r="K40" t="s">
        <v>305</v>
      </c>
      <c r="M40" s="13"/>
      <c r="N40" s="12">
        <v>97</v>
      </c>
      <c r="O40" s="13">
        <v>127</v>
      </c>
      <c r="P40" s="12">
        <f t="shared" si="0"/>
        <v>0</v>
      </c>
      <c r="Q40" s="13">
        <f t="shared" si="0"/>
        <v>0</v>
      </c>
    </row>
    <row r="41" spans="1:17" x14ac:dyDescent="0.3">
      <c r="A41">
        <v>653.6514892578125</v>
      </c>
      <c r="B41">
        <v>228.89471435546875</v>
      </c>
      <c r="C41">
        <v>363.4765625</v>
      </c>
      <c r="D41">
        <v>99</v>
      </c>
      <c r="E41">
        <v>129</v>
      </c>
      <c r="G41" s="12" t="s">
        <v>281</v>
      </c>
      <c r="I41" t="s">
        <v>286</v>
      </c>
      <c r="K41" t="s">
        <v>291</v>
      </c>
      <c r="M41" s="13"/>
      <c r="N41" s="12">
        <v>99</v>
      </c>
      <c r="O41" s="13">
        <v>129</v>
      </c>
      <c r="P41" s="12">
        <f t="shared" si="0"/>
        <v>0</v>
      </c>
      <c r="Q41" s="13">
        <f t="shared" si="0"/>
        <v>0</v>
      </c>
    </row>
    <row r="42" spans="1:17" x14ac:dyDescent="0.3">
      <c r="A42">
        <v>672.85809326171875</v>
      </c>
      <c r="B42">
        <v>363.15216064453125</v>
      </c>
      <c r="C42">
        <v>252.88250732421875</v>
      </c>
      <c r="D42">
        <v>101</v>
      </c>
      <c r="E42">
        <v>131</v>
      </c>
      <c r="G42" s="12" t="s">
        <v>281</v>
      </c>
      <c r="I42" t="s">
        <v>283</v>
      </c>
      <c r="K42" t="s">
        <v>291</v>
      </c>
      <c r="M42" s="13"/>
      <c r="N42" s="12">
        <v>101</v>
      </c>
      <c r="O42" s="13">
        <v>131</v>
      </c>
      <c r="P42" s="12">
        <f t="shared" si="0"/>
        <v>0</v>
      </c>
      <c r="Q42" s="13">
        <f t="shared" si="0"/>
        <v>0</v>
      </c>
    </row>
    <row r="43" spans="1:17" x14ac:dyDescent="0.3">
      <c r="A43">
        <v>654.5831298828125</v>
      </c>
      <c r="B43">
        <v>259.80364990234375</v>
      </c>
      <c r="C43">
        <v>173.92433166503906</v>
      </c>
      <c r="D43">
        <v>103</v>
      </c>
      <c r="E43">
        <v>133</v>
      </c>
      <c r="G43" s="12" t="s">
        <v>281</v>
      </c>
      <c r="K43" t="s">
        <v>297</v>
      </c>
      <c r="M43" s="13"/>
      <c r="N43" s="12">
        <v>103</v>
      </c>
      <c r="O43" s="13">
        <v>133</v>
      </c>
      <c r="P43" s="12">
        <f t="shared" si="0"/>
        <v>0</v>
      </c>
      <c r="Q43" s="13">
        <f t="shared" si="0"/>
        <v>0</v>
      </c>
    </row>
    <row r="44" spans="1:17" x14ac:dyDescent="0.3">
      <c r="A44">
        <v>649.1236572265625</v>
      </c>
      <c r="B44">
        <v>228.64453125</v>
      </c>
      <c r="C44">
        <v>152.48399353027344</v>
      </c>
      <c r="D44">
        <v>105</v>
      </c>
      <c r="E44">
        <v>135</v>
      </c>
      <c r="G44" s="12" t="s">
        <v>281</v>
      </c>
      <c r="I44" t="s">
        <v>286</v>
      </c>
      <c r="K44" t="s">
        <v>294</v>
      </c>
      <c r="M44" s="13"/>
      <c r="N44" s="12">
        <v>105</v>
      </c>
      <c r="O44" s="13">
        <v>135</v>
      </c>
      <c r="P44" s="12">
        <f t="shared" si="0"/>
        <v>0</v>
      </c>
      <c r="Q44" s="13">
        <f t="shared" si="0"/>
        <v>0</v>
      </c>
    </row>
    <row r="45" spans="1:17" x14ac:dyDescent="0.3">
      <c r="A45">
        <v>637.76300048828125</v>
      </c>
      <c r="B45">
        <v>230.26869201660156</v>
      </c>
      <c r="C45">
        <v>94.111000061035156</v>
      </c>
      <c r="D45">
        <v>107</v>
      </c>
      <c r="E45">
        <v>137</v>
      </c>
      <c r="G45" s="12" t="s">
        <v>281</v>
      </c>
      <c r="I45" t="s">
        <v>283</v>
      </c>
      <c r="K45" t="s">
        <v>294</v>
      </c>
      <c r="M45" s="13" t="s">
        <v>299</v>
      </c>
      <c r="N45" s="12">
        <v>107</v>
      </c>
      <c r="O45" s="13">
        <v>137</v>
      </c>
      <c r="P45" s="12">
        <f t="shared" si="0"/>
        <v>0</v>
      </c>
      <c r="Q45" s="13">
        <f t="shared" si="0"/>
        <v>0</v>
      </c>
    </row>
    <row r="46" spans="1:17" x14ac:dyDescent="0.3">
      <c r="A46">
        <v>647.87750244140625</v>
      </c>
      <c r="B46">
        <v>228.64453125</v>
      </c>
      <c r="C46">
        <v>93.8958740234375</v>
      </c>
      <c r="D46">
        <v>109</v>
      </c>
      <c r="E46">
        <v>139</v>
      </c>
      <c r="G46" s="12" t="s">
        <v>281</v>
      </c>
      <c r="I46" t="s">
        <v>283</v>
      </c>
      <c r="K46" t="s">
        <v>294</v>
      </c>
      <c r="M46" s="13" t="s">
        <v>300</v>
      </c>
      <c r="N46" s="12">
        <v>109</v>
      </c>
      <c r="O46" s="13">
        <v>139</v>
      </c>
      <c r="P46" s="12">
        <f t="shared" si="0"/>
        <v>0</v>
      </c>
      <c r="Q46" s="13">
        <f t="shared" si="0"/>
        <v>0</v>
      </c>
    </row>
    <row r="47" spans="1:17" x14ac:dyDescent="0.3">
      <c r="A47">
        <v>657.99200439453125</v>
      </c>
      <c r="B47">
        <v>227.02035522460938</v>
      </c>
      <c r="C47">
        <v>93.680740356445313</v>
      </c>
      <c r="D47">
        <v>111</v>
      </c>
      <c r="E47">
        <v>141</v>
      </c>
      <c r="G47" s="12" t="s">
        <v>281</v>
      </c>
      <c r="I47" t="s">
        <v>283</v>
      </c>
      <c r="K47" t="s">
        <v>294</v>
      </c>
      <c r="M47" s="13" t="s">
        <v>301</v>
      </c>
      <c r="N47" s="12">
        <v>111</v>
      </c>
      <c r="O47" s="13">
        <v>141</v>
      </c>
      <c r="P47" s="12">
        <f t="shared" si="0"/>
        <v>0</v>
      </c>
      <c r="Q47" s="13">
        <f t="shared" si="0"/>
        <v>0</v>
      </c>
    </row>
    <row r="48" spans="1:17" x14ac:dyDescent="0.3">
      <c r="A48">
        <v>692.60162353515625</v>
      </c>
      <c r="B48">
        <v>221.46279907226563</v>
      </c>
      <c r="C48">
        <v>92.944618225097656</v>
      </c>
      <c r="D48">
        <v>113</v>
      </c>
      <c r="E48">
        <v>143</v>
      </c>
      <c r="G48" s="14" t="s">
        <v>281</v>
      </c>
      <c r="H48" s="15"/>
      <c r="I48" s="15"/>
      <c r="J48" s="15"/>
      <c r="K48" s="15" t="s">
        <v>304</v>
      </c>
      <c r="L48" s="15"/>
      <c r="M48" s="16"/>
      <c r="N48" s="12">
        <v>113</v>
      </c>
      <c r="O48" s="13">
        <v>143</v>
      </c>
      <c r="P48" s="12">
        <f t="shared" si="0"/>
        <v>0</v>
      </c>
      <c r="Q48" s="13">
        <f t="shared" si="0"/>
        <v>0</v>
      </c>
    </row>
    <row r="49" spans="1:17" x14ac:dyDescent="0.3">
      <c r="A49">
        <v>-713.9036865234375</v>
      </c>
      <c r="B49">
        <v>509.20730590820313</v>
      </c>
      <c r="C49">
        <v>289.32669067382813</v>
      </c>
      <c r="D49">
        <v>115</v>
      </c>
      <c r="E49">
        <v>145</v>
      </c>
      <c r="G49" s="12" t="s">
        <v>287</v>
      </c>
      <c r="I49" t="s">
        <v>283</v>
      </c>
      <c r="K49" t="s">
        <v>305</v>
      </c>
      <c r="M49" s="13"/>
      <c r="N49" s="12">
        <v>115</v>
      </c>
      <c r="O49" s="13">
        <v>145</v>
      </c>
      <c r="P49" s="12">
        <f t="shared" si="0"/>
        <v>0</v>
      </c>
      <c r="Q49" s="13">
        <f t="shared" si="0"/>
        <v>0</v>
      </c>
    </row>
    <row r="50" spans="1:17" x14ac:dyDescent="0.3">
      <c r="A50">
        <v>-618.857666015625</v>
      </c>
      <c r="B50">
        <v>253.81326293945313</v>
      </c>
      <c r="C50">
        <v>160.65679931640625</v>
      </c>
      <c r="D50">
        <v>117</v>
      </c>
      <c r="E50">
        <v>147</v>
      </c>
      <c r="G50" s="12" t="s">
        <v>287</v>
      </c>
      <c r="I50" t="s">
        <v>286</v>
      </c>
      <c r="K50" t="s">
        <v>305</v>
      </c>
      <c r="M50" s="13"/>
      <c r="N50" s="12">
        <v>117</v>
      </c>
      <c r="O50" s="13">
        <v>147</v>
      </c>
      <c r="P50" s="12">
        <f t="shared" si="0"/>
        <v>0</v>
      </c>
      <c r="Q50" s="13">
        <f t="shared" si="0"/>
        <v>0</v>
      </c>
    </row>
    <row r="51" spans="1:17" x14ac:dyDescent="0.3">
      <c r="A51">
        <v>-650.48138427734375</v>
      </c>
      <c r="B51">
        <v>178.23858642578125</v>
      </c>
      <c r="C51">
        <v>389.35830688476563</v>
      </c>
      <c r="D51">
        <v>119</v>
      </c>
      <c r="E51">
        <v>149</v>
      </c>
      <c r="G51" s="12" t="s">
        <v>287</v>
      </c>
      <c r="I51" t="s">
        <v>286</v>
      </c>
      <c r="K51" t="s">
        <v>291</v>
      </c>
      <c r="M51" s="13"/>
      <c r="N51" s="12">
        <v>119</v>
      </c>
      <c r="O51" s="13">
        <v>149</v>
      </c>
      <c r="P51" s="12">
        <f t="shared" si="0"/>
        <v>0</v>
      </c>
      <c r="Q51" s="13">
        <f t="shared" si="0"/>
        <v>0</v>
      </c>
    </row>
    <row r="52" spans="1:17" x14ac:dyDescent="0.3">
      <c r="A52">
        <v>-633.07330322265625</v>
      </c>
      <c r="B52">
        <v>306.14828491210938</v>
      </c>
      <c r="C52">
        <v>301.030029296875</v>
      </c>
      <c r="D52">
        <v>121</v>
      </c>
      <c r="E52">
        <v>150</v>
      </c>
      <c r="G52" s="12" t="s">
        <v>287</v>
      </c>
      <c r="I52" t="s">
        <v>283</v>
      </c>
      <c r="K52" t="s">
        <v>291</v>
      </c>
      <c r="M52" s="13"/>
      <c r="N52" s="12">
        <v>121</v>
      </c>
      <c r="O52" s="13">
        <v>150</v>
      </c>
      <c r="P52" s="12">
        <f t="shared" si="0"/>
        <v>0</v>
      </c>
      <c r="Q52" s="13">
        <f t="shared" si="0"/>
        <v>0</v>
      </c>
    </row>
    <row r="53" spans="1:17" x14ac:dyDescent="0.3">
      <c r="A53">
        <v>-617.440673828125</v>
      </c>
      <c r="B53">
        <v>253.9031982421875</v>
      </c>
      <c r="C53">
        <v>192.13345336914063</v>
      </c>
      <c r="D53">
        <v>122</v>
      </c>
      <c r="E53">
        <v>152</v>
      </c>
      <c r="G53" s="12" t="s">
        <v>287</v>
      </c>
      <c r="K53" t="s">
        <v>297</v>
      </c>
      <c r="M53" s="13"/>
      <c r="N53" s="12">
        <v>122</v>
      </c>
      <c r="O53" s="13">
        <v>152</v>
      </c>
      <c r="P53" s="12">
        <f t="shared" si="0"/>
        <v>0</v>
      </c>
      <c r="Q53" s="13">
        <f t="shared" si="0"/>
        <v>0</v>
      </c>
    </row>
    <row r="54" spans="1:17" x14ac:dyDescent="0.3">
      <c r="A54">
        <v>-610.24658203125</v>
      </c>
      <c r="B54">
        <v>241.85516357421875</v>
      </c>
      <c r="C54">
        <v>244.79664611816406</v>
      </c>
      <c r="D54">
        <v>124</v>
      </c>
      <c r="E54">
        <v>154</v>
      </c>
      <c r="G54" s="12" t="s">
        <v>287</v>
      </c>
      <c r="I54" t="s">
        <v>286</v>
      </c>
      <c r="K54" t="s">
        <v>294</v>
      </c>
      <c r="M54" s="13"/>
      <c r="N54" s="12">
        <v>124</v>
      </c>
      <c r="O54" s="13">
        <v>154</v>
      </c>
      <c r="P54" s="12">
        <f t="shared" si="0"/>
        <v>0</v>
      </c>
      <c r="Q54" s="13">
        <f t="shared" si="0"/>
        <v>0</v>
      </c>
    </row>
    <row r="55" spans="1:17" x14ac:dyDescent="0.3">
      <c r="A55">
        <v>-620.66845703125</v>
      </c>
      <c r="B55">
        <v>241.85516357421875</v>
      </c>
      <c r="C55">
        <v>302.77420043945313</v>
      </c>
      <c r="D55">
        <v>126</v>
      </c>
      <c r="E55">
        <v>156</v>
      </c>
      <c r="G55" s="12" t="s">
        <v>287</v>
      </c>
      <c r="I55" t="s">
        <v>283</v>
      </c>
      <c r="K55" t="s">
        <v>294</v>
      </c>
      <c r="M55" s="13" t="s">
        <v>299</v>
      </c>
      <c r="N55" s="12">
        <v>126</v>
      </c>
      <c r="O55" s="13">
        <v>156</v>
      </c>
      <c r="P55" s="12">
        <f t="shared" si="0"/>
        <v>0</v>
      </c>
      <c r="Q55" s="13">
        <f t="shared" si="0"/>
        <v>0</v>
      </c>
    </row>
    <row r="56" spans="1:17" x14ac:dyDescent="0.3">
      <c r="A56">
        <v>-607.59893798828125</v>
      </c>
      <c r="B56">
        <v>241.85516357421875</v>
      </c>
      <c r="C56">
        <v>302.17108154296875</v>
      </c>
      <c r="D56">
        <v>128</v>
      </c>
      <c r="E56">
        <v>158</v>
      </c>
      <c r="G56" s="12" t="s">
        <v>287</v>
      </c>
      <c r="I56" t="s">
        <v>283</v>
      </c>
      <c r="K56" t="s">
        <v>294</v>
      </c>
      <c r="M56" s="13" t="s">
        <v>300</v>
      </c>
      <c r="N56" s="12">
        <v>128</v>
      </c>
      <c r="O56" s="13">
        <v>158</v>
      </c>
      <c r="P56" s="12">
        <f t="shared" si="0"/>
        <v>0</v>
      </c>
      <c r="Q56" s="13">
        <f t="shared" si="0"/>
        <v>0</v>
      </c>
    </row>
    <row r="57" spans="1:17" x14ac:dyDescent="0.3">
      <c r="A57">
        <v>-594.5294189453125</v>
      </c>
      <c r="B57">
        <v>241.85516357421875</v>
      </c>
      <c r="C57">
        <v>301.56796264648438</v>
      </c>
      <c r="D57">
        <v>130</v>
      </c>
      <c r="E57">
        <v>160</v>
      </c>
      <c r="G57" s="12" t="s">
        <v>287</v>
      </c>
      <c r="I57" t="s">
        <v>283</v>
      </c>
      <c r="K57" t="s">
        <v>294</v>
      </c>
      <c r="M57" s="13" t="s">
        <v>301</v>
      </c>
      <c r="N57" s="12">
        <v>130</v>
      </c>
      <c r="O57" s="13">
        <v>160</v>
      </c>
      <c r="P57" s="12">
        <f t="shared" si="0"/>
        <v>0</v>
      </c>
      <c r="Q57" s="13">
        <f t="shared" si="0"/>
        <v>0</v>
      </c>
    </row>
    <row r="58" spans="1:17" x14ac:dyDescent="0.3">
      <c r="A58">
        <v>-688.24005126953125</v>
      </c>
      <c r="B58">
        <v>241.85516357421875</v>
      </c>
      <c r="C58">
        <v>305.89242553710938</v>
      </c>
      <c r="D58">
        <v>132</v>
      </c>
      <c r="E58">
        <v>162</v>
      </c>
      <c r="G58" s="14" t="s">
        <v>287</v>
      </c>
      <c r="H58" s="15"/>
      <c r="I58" s="15"/>
      <c r="J58" s="15"/>
      <c r="K58" s="15" t="s">
        <v>304</v>
      </c>
      <c r="L58" s="15"/>
      <c r="M58" s="16"/>
      <c r="N58" s="12">
        <v>132</v>
      </c>
      <c r="O58" s="13">
        <v>162</v>
      </c>
      <c r="P58" s="12">
        <f t="shared" si="0"/>
        <v>0</v>
      </c>
      <c r="Q58" s="13">
        <f t="shared" si="0"/>
        <v>0</v>
      </c>
    </row>
    <row r="59" spans="1:17" x14ac:dyDescent="0.3">
      <c r="A59">
        <v>700</v>
      </c>
      <c r="B59">
        <v>600</v>
      </c>
      <c r="C59">
        <v>0</v>
      </c>
      <c r="D59">
        <v>134</v>
      </c>
      <c r="E59">
        <v>164</v>
      </c>
      <c r="G59" s="12" t="s">
        <v>281</v>
      </c>
      <c r="K59" t="s">
        <v>306</v>
      </c>
      <c r="L59" t="s">
        <v>112</v>
      </c>
      <c r="M59" s="13"/>
      <c r="N59" s="12">
        <v>134</v>
      </c>
      <c r="O59" s="13">
        <v>164</v>
      </c>
      <c r="P59" s="12">
        <f t="shared" si="0"/>
        <v>0</v>
      </c>
      <c r="Q59" s="13">
        <f t="shared" si="0"/>
        <v>0</v>
      </c>
    </row>
    <row r="60" spans="1:17" x14ac:dyDescent="0.3">
      <c r="A60">
        <v>-700</v>
      </c>
      <c r="B60">
        <v>600</v>
      </c>
      <c r="C60">
        <v>0</v>
      </c>
      <c r="D60">
        <v>136</v>
      </c>
      <c r="E60">
        <v>166</v>
      </c>
      <c r="G60" s="14" t="s">
        <v>287</v>
      </c>
      <c r="H60" s="15"/>
      <c r="I60" s="15"/>
      <c r="J60" s="15"/>
      <c r="K60" s="15" t="s">
        <v>306</v>
      </c>
      <c r="L60" s="15"/>
      <c r="M60" s="16"/>
      <c r="N60" s="14">
        <v>136</v>
      </c>
      <c r="O60" s="16">
        <v>166</v>
      </c>
      <c r="P60" s="14">
        <f t="shared" si="0"/>
        <v>0</v>
      </c>
      <c r="Q60" s="16">
        <f t="shared" si="0"/>
        <v>0</v>
      </c>
    </row>
    <row r="61" spans="1:17" x14ac:dyDescent="0.3">
      <c r="G61" s="3" t="s">
        <v>307</v>
      </c>
      <c r="H61" s="31" t="s">
        <v>308</v>
      </c>
      <c r="I61" s="31" t="s">
        <v>309</v>
      </c>
      <c r="J61" s="31" t="s">
        <v>310</v>
      </c>
      <c r="K61" s="31" t="s">
        <v>130</v>
      </c>
      <c r="L61" s="31" t="s">
        <v>179</v>
      </c>
      <c r="M61" s="48" t="s">
        <v>311</v>
      </c>
      <c r="N61" s="3" t="s">
        <v>383</v>
      </c>
      <c r="O61" s="5"/>
      <c r="P61" s="3" t="s">
        <v>381</v>
      </c>
      <c r="Q61" s="5"/>
    </row>
  </sheetData>
  <conditionalFormatting sqref="P1:Q60">
    <cfRule type="cellIs" dxfId="5" priority="1" operator="lessThan">
      <formula>0</formula>
    </cfRule>
    <cfRule type="cellIs" dxfId="4" priority="2" operator="greaterThan">
      <formula>0</formula>
    </cfRule>
    <cfRule type="cellIs" dxfId="3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EE92-3152-4282-93F1-6C0D19365408}">
  <dimension ref="A1:N39"/>
  <sheetViews>
    <sheetView workbookViewId="0">
      <selection activeCell="Q18" sqref="Q18"/>
    </sheetView>
  </sheetViews>
  <sheetFormatPr defaultRowHeight="14.4" outlineLevelCol="1" x14ac:dyDescent="0.3"/>
  <cols>
    <col min="7" max="7" width="11.6640625" bestFit="1" customWidth="1"/>
    <col min="8" max="8" width="19" bestFit="1" customWidth="1"/>
    <col min="9" max="9" width="15.109375" bestFit="1" customWidth="1"/>
    <col min="10" max="10" width="12.44140625" bestFit="1" customWidth="1"/>
    <col min="11" max="12" width="8.88671875" hidden="1" customWidth="1" outlineLevel="1"/>
    <col min="13" max="13" width="8.88671875" collapsed="1"/>
  </cols>
  <sheetData>
    <row r="1" spans="1:14" x14ac:dyDescent="0.3">
      <c r="A1">
        <v>-701.510986328125</v>
      </c>
      <c r="B1">
        <v>600.24298095703125</v>
      </c>
      <c r="C1">
        <v>25</v>
      </c>
      <c r="D1">
        <v>0</v>
      </c>
      <c r="E1">
        <v>1</v>
      </c>
      <c r="G1" s="9" t="s">
        <v>287</v>
      </c>
      <c r="H1" s="10"/>
      <c r="I1" s="10" t="s">
        <v>112</v>
      </c>
      <c r="J1" s="11"/>
      <c r="K1" s="9">
        <v>0</v>
      </c>
      <c r="L1" s="11">
        <v>1</v>
      </c>
      <c r="M1" s="9">
        <f>D1-K1</f>
        <v>0</v>
      </c>
      <c r="N1" s="11">
        <f>E1-L1</f>
        <v>0</v>
      </c>
    </row>
    <row r="2" spans="1:14" x14ac:dyDescent="0.3">
      <c r="A2">
        <v>759.86785888671875</v>
      </c>
      <c r="B2">
        <v>589.9117431640625</v>
      </c>
      <c r="C2">
        <v>25</v>
      </c>
      <c r="D2">
        <v>2</v>
      </c>
      <c r="E2">
        <v>3</v>
      </c>
      <c r="G2" s="12" t="s">
        <v>281</v>
      </c>
      <c r="I2" t="s">
        <v>306</v>
      </c>
      <c r="J2" s="13"/>
      <c r="K2" s="12">
        <v>2</v>
      </c>
      <c r="L2" s="13">
        <v>3</v>
      </c>
      <c r="M2" s="12">
        <f t="shared" ref="M2:N38" si="0">D2-K2</f>
        <v>0</v>
      </c>
      <c r="N2" s="13">
        <f t="shared" si="0"/>
        <v>0</v>
      </c>
    </row>
    <row r="3" spans="1:14" x14ac:dyDescent="0.3">
      <c r="A3">
        <v>-813.73046875</v>
      </c>
      <c r="B3">
        <v>561.05853271484375</v>
      </c>
      <c r="C3">
        <v>228.051025390625</v>
      </c>
      <c r="D3">
        <v>4</v>
      </c>
      <c r="E3">
        <v>5</v>
      </c>
      <c r="G3" s="219" t="s">
        <v>287</v>
      </c>
      <c r="H3" s="220" t="s">
        <v>283</v>
      </c>
      <c r="I3" s="220" t="s">
        <v>314</v>
      </c>
      <c r="J3" s="221"/>
      <c r="K3" s="12">
        <v>4</v>
      </c>
      <c r="L3" s="13">
        <v>5</v>
      </c>
      <c r="M3" s="12">
        <f t="shared" si="0"/>
        <v>0</v>
      </c>
      <c r="N3" s="13">
        <f t="shared" si="0"/>
        <v>0</v>
      </c>
    </row>
    <row r="4" spans="1:14" x14ac:dyDescent="0.3">
      <c r="A4">
        <v>-812.975341796875</v>
      </c>
      <c r="B4">
        <v>304.119140625</v>
      </c>
      <c r="C4">
        <v>191.38169860839844</v>
      </c>
      <c r="D4">
        <v>6</v>
      </c>
      <c r="E4">
        <v>7</v>
      </c>
      <c r="G4" s="207" t="s">
        <v>287</v>
      </c>
      <c r="H4" t="s">
        <v>286</v>
      </c>
      <c r="I4" t="s">
        <v>289</v>
      </c>
      <c r="J4" s="208"/>
      <c r="K4" s="12">
        <v>6</v>
      </c>
      <c r="L4" s="13">
        <v>7</v>
      </c>
      <c r="M4" s="12">
        <f t="shared" si="0"/>
        <v>0</v>
      </c>
      <c r="N4" s="13">
        <f t="shared" si="0"/>
        <v>0</v>
      </c>
    </row>
    <row r="5" spans="1:14" x14ac:dyDescent="0.3">
      <c r="A5">
        <v>656.2886962890625</v>
      </c>
      <c r="B5">
        <v>492.64053344726563</v>
      </c>
      <c r="C5">
        <v>185.81109619140625</v>
      </c>
      <c r="D5">
        <v>8</v>
      </c>
      <c r="E5">
        <v>9</v>
      </c>
      <c r="G5" s="207" t="s">
        <v>281</v>
      </c>
      <c r="H5" t="s">
        <v>283</v>
      </c>
      <c r="I5" t="s">
        <v>289</v>
      </c>
      <c r="J5" s="208"/>
      <c r="K5" s="12">
        <v>8</v>
      </c>
      <c r="L5" s="13">
        <v>9</v>
      </c>
      <c r="M5" s="12">
        <f t="shared" si="0"/>
        <v>0</v>
      </c>
      <c r="N5" s="13">
        <f t="shared" si="0"/>
        <v>0</v>
      </c>
    </row>
    <row r="6" spans="1:14" x14ac:dyDescent="0.3">
      <c r="A6">
        <v>803.15380859375</v>
      </c>
      <c r="B6">
        <v>211.5684814453125</v>
      </c>
      <c r="C6">
        <v>152.10284423828125</v>
      </c>
      <c r="D6">
        <v>10</v>
      </c>
      <c r="E6">
        <v>11</v>
      </c>
      <c r="G6" s="209" t="s">
        <v>281</v>
      </c>
      <c r="H6" s="210" t="s">
        <v>286</v>
      </c>
      <c r="I6" s="210" t="s">
        <v>289</v>
      </c>
      <c r="J6" s="211"/>
      <c r="K6" s="12">
        <v>10</v>
      </c>
      <c r="L6" s="13">
        <v>11</v>
      </c>
      <c r="M6" s="12">
        <f t="shared" si="0"/>
        <v>0</v>
      </c>
      <c r="N6" s="13">
        <f t="shared" si="0"/>
        <v>0</v>
      </c>
    </row>
    <row r="7" spans="1:14" x14ac:dyDescent="0.3">
      <c r="A7">
        <v>608.54302978515625</v>
      </c>
      <c r="B7">
        <v>223.03395080566406</v>
      </c>
      <c r="C7">
        <v>228.95640563964844</v>
      </c>
      <c r="D7">
        <v>12</v>
      </c>
      <c r="E7">
        <v>13</v>
      </c>
      <c r="G7" s="219" t="s">
        <v>319</v>
      </c>
      <c r="H7" s="220"/>
      <c r="I7" s="220" t="s">
        <v>285</v>
      </c>
      <c r="J7" s="221"/>
      <c r="K7" s="12">
        <v>12</v>
      </c>
      <c r="L7" s="13">
        <v>13</v>
      </c>
      <c r="M7" s="12">
        <f t="shared" si="0"/>
        <v>0</v>
      </c>
      <c r="N7" s="13">
        <f t="shared" si="0"/>
        <v>0</v>
      </c>
    </row>
    <row r="8" spans="1:14" x14ac:dyDescent="0.3">
      <c r="A8">
        <v>699.583984375</v>
      </c>
      <c r="B8">
        <v>526.32647705078125</v>
      </c>
      <c r="C8">
        <v>302.15240478515625</v>
      </c>
      <c r="D8">
        <v>13</v>
      </c>
      <c r="E8">
        <v>15</v>
      </c>
      <c r="G8" s="207" t="s">
        <v>189</v>
      </c>
      <c r="I8" t="s">
        <v>284</v>
      </c>
      <c r="J8" s="208"/>
      <c r="K8" s="12">
        <v>13</v>
      </c>
      <c r="L8" s="13">
        <v>15</v>
      </c>
      <c r="M8" s="12">
        <f t="shared" si="0"/>
        <v>0</v>
      </c>
      <c r="N8" s="13">
        <f t="shared" si="0"/>
        <v>0</v>
      </c>
    </row>
    <row r="9" spans="1:14" x14ac:dyDescent="0.3">
      <c r="A9">
        <v>776.6134033203125</v>
      </c>
      <c r="B9">
        <v>254.12832641601563</v>
      </c>
      <c r="C9">
        <v>241.18643188476563</v>
      </c>
      <c r="D9">
        <v>15</v>
      </c>
      <c r="E9">
        <v>17</v>
      </c>
      <c r="G9" s="207" t="s">
        <v>192</v>
      </c>
      <c r="I9" t="s">
        <v>284</v>
      </c>
      <c r="J9" s="208"/>
      <c r="K9" s="12">
        <v>15</v>
      </c>
      <c r="L9" s="13">
        <v>17</v>
      </c>
      <c r="M9" s="12">
        <f t="shared" si="0"/>
        <v>0</v>
      </c>
      <c r="N9" s="13">
        <f t="shared" si="0"/>
        <v>0</v>
      </c>
    </row>
    <row r="10" spans="1:14" x14ac:dyDescent="0.3">
      <c r="A10">
        <v>596.60552978515625</v>
      </c>
      <c r="B10">
        <v>229.82659912109375</v>
      </c>
      <c r="C10">
        <v>115.65781402587891</v>
      </c>
      <c r="D10">
        <v>17</v>
      </c>
      <c r="E10">
        <v>20</v>
      </c>
      <c r="G10" s="207" t="s">
        <v>320</v>
      </c>
      <c r="I10" t="s">
        <v>284</v>
      </c>
      <c r="J10" s="208"/>
      <c r="K10" s="12">
        <v>17</v>
      </c>
      <c r="L10" s="13">
        <v>20</v>
      </c>
      <c r="M10" s="12">
        <f t="shared" si="0"/>
        <v>0</v>
      </c>
      <c r="N10" s="13">
        <f t="shared" si="0"/>
        <v>0</v>
      </c>
    </row>
    <row r="11" spans="1:14" x14ac:dyDescent="0.3">
      <c r="A11">
        <v>657.99249267578125</v>
      </c>
      <c r="B11">
        <v>262.7451171875</v>
      </c>
      <c r="C11">
        <v>307.14047241210938</v>
      </c>
      <c r="D11">
        <v>18</v>
      </c>
      <c r="E11">
        <v>55</v>
      </c>
      <c r="G11" s="9" t="s">
        <v>281</v>
      </c>
      <c r="H11" s="10" t="s">
        <v>283</v>
      </c>
      <c r="I11" s="10" t="s">
        <v>292</v>
      </c>
      <c r="J11" s="11" t="s">
        <v>379</v>
      </c>
      <c r="K11" s="12">
        <v>18</v>
      </c>
      <c r="L11" s="13">
        <v>55</v>
      </c>
      <c r="M11" s="12">
        <f t="shared" si="0"/>
        <v>0</v>
      </c>
      <c r="N11" s="13">
        <f t="shared" si="0"/>
        <v>0</v>
      </c>
    </row>
    <row r="12" spans="1:14" x14ac:dyDescent="0.3">
      <c r="A12">
        <v>651.8800048828125</v>
      </c>
      <c r="B12">
        <v>242.96888732910156</v>
      </c>
      <c r="C12">
        <v>474.70181274414063</v>
      </c>
      <c r="D12">
        <v>19</v>
      </c>
      <c r="E12">
        <v>57</v>
      </c>
      <c r="G12" s="14" t="s">
        <v>281</v>
      </c>
      <c r="H12" s="15" t="s">
        <v>286</v>
      </c>
      <c r="I12" s="15" t="s">
        <v>291</v>
      </c>
      <c r="J12" s="13" t="s">
        <v>379</v>
      </c>
      <c r="K12" s="12">
        <v>19</v>
      </c>
      <c r="L12" s="13">
        <v>57</v>
      </c>
      <c r="M12" s="12">
        <f t="shared" si="0"/>
        <v>0</v>
      </c>
      <c r="N12" s="13">
        <f t="shared" si="0"/>
        <v>0</v>
      </c>
    </row>
    <row r="13" spans="1:14" x14ac:dyDescent="0.3">
      <c r="A13">
        <v>716.7388916015625</v>
      </c>
      <c r="B13">
        <v>556.5609130859375</v>
      </c>
      <c r="C13">
        <v>142.65113830566406</v>
      </c>
      <c r="D13">
        <v>20</v>
      </c>
      <c r="E13">
        <v>22</v>
      </c>
      <c r="G13" s="9" t="s">
        <v>180</v>
      </c>
      <c r="I13" t="s">
        <v>284</v>
      </c>
      <c r="J13" s="11"/>
      <c r="K13" s="12">
        <v>20</v>
      </c>
      <c r="L13" s="13">
        <v>22</v>
      </c>
      <c r="M13" s="12">
        <f t="shared" si="0"/>
        <v>0</v>
      </c>
      <c r="N13" s="13">
        <f t="shared" si="0"/>
        <v>0</v>
      </c>
    </row>
    <row r="14" spans="1:14" x14ac:dyDescent="0.3">
      <c r="A14">
        <v>768.837646484375</v>
      </c>
      <c r="B14">
        <v>292.61550903320313</v>
      </c>
      <c r="C14">
        <v>101.38391876220703</v>
      </c>
      <c r="D14">
        <v>22</v>
      </c>
      <c r="E14">
        <v>24</v>
      </c>
      <c r="G14" s="12" t="s">
        <v>183</v>
      </c>
      <c r="I14" t="s">
        <v>284</v>
      </c>
      <c r="J14" s="13"/>
      <c r="K14" s="12">
        <v>22</v>
      </c>
      <c r="L14" s="13">
        <v>24</v>
      </c>
      <c r="M14" s="12">
        <f t="shared" si="0"/>
        <v>0</v>
      </c>
      <c r="N14" s="13">
        <f t="shared" si="0"/>
        <v>0</v>
      </c>
    </row>
    <row r="15" spans="1:14" x14ac:dyDescent="0.3">
      <c r="A15">
        <v>-724.0213623046875</v>
      </c>
      <c r="B15">
        <v>529.2723388671875</v>
      </c>
      <c r="C15">
        <v>307.48129272460938</v>
      </c>
      <c r="D15">
        <v>24</v>
      </c>
      <c r="E15">
        <v>26</v>
      </c>
      <c r="G15" s="207" t="s">
        <v>231</v>
      </c>
      <c r="I15" t="s">
        <v>284</v>
      </c>
      <c r="J15" s="13"/>
      <c r="K15" s="12">
        <v>24</v>
      </c>
      <c r="L15" s="13">
        <v>26</v>
      </c>
      <c r="M15" s="12">
        <f t="shared" si="0"/>
        <v>0</v>
      </c>
      <c r="N15" s="13">
        <f t="shared" si="0"/>
        <v>0</v>
      </c>
    </row>
    <row r="16" spans="1:14" x14ac:dyDescent="0.3">
      <c r="A16">
        <v>-761.2413330078125</v>
      </c>
      <c r="B16">
        <v>310.08151245117188</v>
      </c>
      <c r="C16">
        <v>255.65289306640625</v>
      </c>
      <c r="D16">
        <v>26</v>
      </c>
      <c r="E16">
        <v>28</v>
      </c>
      <c r="G16" s="207" t="s">
        <v>321</v>
      </c>
      <c r="I16" t="s">
        <v>284</v>
      </c>
      <c r="J16" s="13"/>
      <c r="K16" s="12">
        <v>26</v>
      </c>
      <c r="L16" s="13">
        <v>28</v>
      </c>
      <c r="M16" s="12">
        <f t="shared" si="0"/>
        <v>0</v>
      </c>
      <c r="N16" s="13">
        <f t="shared" si="0"/>
        <v>0</v>
      </c>
    </row>
    <row r="17" spans="1:14" x14ac:dyDescent="0.3">
      <c r="A17">
        <v>-577.19476318359375</v>
      </c>
      <c r="B17">
        <v>263.31475830078125</v>
      </c>
      <c r="C17">
        <v>249.00140380859375</v>
      </c>
      <c r="D17">
        <v>28</v>
      </c>
      <c r="E17">
        <v>30</v>
      </c>
      <c r="G17" s="207" t="s">
        <v>233</v>
      </c>
      <c r="I17" t="s">
        <v>284</v>
      </c>
      <c r="J17" s="13"/>
      <c r="K17" s="12">
        <v>28</v>
      </c>
      <c r="L17" s="13">
        <v>30</v>
      </c>
      <c r="M17" s="12">
        <f t="shared" si="0"/>
        <v>0</v>
      </c>
      <c r="N17" s="13">
        <f t="shared" si="0"/>
        <v>0</v>
      </c>
    </row>
    <row r="18" spans="1:14" x14ac:dyDescent="0.3">
      <c r="A18">
        <v>-712.811279296875</v>
      </c>
      <c r="B18">
        <v>562.62274169921875</v>
      </c>
      <c r="C18">
        <v>172.86021423339844</v>
      </c>
      <c r="D18">
        <v>30</v>
      </c>
      <c r="E18">
        <v>32</v>
      </c>
      <c r="G18" s="207" t="s">
        <v>225</v>
      </c>
      <c r="I18" t="s">
        <v>284</v>
      </c>
      <c r="J18" s="13"/>
      <c r="K18" s="12">
        <v>30</v>
      </c>
      <c r="L18" s="13">
        <v>32</v>
      </c>
      <c r="M18" s="12">
        <f t="shared" si="0"/>
        <v>0</v>
      </c>
      <c r="N18" s="13">
        <f t="shared" si="0"/>
        <v>0</v>
      </c>
    </row>
    <row r="19" spans="1:14" x14ac:dyDescent="0.3">
      <c r="A19">
        <v>-522.539306640625</v>
      </c>
      <c r="B19">
        <v>278.0347900390625</v>
      </c>
      <c r="C19">
        <v>142.31929016113281</v>
      </c>
      <c r="D19">
        <v>32</v>
      </c>
      <c r="E19">
        <v>34</v>
      </c>
      <c r="G19" s="207" t="s">
        <v>227</v>
      </c>
      <c r="I19" t="s">
        <v>284</v>
      </c>
      <c r="J19" s="13"/>
      <c r="K19" s="12">
        <v>32</v>
      </c>
      <c r="L19" s="13">
        <v>34</v>
      </c>
      <c r="M19" s="12">
        <f t="shared" si="0"/>
        <v>0</v>
      </c>
      <c r="N19" s="13">
        <f t="shared" si="0"/>
        <v>0</v>
      </c>
    </row>
    <row r="20" spans="1:14" x14ac:dyDescent="0.3">
      <c r="A20">
        <v>-787.17120361328125</v>
      </c>
      <c r="B20">
        <v>324.94094848632813</v>
      </c>
      <c r="C20">
        <v>137.41670227050781</v>
      </c>
      <c r="D20">
        <v>34</v>
      </c>
      <c r="E20">
        <v>36</v>
      </c>
      <c r="G20" s="209" t="s">
        <v>322</v>
      </c>
      <c r="H20" s="210"/>
      <c r="I20" s="210" t="s">
        <v>284</v>
      </c>
      <c r="J20" s="16"/>
      <c r="K20" s="12">
        <v>34</v>
      </c>
      <c r="L20" s="13">
        <v>36</v>
      </c>
      <c r="M20" s="12">
        <f t="shared" si="0"/>
        <v>0</v>
      </c>
      <c r="N20" s="13">
        <f t="shared" si="0"/>
        <v>0</v>
      </c>
    </row>
    <row r="21" spans="1:14" x14ac:dyDescent="0.3">
      <c r="A21">
        <v>695.6976318359375</v>
      </c>
      <c r="B21">
        <v>499.9185791015625</v>
      </c>
      <c r="C21">
        <v>305.69088745117188</v>
      </c>
      <c r="D21">
        <v>36</v>
      </c>
      <c r="E21">
        <v>38</v>
      </c>
      <c r="G21" s="219" t="s">
        <v>281</v>
      </c>
      <c r="H21" s="220" t="s">
        <v>283</v>
      </c>
      <c r="I21" s="220" t="s">
        <v>82</v>
      </c>
      <c r="J21" s="208"/>
      <c r="K21" s="12">
        <v>36</v>
      </c>
      <c r="L21" s="13">
        <v>38</v>
      </c>
      <c r="M21" s="12">
        <f t="shared" si="0"/>
        <v>0</v>
      </c>
      <c r="N21" s="13">
        <f t="shared" si="0"/>
        <v>0</v>
      </c>
    </row>
    <row r="22" spans="1:14" x14ac:dyDescent="0.3">
      <c r="A22">
        <v>655.872314453125</v>
      </c>
      <c r="B22">
        <v>275.61691284179688</v>
      </c>
      <c r="C22">
        <v>115.14983367919922</v>
      </c>
      <c r="D22">
        <v>39</v>
      </c>
      <c r="E22">
        <v>40</v>
      </c>
      <c r="G22" s="207" t="s">
        <v>281</v>
      </c>
      <c r="H22" t="s">
        <v>286</v>
      </c>
      <c r="I22" t="s">
        <v>305</v>
      </c>
      <c r="J22" s="208"/>
      <c r="K22" s="12">
        <v>39</v>
      </c>
      <c r="L22" s="13">
        <v>40</v>
      </c>
      <c r="M22" s="12">
        <f t="shared" si="0"/>
        <v>0</v>
      </c>
      <c r="N22" s="13">
        <f t="shared" si="0"/>
        <v>0</v>
      </c>
    </row>
    <row r="23" spans="1:14" x14ac:dyDescent="0.3">
      <c r="A23">
        <v>712.12518310546875</v>
      </c>
      <c r="B23">
        <v>530.958984375</v>
      </c>
      <c r="C23">
        <v>149.59768676757813</v>
      </c>
      <c r="D23">
        <v>41</v>
      </c>
      <c r="E23">
        <v>42</v>
      </c>
      <c r="G23" s="207" t="s">
        <v>281</v>
      </c>
      <c r="H23" t="s">
        <v>283</v>
      </c>
      <c r="I23" t="s">
        <v>255</v>
      </c>
      <c r="J23" s="208"/>
      <c r="K23" s="12">
        <v>41</v>
      </c>
      <c r="L23" s="13">
        <v>42</v>
      </c>
      <c r="M23" s="12">
        <f t="shared" si="0"/>
        <v>0</v>
      </c>
      <c r="N23" s="13">
        <f t="shared" si="0"/>
        <v>0</v>
      </c>
    </row>
    <row r="24" spans="1:14" x14ac:dyDescent="0.3">
      <c r="A24">
        <v>665.2371826171875</v>
      </c>
      <c r="B24">
        <v>302.99533081054688</v>
      </c>
      <c r="C24">
        <v>309.87698364257813</v>
      </c>
      <c r="D24">
        <v>43</v>
      </c>
      <c r="E24">
        <v>44</v>
      </c>
      <c r="G24" s="207" t="s">
        <v>281</v>
      </c>
      <c r="H24" t="s">
        <v>286</v>
      </c>
      <c r="I24" t="s">
        <v>293</v>
      </c>
      <c r="J24" s="208"/>
      <c r="K24" s="12">
        <v>43</v>
      </c>
      <c r="L24" s="13">
        <v>44</v>
      </c>
      <c r="M24" s="12">
        <f t="shared" si="0"/>
        <v>0</v>
      </c>
      <c r="N24" s="13">
        <f t="shared" si="0"/>
        <v>0</v>
      </c>
    </row>
    <row r="25" spans="1:14" x14ac:dyDescent="0.3">
      <c r="A25">
        <v>-714.34100341796875</v>
      </c>
      <c r="B25">
        <v>504.39907836914063</v>
      </c>
      <c r="C25">
        <v>311.03253173828125</v>
      </c>
      <c r="D25">
        <v>45</v>
      </c>
      <c r="E25">
        <v>46</v>
      </c>
      <c r="G25" s="207" t="s">
        <v>287</v>
      </c>
      <c r="H25" t="s">
        <v>283</v>
      </c>
      <c r="I25" t="s">
        <v>305</v>
      </c>
      <c r="J25" s="208"/>
      <c r="K25" s="12">
        <v>45</v>
      </c>
      <c r="L25" s="13">
        <v>46</v>
      </c>
      <c r="M25" s="12">
        <f t="shared" si="0"/>
        <v>0</v>
      </c>
      <c r="N25" s="13">
        <f t="shared" si="0"/>
        <v>0</v>
      </c>
    </row>
    <row r="26" spans="1:14" x14ac:dyDescent="0.3">
      <c r="A26">
        <v>-621.2369384765625</v>
      </c>
      <c r="B26">
        <v>259.92178344726563</v>
      </c>
      <c r="C26">
        <v>161.43881225585938</v>
      </c>
      <c r="D26">
        <v>47</v>
      </c>
      <c r="E26">
        <v>48</v>
      </c>
      <c r="G26" s="207" t="s">
        <v>287</v>
      </c>
      <c r="H26" t="s">
        <v>286</v>
      </c>
      <c r="I26" t="s">
        <v>305</v>
      </c>
      <c r="J26" s="208"/>
      <c r="K26" s="12">
        <v>47</v>
      </c>
      <c r="L26" s="13">
        <v>48</v>
      </c>
      <c r="M26" s="12">
        <f t="shared" si="0"/>
        <v>0</v>
      </c>
      <c r="N26" s="13">
        <f t="shared" si="0"/>
        <v>0</v>
      </c>
    </row>
    <row r="27" spans="1:14" x14ac:dyDescent="0.3">
      <c r="A27">
        <v>-683.07025146484375</v>
      </c>
      <c r="B27">
        <v>383.2554931640625</v>
      </c>
      <c r="C27">
        <v>355.36334228515625</v>
      </c>
      <c r="D27">
        <v>49</v>
      </c>
      <c r="E27">
        <v>50</v>
      </c>
      <c r="G27" s="207" t="s">
        <v>287</v>
      </c>
      <c r="H27" t="s">
        <v>286</v>
      </c>
      <c r="I27" t="s">
        <v>293</v>
      </c>
      <c r="J27" s="208"/>
      <c r="K27" s="12">
        <v>49</v>
      </c>
      <c r="L27" s="13">
        <v>50</v>
      </c>
      <c r="M27" s="12">
        <f t="shared" si="0"/>
        <v>0</v>
      </c>
      <c r="N27" s="13">
        <f t="shared" si="0"/>
        <v>0</v>
      </c>
    </row>
    <row r="28" spans="1:14" x14ac:dyDescent="0.3">
      <c r="A28">
        <v>-708.92181396484375</v>
      </c>
      <c r="B28">
        <v>536.83660888671875</v>
      </c>
      <c r="C28">
        <v>179.56440734863281</v>
      </c>
      <c r="D28">
        <v>51</v>
      </c>
      <c r="E28">
        <v>52</v>
      </c>
      <c r="G28" s="209" t="s">
        <v>287</v>
      </c>
      <c r="H28" s="210" t="s">
        <v>283</v>
      </c>
      <c r="I28" s="210" t="s">
        <v>293</v>
      </c>
      <c r="J28" s="211"/>
      <c r="K28" s="12">
        <v>51</v>
      </c>
      <c r="L28" s="13">
        <v>52</v>
      </c>
      <c r="M28" s="12">
        <f t="shared" si="0"/>
        <v>0</v>
      </c>
      <c r="N28" s="13">
        <f t="shared" si="0"/>
        <v>0</v>
      </c>
    </row>
    <row r="29" spans="1:14" x14ac:dyDescent="0.3">
      <c r="A29">
        <v>653.69970703125</v>
      </c>
      <c r="B29">
        <v>235.43266296386719</v>
      </c>
      <c r="C29">
        <v>264.04977416992188</v>
      </c>
      <c r="D29">
        <v>53</v>
      </c>
      <c r="E29">
        <v>59</v>
      </c>
      <c r="G29" s="207" t="s">
        <v>281</v>
      </c>
      <c r="I29" t="s">
        <v>297</v>
      </c>
      <c r="J29" s="208" t="s">
        <v>379</v>
      </c>
      <c r="K29" s="12">
        <v>53</v>
      </c>
      <c r="L29" s="13">
        <v>59</v>
      </c>
      <c r="M29" s="12">
        <f t="shared" si="0"/>
        <v>0</v>
      </c>
      <c r="N29" s="13">
        <f t="shared" si="0"/>
        <v>0</v>
      </c>
    </row>
    <row r="30" spans="1:14" x14ac:dyDescent="0.3">
      <c r="A30">
        <v>-675.25836181640625</v>
      </c>
      <c r="B30">
        <v>334.183349609375</v>
      </c>
      <c r="C30">
        <v>395.69158935546875</v>
      </c>
      <c r="D30">
        <v>54</v>
      </c>
      <c r="E30">
        <v>61</v>
      </c>
      <c r="G30" s="219" t="s">
        <v>287</v>
      </c>
      <c r="H30" s="220" t="s">
        <v>283</v>
      </c>
      <c r="I30" s="220" t="s">
        <v>291</v>
      </c>
      <c r="J30" s="221" t="s">
        <v>379</v>
      </c>
      <c r="K30" s="12">
        <v>54</v>
      </c>
      <c r="L30" s="13">
        <v>61</v>
      </c>
      <c r="M30" s="12">
        <f t="shared" si="0"/>
        <v>0</v>
      </c>
      <c r="N30" s="13">
        <f t="shared" si="0"/>
        <v>0</v>
      </c>
    </row>
    <row r="31" spans="1:14" x14ac:dyDescent="0.3">
      <c r="A31">
        <v>-650.48138427734375</v>
      </c>
      <c r="B31">
        <v>178.23858642578125</v>
      </c>
      <c r="C31">
        <v>389.35830688476563</v>
      </c>
      <c r="D31">
        <v>59</v>
      </c>
      <c r="E31">
        <v>63</v>
      </c>
      <c r="G31" s="207" t="s">
        <v>287</v>
      </c>
      <c r="H31" t="s">
        <v>286</v>
      </c>
      <c r="I31" t="s">
        <v>291</v>
      </c>
      <c r="J31" s="208"/>
      <c r="K31" s="12">
        <v>59</v>
      </c>
      <c r="L31" s="13">
        <v>63</v>
      </c>
      <c r="M31" s="12">
        <f t="shared" si="0"/>
        <v>0</v>
      </c>
      <c r="N31" s="13">
        <f t="shared" si="0"/>
        <v>0</v>
      </c>
    </row>
    <row r="32" spans="1:14" x14ac:dyDescent="0.3">
      <c r="A32">
        <v>-670.235595703125</v>
      </c>
      <c r="B32">
        <v>302.37643432617188</v>
      </c>
      <c r="C32">
        <v>308.38092041015625</v>
      </c>
      <c r="D32">
        <v>61</v>
      </c>
      <c r="E32">
        <v>65</v>
      </c>
      <c r="G32" s="209" t="s">
        <v>287</v>
      </c>
      <c r="H32" s="210"/>
      <c r="I32" s="210" t="s">
        <v>297</v>
      </c>
      <c r="J32" s="211"/>
      <c r="K32" s="12">
        <v>61</v>
      </c>
      <c r="L32" s="13">
        <v>65</v>
      </c>
      <c r="M32" s="12">
        <f t="shared" si="0"/>
        <v>0</v>
      </c>
      <c r="N32" s="13">
        <f t="shared" si="0"/>
        <v>0</v>
      </c>
    </row>
    <row r="33" spans="1:14" x14ac:dyDescent="0.3">
      <c r="A33">
        <v>671.1839599609375</v>
      </c>
      <c r="B33">
        <v>350.8402099609375</v>
      </c>
      <c r="C33">
        <v>267.12322998046875</v>
      </c>
      <c r="D33">
        <v>63</v>
      </c>
      <c r="E33">
        <v>67</v>
      </c>
      <c r="G33" s="219" t="s">
        <v>281</v>
      </c>
      <c r="H33" s="220" t="s">
        <v>283</v>
      </c>
      <c r="I33" s="220" t="s">
        <v>292</v>
      </c>
      <c r="J33" s="221" t="s">
        <v>380</v>
      </c>
      <c r="K33" s="12">
        <v>63</v>
      </c>
      <c r="L33" s="13">
        <v>67</v>
      </c>
      <c r="M33" s="12">
        <f t="shared" si="0"/>
        <v>0</v>
      </c>
      <c r="N33" s="13">
        <f t="shared" si="0"/>
        <v>0</v>
      </c>
    </row>
    <row r="34" spans="1:14" x14ac:dyDescent="0.3">
      <c r="A34">
        <v>653.6514892578125</v>
      </c>
      <c r="B34">
        <v>228.89471435546875</v>
      </c>
      <c r="C34">
        <v>363.4765625</v>
      </c>
      <c r="D34">
        <v>65</v>
      </c>
      <c r="E34">
        <v>69</v>
      </c>
      <c r="G34" s="207" t="s">
        <v>281</v>
      </c>
      <c r="H34" t="s">
        <v>286</v>
      </c>
      <c r="I34" t="s">
        <v>291</v>
      </c>
      <c r="J34" s="208"/>
      <c r="K34" s="12">
        <v>65</v>
      </c>
      <c r="L34" s="13">
        <v>69</v>
      </c>
      <c r="M34" s="12">
        <f t="shared" si="0"/>
        <v>0</v>
      </c>
      <c r="N34" s="13">
        <f t="shared" si="0"/>
        <v>0</v>
      </c>
    </row>
    <row r="35" spans="1:14" x14ac:dyDescent="0.3">
      <c r="A35">
        <v>654.5831298828125</v>
      </c>
      <c r="B35">
        <v>259.80364990234375</v>
      </c>
      <c r="C35">
        <v>173.92433166503906</v>
      </c>
      <c r="D35">
        <v>67</v>
      </c>
      <c r="E35">
        <v>71</v>
      </c>
      <c r="G35" s="209" t="s">
        <v>281</v>
      </c>
      <c r="H35" s="210"/>
      <c r="I35" s="210" t="s">
        <v>378</v>
      </c>
      <c r="J35" s="211"/>
      <c r="K35" s="12">
        <v>67</v>
      </c>
      <c r="L35" s="13">
        <v>71</v>
      </c>
      <c r="M35" s="12">
        <f t="shared" si="0"/>
        <v>0</v>
      </c>
      <c r="N35" s="13">
        <f t="shared" si="0"/>
        <v>0</v>
      </c>
    </row>
    <row r="36" spans="1:14" x14ac:dyDescent="0.3">
      <c r="A36">
        <v>-623.9273681640625</v>
      </c>
      <c r="B36">
        <v>284.0587158203125</v>
      </c>
      <c r="C36">
        <v>309.95095825195313</v>
      </c>
      <c r="D36">
        <v>69</v>
      </c>
      <c r="E36">
        <v>73</v>
      </c>
      <c r="G36" s="219" t="s">
        <v>287</v>
      </c>
      <c r="H36" s="220" t="s">
        <v>283</v>
      </c>
      <c r="I36" s="220" t="s">
        <v>291</v>
      </c>
      <c r="J36" s="221" t="s">
        <v>380</v>
      </c>
      <c r="K36" s="12">
        <v>69</v>
      </c>
      <c r="L36" s="13">
        <v>73</v>
      </c>
      <c r="M36" s="12">
        <f t="shared" si="0"/>
        <v>0</v>
      </c>
      <c r="N36" s="13">
        <f t="shared" si="0"/>
        <v>0</v>
      </c>
    </row>
    <row r="37" spans="1:14" x14ac:dyDescent="0.3">
      <c r="A37">
        <v>-587.97613525390625</v>
      </c>
      <c r="B37">
        <v>208.17906188964844</v>
      </c>
      <c r="C37">
        <v>438.84613037109375</v>
      </c>
      <c r="D37">
        <v>71</v>
      </c>
      <c r="E37">
        <v>75</v>
      </c>
      <c r="G37" s="207" t="s">
        <v>287</v>
      </c>
      <c r="H37" t="s">
        <v>286</v>
      </c>
      <c r="I37" t="s">
        <v>291</v>
      </c>
      <c r="J37" s="208"/>
      <c r="K37" s="12">
        <v>71</v>
      </c>
      <c r="L37" s="13">
        <v>75</v>
      </c>
      <c r="M37" s="12">
        <f t="shared" si="0"/>
        <v>0</v>
      </c>
      <c r="N37" s="13">
        <f t="shared" si="0"/>
        <v>0</v>
      </c>
    </row>
    <row r="38" spans="1:14" x14ac:dyDescent="0.3">
      <c r="A38">
        <v>-617.440673828125</v>
      </c>
      <c r="B38">
        <v>253.9031982421875</v>
      </c>
      <c r="C38">
        <v>192.13345336914063</v>
      </c>
      <c r="D38">
        <v>73</v>
      </c>
      <c r="E38">
        <v>77</v>
      </c>
      <c r="G38" s="209" t="s">
        <v>287</v>
      </c>
      <c r="H38" s="210"/>
      <c r="I38" s="210" t="s">
        <v>297</v>
      </c>
      <c r="J38" s="211"/>
      <c r="K38" s="14">
        <v>73</v>
      </c>
      <c r="L38" s="16">
        <v>77</v>
      </c>
      <c r="M38" s="14">
        <f t="shared" si="0"/>
        <v>0</v>
      </c>
      <c r="N38" s="16">
        <f t="shared" si="0"/>
        <v>0</v>
      </c>
    </row>
    <row r="39" spans="1:14" x14ac:dyDescent="0.3">
      <c r="G39" s="29" t="s">
        <v>315</v>
      </c>
      <c r="H39" s="217" t="s">
        <v>316</v>
      </c>
      <c r="I39" s="217" t="s">
        <v>317</v>
      </c>
      <c r="J39" s="218" t="s">
        <v>318</v>
      </c>
      <c r="K39" s="3" t="s">
        <v>382</v>
      </c>
      <c r="L39" s="5"/>
      <c r="M39" s="3" t="s">
        <v>381</v>
      </c>
      <c r="N39" s="5"/>
    </row>
  </sheetData>
  <conditionalFormatting sqref="M1:N38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537-81AA-424C-AB01-DD1C898FFAA2}">
  <dimension ref="B1:AE50"/>
  <sheetViews>
    <sheetView tabSelected="1" zoomScale="85" zoomScaleNormal="85" workbookViewId="0">
      <selection activeCell="U7" sqref="U7"/>
    </sheetView>
  </sheetViews>
  <sheetFormatPr defaultRowHeight="18" customHeight="1" outlineLevelCol="1" x14ac:dyDescent="0.3"/>
  <cols>
    <col min="2" max="2" width="19.5546875" bestFit="1" customWidth="1"/>
    <col min="3" max="5" width="10.77734375" customWidth="1"/>
    <col min="6" max="6" width="22.88671875" customWidth="1"/>
    <col min="8" max="8" width="19.5546875" hidden="1" customWidth="1" outlineLevel="1"/>
    <col min="9" max="11" width="10.77734375" hidden="1" customWidth="1" outlineLevel="1"/>
    <col min="12" max="12" width="22.88671875" hidden="1" customWidth="1" outlineLevel="1"/>
    <col min="13" max="13" width="8.88671875" collapsed="1"/>
    <col min="14" max="16" width="10.77734375" hidden="1" customWidth="1" outlineLevel="1"/>
    <col min="17" max="17" width="8.88671875" hidden="1" customWidth="1" outlineLevel="1"/>
    <col min="18" max="20" width="10.77734375" hidden="1" customWidth="1" outlineLevel="1"/>
    <col min="21" max="21" width="8.88671875" collapsed="1"/>
    <col min="22" max="25" width="10.77734375" hidden="1" customWidth="1" outlineLevel="1"/>
    <col min="26" max="26" width="8.88671875" hidden="1" customWidth="1" outlineLevel="1"/>
    <col min="27" max="30" width="10.77734375" hidden="1" customWidth="1" outlineLevel="1"/>
    <col min="31" max="31" width="8.88671875" collapsed="1"/>
  </cols>
  <sheetData>
    <row r="1" spans="2:30" ht="18" customHeight="1" thickBot="1" x14ac:dyDescent="0.35">
      <c r="G1" s="1" t="s">
        <v>427</v>
      </c>
    </row>
    <row r="2" spans="2:30" ht="18" customHeight="1" thickBot="1" x14ac:dyDescent="0.35">
      <c r="B2" s="139" t="s">
        <v>341</v>
      </c>
      <c r="C2" s="140" t="s">
        <v>332</v>
      </c>
      <c r="D2" s="141" t="s">
        <v>333</v>
      </c>
    </row>
    <row r="3" spans="2:30" ht="18" customHeight="1" x14ac:dyDescent="0.3">
      <c r="B3" s="137" t="s">
        <v>323</v>
      </c>
      <c r="C3" s="49" t="s">
        <v>429</v>
      </c>
      <c r="D3" s="55">
        <f>IF(C3="Pushrod",1,0)</f>
        <v>0</v>
      </c>
      <c r="H3" s="1"/>
    </row>
    <row r="4" spans="2:30" ht="18" customHeight="1" thickBot="1" x14ac:dyDescent="0.35">
      <c r="B4" s="138" t="s">
        <v>340</v>
      </c>
      <c r="C4" s="74" t="s">
        <v>430</v>
      </c>
      <c r="D4" s="64">
        <f>IF(C4="Short",0,
IF(C4="Middle",1,2))</f>
        <v>0</v>
      </c>
    </row>
    <row r="5" spans="2:30" ht="18" customHeight="1" thickBot="1" x14ac:dyDescent="0.35"/>
    <row r="6" spans="2:30" ht="18" customHeight="1" thickBot="1" x14ac:dyDescent="0.35">
      <c r="B6" s="249" t="s">
        <v>173</v>
      </c>
      <c r="C6" s="250"/>
      <c r="D6" s="250"/>
      <c r="E6" s="250"/>
      <c r="F6" s="251"/>
      <c r="H6" s="249" t="s">
        <v>174</v>
      </c>
      <c r="I6" s="250"/>
      <c r="J6" s="250"/>
      <c r="K6" s="250"/>
      <c r="L6" s="251"/>
    </row>
    <row r="7" spans="2:30" ht="18" customHeight="1" x14ac:dyDescent="0.3">
      <c r="B7" s="121" t="s">
        <v>175</v>
      </c>
      <c r="C7" s="107" t="s">
        <v>176</v>
      </c>
      <c r="D7" s="107" t="s">
        <v>177</v>
      </c>
      <c r="E7" s="107" t="s">
        <v>178</v>
      </c>
      <c r="F7" s="108" t="s">
        <v>179</v>
      </c>
      <c r="H7" s="121" t="s">
        <v>175</v>
      </c>
      <c r="I7" s="107" t="s">
        <v>176</v>
      </c>
      <c r="J7" s="107" t="s">
        <v>177</v>
      </c>
      <c r="K7" s="107" t="s">
        <v>178</v>
      </c>
      <c r="L7" s="108" t="s">
        <v>179</v>
      </c>
    </row>
    <row r="8" spans="2:30" ht="18" customHeight="1" x14ac:dyDescent="0.3">
      <c r="B8" s="122" t="s">
        <v>180</v>
      </c>
      <c r="C8" s="95">
        <f>'1 Ride Height Import'!A7</f>
        <v>714.3258056640625</v>
      </c>
      <c r="D8" s="189">
        <f>'1 Ride Height Import'!B7</f>
        <v>558.4869384765625</v>
      </c>
      <c r="E8" s="95">
        <f>'1 Ride Height Import'!C7</f>
        <v>122.00661468505859</v>
      </c>
      <c r="F8" s="101" t="s">
        <v>181</v>
      </c>
      <c r="H8" s="122" t="s">
        <v>182</v>
      </c>
      <c r="I8" s="95">
        <f>C8</f>
        <v>714.3258056640625</v>
      </c>
      <c r="J8" s="95">
        <f>-D8</f>
        <v>-558.4869384765625</v>
      </c>
      <c r="K8" s="95">
        <f>E8</f>
        <v>122.00661468505859</v>
      </c>
      <c r="L8" s="101" t="s">
        <v>181</v>
      </c>
    </row>
    <row r="9" spans="2:30" ht="18" customHeight="1" x14ac:dyDescent="0.3">
      <c r="B9" s="122" t="s">
        <v>183</v>
      </c>
      <c r="C9" s="198">
        <f>'1 Ride Height Import'!A4</f>
        <v>776.6134033203125</v>
      </c>
      <c r="D9" s="190">
        <f>'1 Ride Height Import'!B4</f>
        <v>254.12832641601563</v>
      </c>
      <c r="E9" s="186">
        <f>'1 Ride Height Import'!C4</f>
        <v>241.18643188476563</v>
      </c>
      <c r="F9" s="101" t="s">
        <v>184</v>
      </c>
      <c r="H9" s="122" t="s">
        <v>185</v>
      </c>
      <c r="I9" s="95">
        <f t="shared" ref="I9:I25" si="0">C9</f>
        <v>776.6134033203125</v>
      </c>
      <c r="J9" s="95">
        <f t="shared" ref="J9:J25" si="1">-D9</f>
        <v>-254.12832641601563</v>
      </c>
      <c r="K9" s="95">
        <f t="shared" ref="K9:K25" si="2">E9</f>
        <v>241.18643188476563</v>
      </c>
      <c r="L9" s="101" t="s">
        <v>184</v>
      </c>
    </row>
    <row r="10" spans="2:30" ht="18" customHeight="1" x14ac:dyDescent="0.3">
      <c r="B10" s="192" t="s">
        <v>186</v>
      </c>
      <c r="C10" s="190">
        <f>'1 Ride Height Import'!A6</f>
        <v>596.60552978515625</v>
      </c>
      <c r="D10" s="194">
        <f>'1 Ride Height Import'!B6</f>
        <v>229.82659912109375</v>
      </c>
      <c r="E10" s="186">
        <f>'1 Ride Height Import'!C6</f>
        <v>115.65781402587891</v>
      </c>
      <c r="F10" s="101" t="s">
        <v>187</v>
      </c>
      <c r="H10" s="122" t="s">
        <v>188</v>
      </c>
      <c r="I10" s="95">
        <f t="shared" si="0"/>
        <v>596.60552978515625</v>
      </c>
      <c r="J10" s="95">
        <f t="shared" si="1"/>
        <v>-229.82659912109375</v>
      </c>
      <c r="K10" s="95">
        <f t="shared" si="2"/>
        <v>115.65781402587891</v>
      </c>
      <c r="L10" s="101" t="s">
        <v>187</v>
      </c>
    </row>
    <row r="11" spans="2:30" ht="18" customHeight="1" x14ac:dyDescent="0.3">
      <c r="B11" s="192" t="s">
        <v>189</v>
      </c>
      <c r="C11" s="191">
        <f>'1 Ride Height Import'!A1</f>
        <v>700.31256103515625</v>
      </c>
      <c r="D11" s="194">
        <f>'1 Ride Height Import'!B1</f>
        <v>530.24432373046875</v>
      </c>
      <c r="E11" s="186">
        <f>'1 Ride Height Import'!C1</f>
        <v>282.17855834960938</v>
      </c>
      <c r="F11" s="101" t="s">
        <v>190</v>
      </c>
      <c r="H11" s="122" t="s">
        <v>191</v>
      </c>
      <c r="I11" s="95">
        <f t="shared" si="0"/>
        <v>700.31256103515625</v>
      </c>
      <c r="J11" s="95">
        <f t="shared" si="1"/>
        <v>-530.24432373046875</v>
      </c>
      <c r="K11" s="95">
        <f t="shared" si="2"/>
        <v>282.17855834960938</v>
      </c>
      <c r="L11" s="101" t="s">
        <v>190</v>
      </c>
    </row>
    <row r="12" spans="2:30" ht="18" customHeight="1" x14ac:dyDescent="0.3">
      <c r="B12" s="192" t="s">
        <v>192</v>
      </c>
      <c r="C12" s="191">
        <f>'1 Ride Height Import'!A4</f>
        <v>776.6134033203125</v>
      </c>
      <c r="D12" s="194">
        <f>'1 Ride Height Import'!B4</f>
        <v>254.12832641601563</v>
      </c>
      <c r="E12" s="187">
        <f>'1 Ride Height Import'!C4</f>
        <v>241.18643188476563</v>
      </c>
      <c r="F12" s="101" t="s">
        <v>193</v>
      </c>
      <c r="H12" s="122" t="s">
        <v>194</v>
      </c>
      <c r="I12" s="95">
        <f t="shared" si="0"/>
        <v>776.6134033203125</v>
      </c>
      <c r="J12" s="95">
        <f t="shared" si="1"/>
        <v>-254.12832641601563</v>
      </c>
      <c r="K12" s="95">
        <f t="shared" si="2"/>
        <v>241.18643188476563</v>
      </c>
      <c r="L12" s="101" t="s">
        <v>193</v>
      </c>
    </row>
    <row r="13" spans="2:30" ht="18" customHeight="1" x14ac:dyDescent="0.3">
      <c r="B13" s="192" t="s">
        <v>195</v>
      </c>
      <c r="C13" s="191">
        <f>'1 Ride Height Import'!A2</f>
        <v>608.54302978515625</v>
      </c>
      <c r="D13" s="195">
        <f>'1 Ride Height Import'!B2</f>
        <v>223.03395080566406</v>
      </c>
      <c r="E13" s="188">
        <f>'1 Ride Height Import'!C2</f>
        <v>228.95640563964844</v>
      </c>
      <c r="F13" s="101" t="s">
        <v>196</v>
      </c>
      <c r="H13" s="122" t="s">
        <v>197</v>
      </c>
      <c r="I13" s="95">
        <f t="shared" si="0"/>
        <v>608.54302978515625</v>
      </c>
      <c r="J13" s="95">
        <f t="shared" si="1"/>
        <v>-223.03395080566406</v>
      </c>
      <c r="K13" s="95">
        <f t="shared" si="2"/>
        <v>228.95640563964844</v>
      </c>
      <c r="L13" s="101" t="s">
        <v>196</v>
      </c>
    </row>
    <row r="14" spans="2:30" ht="18" customHeight="1" x14ac:dyDescent="0.3">
      <c r="B14" s="193" t="s">
        <v>198</v>
      </c>
      <c r="C14" s="200">
        <f>'1 Ride Height Import'!A15</f>
        <v>784.1873779296875</v>
      </c>
      <c r="D14" s="196">
        <f>'1 Ride Height Import'!B15</f>
        <v>530.26422119140625</v>
      </c>
      <c r="E14" s="185">
        <f>'1 Ride Height Import'!C15</f>
        <v>184.66169738769531</v>
      </c>
      <c r="F14" s="102" t="s">
        <v>199</v>
      </c>
      <c r="H14" s="123" t="s">
        <v>200</v>
      </c>
      <c r="I14" s="96">
        <f t="shared" si="0"/>
        <v>784.1873779296875</v>
      </c>
      <c r="J14" s="96">
        <f t="shared" si="1"/>
        <v>-530.26422119140625</v>
      </c>
      <c r="K14" s="96">
        <f t="shared" si="2"/>
        <v>184.66169738769531</v>
      </c>
      <c r="L14" s="102" t="s">
        <v>199</v>
      </c>
    </row>
    <row r="15" spans="2:30" ht="18" customHeight="1" thickBot="1" x14ac:dyDescent="0.35">
      <c r="B15" s="193" t="s">
        <v>201</v>
      </c>
      <c r="C15" s="201">
        <f>'1 Ride Height Import'!A16</f>
        <v>803.15380859375</v>
      </c>
      <c r="D15" s="197">
        <f>'1 Ride Height Import'!B16</f>
        <v>211.5684814453125</v>
      </c>
      <c r="E15" s="96">
        <f>'1 Ride Height Import'!C16</f>
        <v>152.10284423828125</v>
      </c>
      <c r="F15" s="102" t="s">
        <v>202</v>
      </c>
      <c r="H15" s="123" t="s">
        <v>203</v>
      </c>
      <c r="I15" s="96">
        <f t="shared" si="0"/>
        <v>803.15380859375</v>
      </c>
      <c r="J15" s="96">
        <f t="shared" si="1"/>
        <v>-211.5684814453125</v>
      </c>
      <c r="K15" s="96">
        <f t="shared" si="2"/>
        <v>152.10284423828125</v>
      </c>
      <c r="L15" s="102" t="s">
        <v>202</v>
      </c>
    </row>
    <row r="16" spans="2:30" ht="18" customHeight="1" thickBot="1" x14ac:dyDescent="0.35">
      <c r="B16" s="124" t="s">
        <v>204</v>
      </c>
      <c r="C16" s="199">
        <f>'1 Ride Height Import'!A59</f>
        <v>700</v>
      </c>
      <c r="D16" s="97">
        <f>'1 Ride Height Import'!B59</f>
        <v>600</v>
      </c>
      <c r="E16" s="97">
        <f>'1 Ride Height Import'!C59</f>
        <v>0</v>
      </c>
      <c r="F16" s="103" t="s">
        <v>205</v>
      </c>
      <c r="H16" s="124" t="s">
        <v>206</v>
      </c>
      <c r="I16" s="97">
        <f t="shared" si="0"/>
        <v>700</v>
      </c>
      <c r="J16" s="97">
        <f t="shared" si="1"/>
        <v>-600</v>
      </c>
      <c r="K16" s="97">
        <f t="shared" si="2"/>
        <v>0</v>
      </c>
      <c r="L16" s="103" t="s">
        <v>205</v>
      </c>
      <c r="N16" s="255" t="s">
        <v>337</v>
      </c>
      <c r="O16" s="256"/>
      <c r="P16" s="257"/>
      <c r="R16" s="255" t="s">
        <v>338</v>
      </c>
      <c r="S16" s="256"/>
      <c r="T16" s="257"/>
      <c r="V16" s="255" t="s">
        <v>339</v>
      </c>
      <c r="W16" s="256"/>
      <c r="X16" s="256"/>
      <c r="Y16" s="257"/>
      <c r="AA16" s="255" t="s">
        <v>342</v>
      </c>
      <c r="AB16" s="256"/>
      <c r="AC16" s="256"/>
      <c r="AD16" s="257"/>
    </row>
    <row r="17" spans="2:30" ht="18" customHeight="1" thickBot="1" x14ac:dyDescent="0.35">
      <c r="B17" s="125" t="s">
        <v>207</v>
      </c>
      <c r="C17" s="114">
        <f>'1 Ride Height Import'!A3</f>
        <v>700</v>
      </c>
      <c r="D17" s="114">
        <f>'1 Ride Height Import'!B3</f>
        <v>600</v>
      </c>
      <c r="E17" s="114">
        <f>'1 Ride Height Import'!C3</f>
        <v>203.19999694824219</v>
      </c>
      <c r="F17" s="115" t="s">
        <v>208</v>
      </c>
      <c r="H17" s="125" t="s">
        <v>209</v>
      </c>
      <c r="I17" s="114">
        <f t="shared" si="0"/>
        <v>700</v>
      </c>
      <c r="J17" s="114">
        <f t="shared" si="1"/>
        <v>-600</v>
      </c>
      <c r="K17" s="114">
        <f t="shared" si="2"/>
        <v>203.19999694824219</v>
      </c>
      <c r="L17" s="115" t="s">
        <v>208</v>
      </c>
      <c r="N17" s="159" t="s">
        <v>176</v>
      </c>
      <c r="O17" s="160" t="s">
        <v>177</v>
      </c>
      <c r="P17" s="161" t="s">
        <v>178</v>
      </c>
      <c r="R17" s="159" t="s">
        <v>176</v>
      </c>
      <c r="S17" s="160" t="s">
        <v>177</v>
      </c>
      <c r="T17" s="161" t="s">
        <v>178</v>
      </c>
      <c r="V17" s="162" t="s">
        <v>333</v>
      </c>
      <c r="W17" s="159" t="s">
        <v>176</v>
      </c>
      <c r="X17" s="160" t="s">
        <v>177</v>
      </c>
      <c r="Y17" s="161" t="s">
        <v>178</v>
      </c>
      <c r="AA17" s="162" t="s">
        <v>333</v>
      </c>
      <c r="AB17" s="159" t="s">
        <v>176</v>
      </c>
      <c r="AC17" s="160" t="s">
        <v>177</v>
      </c>
      <c r="AD17" s="161" t="s">
        <v>178</v>
      </c>
    </row>
    <row r="18" spans="2:30" ht="18" customHeight="1" x14ac:dyDescent="0.3">
      <c r="B18" s="126" t="s">
        <v>210</v>
      </c>
      <c r="C18" s="112">
        <f>IF($D$3=1,N18,R18)</f>
        <v>696.2373046875</v>
      </c>
      <c r="D18" s="112">
        <f t="shared" ref="D18:E25" si="3">IF($D$3=1,O18,S18)</f>
        <v>504.16281127929688</v>
      </c>
      <c r="E18" s="112">
        <f t="shared" si="3"/>
        <v>287.48403930664063</v>
      </c>
      <c r="F18" s="113" t="s">
        <v>335</v>
      </c>
      <c r="H18" s="126" t="s">
        <v>211</v>
      </c>
      <c r="I18" s="112">
        <f t="shared" si="0"/>
        <v>696.2373046875</v>
      </c>
      <c r="J18" s="112">
        <f t="shared" si="1"/>
        <v>-504.16281127929688</v>
      </c>
      <c r="K18" s="112">
        <f t="shared" si="2"/>
        <v>287.48403930664063</v>
      </c>
      <c r="L18" s="113" t="s">
        <v>335</v>
      </c>
      <c r="N18" s="143">
        <f>'1 Ride Height Import'!A22</f>
        <v>709.657958984375</v>
      </c>
      <c r="O18" s="112">
        <f>'1 Ride Height Import'!B22</f>
        <v>533.42376708984375</v>
      </c>
      <c r="P18" s="144">
        <f>'1 Ride Height Import'!C22</f>
        <v>130.66960144042969</v>
      </c>
      <c r="R18" s="143">
        <f>'1 Ride Height Import'!A39</f>
        <v>696.2373046875</v>
      </c>
      <c r="S18" s="112">
        <f>'1 Ride Height Import'!B39</f>
        <v>504.16281127929688</v>
      </c>
      <c r="T18" s="144">
        <f>'1 Ride Height Import'!C39</f>
        <v>287.48403930664063</v>
      </c>
      <c r="V18" s="170">
        <v>0</v>
      </c>
      <c r="W18" s="153">
        <f>'1 Ride Height Import'!A27</f>
        <v>666.41400146484375</v>
      </c>
      <c r="X18" s="118">
        <f>'1 Ride Height Import'!B27</f>
        <v>235.18121337890625</v>
      </c>
      <c r="Y18" s="154">
        <f>'1 Ride Height Import'!C27</f>
        <v>86.321723937988281</v>
      </c>
      <c r="AA18" s="170">
        <v>0</v>
      </c>
      <c r="AB18" s="153">
        <f>'1 Ride Height Import'!A47</f>
        <v>657.99200439453125</v>
      </c>
      <c r="AC18" s="118">
        <f>'1 Ride Height Import'!B47</f>
        <v>227.02035522460938</v>
      </c>
      <c r="AD18" s="154">
        <f>'1 Ride Height Import'!C47</f>
        <v>93.680740356445313</v>
      </c>
    </row>
    <row r="19" spans="2:30" ht="18" customHeight="1" x14ac:dyDescent="0.3">
      <c r="B19" s="127" t="s">
        <v>212</v>
      </c>
      <c r="C19" s="98">
        <f t="shared" ref="C19:C25" si="4">IF($D$3=1,N19,R19)</f>
        <v>654.47418212890625</v>
      </c>
      <c r="D19" s="98">
        <f t="shared" si="3"/>
        <v>267.1298828125</v>
      </c>
      <c r="E19" s="98">
        <f t="shared" si="3"/>
        <v>113.48860931396484</v>
      </c>
      <c r="F19" s="104" t="s">
        <v>336</v>
      </c>
      <c r="H19" s="127" t="s">
        <v>213</v>
      </c>
      <c r="I19" s="98">
        <f t="shared" si="0"/>
        <v>654.47418212890625</v>
      </c>
      <c r="J19" s="98">
        <f t="shared" si="1"/>
        <v>-267.1298828125</v>
      </c>
      <c r="K19" s="98">
        <f t="shared" si="2"/>
        <v>113.48860931396484</v>
      </c>
      <c r="L19" s="104" t="s">
        <v>336</v>
      </c>
      <c r="N19" s="145">
        <f>'1 Ride Height Import'!A21</f>
        <v>666.6143798828125</v>
      </c>
      <c r="O19" s="98">
        <f>'1 Ride Height Import'!B21</f>
        <v>309.58639526367188</v>
      </c>
      <c r="P19" s="146">
        <f>'1 Ride Height Import'!C21</f>
        <v>297.70089721679688</v>
      </c>
      <c r="R19" s="145">
        <f>'1 Ride Height Import'!A40</f>
        <v>654.47418212890625</v>
      </c>
      <c r="S19" s="98">
        <f>'1 Ride Height Import'!B40</f>
        <v>267.1298828125</v>
      </c>
      <c r="T19" s="146">
        <f>'1 Ride Height Import'!C40</f>
        <v>113.48860931396484</v>
      </c>
      <c r="V19" s="171">
        <v>1</v>
      </c>
      <c r="W19" s="155">
        <f>'1 Ride Height Import'!A26</f>
        <v>656.6622314453125</v>
      </c>
      <c r="X19" s="119">
        <f>'1 Ride Height Import'!B26</f>
        <v>236.94647216796875</v>
      </c>
      <c r="Y19" s="156">
        <f>'1 Ride Height Import'!C26</f>
        <v>86.174331665039063</v>
      </c>
      <c r="AA19" s="171">
        <v>1</v>
      </c>
      <c r="AB19" s="155">
        <f>'1 Ride Height Import'!A46</f>
        <v>647.87750244140625</v>
      </c>
      <c r="AC19" s="119">
        <f>'1 Ride Height Import'!B46</f>
        <v>228.64453125</v>
      </c>
      <c r="AD19" s="156">
        <f>'1 Ride Height Import'!C46</f>
        <v>93.8958740234375</v>
      </c>
    </row>
    <row r="20" spans="2:30" ht="18" customHeight="1" thickBot="1" x14ac:dyDescent="0.35">
      <c r="B20" s="128" t="s">
        <v>214</v>
      </c>
      <c r="C20" s="99">
        <f t="shared" si="4"/>
        <v>654.5831298828125</v>
      </c>
      <c r="D20" s="99">
        <f t="shared" si="3"/>
        <v>259.80364990234375</v>
      </c>
      <c r="E20" s="99">
        <f t="shared" si="3"/>
        <v>173.92433166503906</v>
      </c>
      <c r="F20" s="105" t="s">
        <v>215</v>
      </c>
      <c r="H20" s="128" t="s">
        <v>216</v>
      </c>
      <c r="I20" s="99">
        <f t="shared" si="0"/>
        <v>654.5831298828125</v>
      </c>
      <c r="J20" s="99">
        <f t="shared" si="1"/>
        <v>-259.80364990234375</v>
      </c>
      <c r="K20" s="99">
        <f t="shared" si="2"/>
        <v>173.92433166503906</v>
      </c>
      <c r="L20" s="105" t="s">
        <v>215</v>
      </c>
      <c r="N20" s="147">
        <f>'1 Ride Height Import'!A24</f>
        <v>653.69970703125</v>
      </c>
      <c r="O20" s="99">
        <f>'1 Ride Height Import'!B24</f>
        <v>235.43266296386719</v>
      </c>
      <c r="P20" s="148">
        <f>'1 Ride Height Import'!C24</f>
        <v>264.04977416992188</v>
      </c>
      <c r="R20" s="147">
        <f>'1 Ride Height Import'!A43</f>
        <v>654.5831298828125</v>
      </c>
      <c r="S20" s="99">
        <f>'1 Ride Height Import'!B43</f>
        <v>259.80364990234375</v>
      </c>
      <c r="T20" s="148">
        <f>'1 Ride Height Import'!C43</f>
        <v>173.92433166503906</v>
      </c>
      <c r="V20" s="163">
        <v>2</v>
      </c>
      <c r="W20" s="157">
        <f>'1 Ride Height Import'!A25</f>
        <v>646.91046142578125</v>
      </c>
      <c r="X20" s="120">
        <f>'1 Ride Height Import'!B25</f>
        <v>238.71174621582031</v>
      </c>
      <c r="Y20" s="158">
        <f>'1 Ride Height Import'!C25</f>
        <v>86.026939392089844</v>
      </c>
      <c r="AA20" s="163">
        <v>2</v>
      </c>
      <c r="AB20" s="157">
        <f>'1 Ride Height Import'!A45</f>
        <v>637.76300048828125</v>
      </c>
      <c r="AC20" s="120">
        <f>'1 Ride Height Import'!B45</f>
        <v>230.26869201660156</v>
      </c>
      <c r="AD20" s="158">
        <f>'1 Ride Height Import'!C45</f>
        <v>94.111000061035156</v>
      </c>
    </row>
    <row r="21" spans="2:30" ht="18" customHeight="1" thickBot="1" x14ac:dyDescent="0.35">
      <c r="B21" s="129" t="s">
        <v>217</v>
      </c>
      <c r="C21" s="100">
        <f t="shared" si="4"/>
        <v>672.85809326171875</v>
      </c>
      <c r="D21" s="100">
        <f t="shared" si="3"/>
        <v>363.15216064453125</v>
      </c>
      <c r="E21" s="100">
        <f t="shared" si="3"/>
        <v>252.88250732421875</v>
      </c>
      <c r="F21" s="106" t="s">
        <v>218</v>
      </c>
      <c r="H21" s="129" t="s">
        <v>219</v>
      </c>
      <c r="I21" s="142">
        <f t="shared" si="0"/>
        <v>672.85809326171875</v>
      </c>
      <c r="J21" s="100">
        <f t="shared" si="1"/>
        <v>-363.15216064453125</v>
      </c>
      <c r="K21" s="100">
        <f t="shared" si="2"/>
        <v>252.88250732421875</v>
      </c>
      <c r="L21" s="106" t="s">
        <v>218</v>
      </c>
      <c r="N21" s="149">
        <f>'1 Ride Height Import'!A19</f>
        <v>659.2901611328125</v>
      </c>
      <c r="O21" s="100">
        <f>'1 Ride Height Import'!B19</f>
        <v>269.47470092773438</v>
      </c>
      <c r="P21" s="150">
        <f>'1 Ride Height Import'!C19</f>
        <v>301.87957763671875</v>
      </c>
      <c r="R21" s="149">
        <f>'1 Ride Height Import'!A42</f>
        <v>672.85809326171875</v>
      </c>
      <c r="S21" s="100">
        <f>'1 Ride Height Import'!B42</f>
        <v>363.15216064453125</v>
      </c>
      <c r="T21" s="150">
        <f>'1 Ride Height Import'!C42</f>
        <v>252.88250732421875</v>
      </c>
      <c r="V21" s="163" t="s">
        <v>332</v>
      </c>
      <c r="W21" s="157">
        <f>IF($D$4=$V$18,W18,                                                                                                                                                                                                                                                               IF($D$4=$V$19,W19,W20))</f>
        <v>666.41400146484375</v>
      </c>
      <c r="X21" s="120">
        <f t="shared" ref="X21:Y21" si="5">IF($D$4=$V$18,X18,                                                                                                                                                                                                                                                               IF($D$4=$V$19,X19,X20))</f>
        <v>235.18121337890625</v>
      </c>
      <c r="Y21" s="158">
        <f t="shared" si="5"/>
        <v>86.321723937988281</v>
      </c>
      <c r="AA21" s="163" t="s">
        <v>332</v>
      </c>
      <c r="AB21" s="157">
        <f>IF($D$4=$AA$18,AB18,                                                                                                                                                                                                                                                               IF($D$4=$AA$19,AB19,AB20))</f>
        <v>657.99200439453125</v>
      </c>
      <c r="AC21" s="120">
        <f t="shared" ref="AC21:AD21" si="6">IF($D$4=$AA$18,AC18,                                                                                                                                                                                                                                                               IF($D$4=$AA$19,AC19,AC20))</f>
        <v>227.02035522460938</v>
      </c>
      <c r="AD21" s="158">
        <f t="shared" si="6"/>
        <v>93.680740356445313</v>
      </c>
    </row>
    <row r="22" spans="2:30" ht="18" customHeight="1" x14ac:dyDescent="0.3">
      <c r="B22" s="130" t="s">
        <v>220</v>
      </c>
      <c r="C22" s="116">
        <f t="shared" si="4"/>
        <v>653.6514892578125</v>
      </c>
      <c r="D22" s="116">
        <f t="shared" si="3"/>
        <v>228.89471435546875</v>
      </c>
      <c r="E22" s="116">
        <f t="shared" si="3"/>
        <v>363.4765625</v>
      </c>
      <c r="F22" s="117" t="s">
        <v>221</v>
      </c>
      <c r="H22" s="130" t="s">
        <v>222</v>
      </c>
      <c r="I22" s="116">
        <f t="shared" si="0"/>
        <v>653.6514892578125</v>
      </c>
      <c r="J22" s="116">
        <f t="shared" si="1"/>
        <v>-228.89471435546875</v>
      </c>
      <c r="K22" s="116">
        <f t="shared" si="2"/>
        <v>363.4765625</v>
      </c>
      <c r="L22" s="117" t="s">
        <v>221</v>
      </c>
      <c r="N22" s="151">
        <f>'1 Ride Height Import'!A20</f>
        <v>651.8800048828125</v>
      </c>
      <c r="O22" s="116">
        <f>'1 Ride Height Import'!B20</f>
        <v>242.96888732910156</v>
      </c>
      <c r="P22" s="152">
        <f>'1 Ride Height Import'!C20</f>
        <v>474.70181274414063</v>
      </c>
      <c r="R22" s="151">
        <f>'1 Ride Height Import'!A41</f>
        <v>653.6514892578125</v>
      </c>
      <c r="S22" s="116">
        <f>'1 Ride Height Import'!B41</f>
        <v>228.89471435546875</v>
      </c>
      <c r="T22" s="152">
        <f>'1 Ride Height Import'!C41</f>
        <v>363.4765625</v>
      </c>
    </row>
    <row r="23" spans="2:30" ht="18" customHeight="1" thickBot="1" x14ac:dyDescent="0.35">
      <c r="B23" s="131" t="s">
        <v>325</v>
      </c>
      <c r="C23" s="118">
        <f t="shared" si="4"/>
        <v>649.1236572265625</v>
      </c>
      <c r="D23" s="118">
        <f t="shared" si="3"/>
        <v>228.64453125</v>
      </c>
      <c r="E23" s="118">
        <f t="shared" si="3"/>
        <v>152.48399353027344</v>
      </c>
      <c r="F23" s="133" t="s">
        <v>327</v>
      </c>
      <c r="H23" s="131" t="s">
        <v>343</v>
      </c>
      <c r="I23" s="118">
        <f t="shared" si="0"/>
        <v>649.1236572265625</v>
      </c>
      <c r="J23" s="118">
        <f t="shared" si="1"/>
        <v>-228.64453125</v>
      </c>
      <c r="K23" s="118">
        <f t="shared" si="2"/>
        <v>152.48399353027344</v>
      </c>
      <c r="L23" s="133" t="s">
        <v>327</v>
      </c>
      <c r="N23" s="155">
        <f>'1 Ride Height Import'!A23</f>
        <v>654.72216796875</v>
      </c>
      <c r="O23" s="119">
        <f>'1 Ride Height Import'!B23</f>
        <v>236.94647216796875</v>
      </c>
      <c r="P23" s="156">
        <f>'1 Ride Height Import'!C23</f>
        <v>214.53245544433594</v>
      </c>
      <c r="R23" s="155">
        <f>'1 Ride Height Import'!A44</f>
        <v>649.1236572265625</v>
      </c>
      <c r="S23" s="119">
        <f>'1 Ride Height Import'!B44</f>
        <v>228.64453125</v>
      </c>
      <c r="T23" s="156">
        <f>'1 Ride Height Import'!C44</f>
        <v>152.48399353027344</v>
      </c>
    </row>
    <row r="24" spans="2:30" ht="18" customHeight="1" thickBot="1" x14ac:dyDescent="0.35">
      <c r="B24" s="135" t="s">
        <v>326</v>
      </c>
      <c r="C24" s="119">
        <f t="shared" si="4"/>
        <v>657.99200439453125</v>
      </c>
      <c r="D24" s="119">
        <f t="shared" si="3"/>
        <v>227.02035522460938</v>
      </c>
      <c r="E24" s="119">
        <f t="shared" si="3"/>
        <v>93.680740356445313</v>
      </c>
      <c r="F24" s="136" t="s">
        <v>328</v>
      </c>
      <c r="H24" s="135" t="s">
        <v>344</v>
      </c>
      <c r="I24" s="119">
        <f t="shared" si="0"/>
        <v>657.99200439453125</v>
      </c>
      <c r="J24" s="119">
        <f t="shared" si="1"/>
        <v>-227.02035522460938</v>
      </c>
      <c r="K24" s="119">
        <f t="shared" si="2"/>
        <v>93.680740356445313</v>
      </c>
      <c r="L24" s="136" t="s">
        <v>328</v>
      </c>
      <c r="N24" s="167">
        <f>W21</f>
        <v>666.41400146484375</v>
      </c>
      <c r="O24" s="168">
        <f>X21</f>
        <v>235.18121337890625</v>
      </c>
      <c r="P24" s="169">
        <f>Y21</f>
        <v>86.321723937988281</v>
      </c>
      <c r="R24" s="167">
        <f>AB21</f>
        <v>657.99200439453125</v>
      </c>
      <c r="S24" s="168">
        <f t="shared" ref="S24:T24" si="7">AC21</f>
        <v>227.02035522460938</v>
      </c>
      <c r="T24" s="169">
        <f t="shared" si="7"/>
        <v>93.680740356445313</v>
      </c>
    </row>
    <row r="25" spans="2:30" ht="18" customHeight="1" thickBot="1" x14ac:dyDescent="0.35">
      <c r="B25" s="132" t="s">
        <v>329</v>
      </c>
      <c r="C25" s="120">
        <f t="shared" si="4"/>
        <v>692.60162353515625</v>
      </c>
      <c r="D25" s="120">
        <f t="shared" si="3"/>
        <v>221.46279907226563</v>
      </c>
      <c r="E25" s="120">
        <f t="shared" si="3"/>
        <v>92.944618225097656</v>
      </c>
      <c r="F25" s="134" t="s">
        <v>330</v>
      </c>
      <c r="H25" s="132" t="s">
        <v>426</v>
      </c>
      <c r="I25" s="120">
        <f t="shared" si="0"/>
        <v>692.60162353515625</v>
      </c>
      <c r="J25" s="120">
        <f t="shared" si="1"/>
        <v>-221.46279907226563</v>
      </c>
      <c r="K25" s="120">
        <f t="shared" si="2"/>
        <v>92.944618225097656</v>
      </c>
      <c r="L25" s="134" t="s">
        <v>330</v>
      </c>
      <c r="N25" s="164">
        <f>'1 Ride Height Import'!A28</f>
        <v>616.36602783203125</v>
      </c>
      <c r="O25" s="165">
        <f>'1 Ride Height Import'!B28</f>
        <v>244.24087524414063</v>
      </c>
      <c r="P25" s="166">
        <f>'1 Ride Height Import'!C28</f>
        <v>85.565269470214844</v>
      </c>
      <c r="R25" s="164">
        <f>'1 Ride Height Import'!A48</f>
        <v>692.60162353515625</v>
      </c>
      <c r="S25" s="165">
        <f>'1 Ride Height Import'!B48</f>
        <v>221.46279907226563</v>
      </c>
      <c r="T25" s="166">
        <f>'1 Ride Height Import'!C48</f>
        <v>92.944618225097656</v>
      </c>
    </row>
    <row r="26" spans="2:30" ht="18" customHeight="1" thickBot="1" x14ac:dyDescent="0.35"/>
    <row r="27" spans="2:30" ht="18" customHeight="1" thickBot="1" x14ac:dyDescent="0.35">
      <c r="B27" s="139" t="s">
        <v>423</v>
      </c>
      <c r="C27" s="140" t="s">
        <v>332</v>
      </c>
      <c r="D27" s="141" t="s">
        <v>333</v>
      </c>
    </row>
    <row r="28" spans="2:30" ht="18" customHeight="1" x14ac:dyDescent="0.3">
      <c r="B28" s="137" t="s">
        <v>323</v>
      </c>
      <c r="C28" s="49" t="s">
        <v>331</v>
      </c>
      <c r="D28" s="55">
        <f>IF(C28="Pushrod",1,0)</f>
        <v>1</v>
      </c>
      <c r="H28" s="1"/>
    </row>
    <row r="29" spans="2:30" ht="18" customHeight="1" thickBot="1" x14ac:dyDescent="0.35">
      <c r="B29" s="138" t="s">
        <v>324</v>
      </c>
      <c r="C29" s="74" t="s">
        <v>334</v>
      </c>
      <c r="D29" s="64">
        <f>IF(C29="Short",0,
IF(C29="Middle",1,2))</f>
        <v>1</v>
      </c>
    </row>
    <row r="30" spans="2:30" ht="18" customHeight="1" thickBot="1" x14ac:dyDescent="0.35"/>
    <row r="31" spans="2:30" ht="18" customHeight="1" thickBot="1" x14ac:dyDescent="0.35">
      <c r="B31" s="252" t="s">
        <v>223</v>
      </c>
      <c r="C31" s="253"/>
      <c r="D31" s="253"/>
      <c r="E31" s="253"/>
      <c r="F31" s="254"/>
      <c r="H31" s="249" t="s">
        <v>224</v>
      </c>
      <c r="I31" s="250"/>
      <c r="J31" s="250"/>
      <c r="K31" s="250"/>
      <c r="L31" s="251"/>
    </row>
    <row r="32" spans="2:30" ht="18" customHeight="1" x14ac:dyDescent="0.3">
      <c r="B32" s="121" t="s">
        <v>175</v>
      </c>
      <c r="C32" s="107" t="s">
        <v>176</v>
      </c>
      <c r="D32" s="107" t="s">
        <v>177</v>
      </c>
      <c r="E32" s="107" t="s">
        <v>178</v>
      </c>
      <c r="F32" s="108" t="s">
        <v>179</v>
      </c>
      <c r="H32" s="121" t="s">
        <v>175</v>
      </c>
      <c r="I32" s="107" t="s">
        <v>176</v>
      </c>
      <c r="J32" s="107" t="s">
        <v>177</v>
      </c>
      <c r="K32" s="107" t="s">
        <v>178</v>
      </c>
      <c r="L32" s="108" t="s">
        <v>179</v>
      </c>
    </row>
    <row r="33" spans="2:30" ht="18" customHeight="1" x14ac:dyDescent="0.3">
      <c r="B33" s="122" t="s">
        <v>225</v>
      </c>
      <c r="C33" s="95">
        <f>'1 Ride Height Import'!A13</f>
        <v>-711.98223876953125</v>
      </c>
      <c r="D33" s="95">
        <f>'1 Ride Height Import'!B13</f>
        <v>564.74200439453125</v>
      </c>
      <c r="E33" s="95">
        <f>'1 Ride Height Import'!C13</f>
        <v>148.38774108886719</v>
      </c>
      <c r="F33" s="101" t="s">
        <v>181</v>
      </c>
      <c r="H33" s="122" t="s">
        <v>226</v>
      </c>
      <c r="I33" s="95">
        <f t="shared" ref="I33:I50" si="8">C33</f>
        <v>-711.98223876953125</v>
      </c>
      <c r="J33" s="95">
        <f>-D33</f>
        <v>-564.74200439453125</v>
      </c>
      <c r="K33" s="95">
        <f>E33</f>
        <v>148.38774108886719</v>
      </c>
      <c r="L33" s="101" t="s">
        <v>181</v>
      </c>
    </row>
    <row r="34" spans="2:30" ht="18" customHeight="1" x14ac:dyDescent="0.3">
      <c r="B34" s="122" t="s">
        <v>227</v>
      </c>
      <c r="C34" s="95">
        <f>'1 Ride Height Import'!A11</f>
        <v>-577.19476318359375</v>
      </c>
      <c r="D34" s="95">
        <f>'1 Ride Height Import'!B11</f>
        <v>263.31475830078125</v>
      </c>
      <c r="E34" s="95">
        <f>'1 Ride Height Import'!C11</f>
        <v>249.00140380859375</v>
      </c>
      <c r="F34" s="101" t="s">
        <v>184</v>
      </c>
      <c r="H34" s="122" t="s">
        <v>228</v>
      </c>
      <c r="I34" s="95">
        <f t="shared" si="8"/>
        <v>-577.19476318359375</v>
      </c>
      <c r="J34" s="95">
        <f t="shared" ref="J34:J50" si="9">-D34</f>
        <v>-263.31475830078125</v>
      </c>
      <c r="K34" s="95">
        <f t="shared" ref="K34:K50" si="10">E34</f>
        <v>249.00140380859375</v>
      </c>
      <c r="L34" s="101" t="s">
        <v>184</v>
      </c>
    </row>
    <row r="35" spans="2:30" ht="18" customHeight="1" x14ac:dyDescent="0.3">
      <c r="B35" s="122" t="s">
        <v>229</v>
      </c>
      <c r="C35" s="95">
        <f>'1 Ride Height Import'!A12</f>
        <v>-787.17120361328125</v>
      </c>
      <c r="D35" s="95">
        <f>'1 Ride Height Import'!B12</f>
        <v>324.94094848632813</v>
      </c>
      <c r="E35" s="95">
        <f>'1 Ride Height Import'!C12</f>
        <v>137.41670227050781</v>
      </c>
      <c r="F35" s="101" t="s">
        <v>187</v>
      </c>
      <c r="H35" s="122" t="s">
        <v>230</v>
      </c>
      <c r="I35" s="95">
        <f t="shared" si="8"/>
        <v>-787.17120361328125</v>
      </c>
      <c r="J35" s="95">
        <f t="shared" si="9"/>
        <v>-324.94094848632813</v>
      </c>
      <c r="K35" s="95">
        <f t="shared" si="10"/>
        <v>137.41670227050781</v>
      </c>
      <c r="L35" s="101" t="s">
        <v>187</v>
      </c>
    </row>
    <row r="36" spans="2:30" ht="18" customHeight="1" x14ac:dyDescent="0.3">
      <c r="B36" s="122" t="s">
        <v>231</v>
      </c>
      <c r="C36" s="95">
        <f>'1 Ride Height Import'!A10</f>
        <v>-723.80078125</v>
      </c>
      <c r="D36" s="95">
        <f>'1 Ride Height Import'!B10</f>
        <v>533.55474853515625</v>
      </c>
      <c r="E36" s="95">
        <f>'1 Ride Height Import'!C10</f>
        <v>283.4744873046875</v>
      </c>
      <c r="F36" s="101" t="s">
        <v>190</v>
      </c>
      <c r="H36" s="122" t="s">
        <v>232</v>
      </c>
      <c r="I36" s="95">
        <f t="shared" si="8"/>
        <v>-723.80078125</v>
      </c>
      <c r="J36" s="95">
        <f t="shared" si="9"/>
        <v>-533.55474853515625</v>
      </c>
      <c r="K36" s="95">
        <f t="shared" si="10"/>
        <v>283.4744873046875</v>
      </c>
      <c r="L36" s="101" t="s">
        <v>190</v>
      </c>
    </row>
    <row r="37" spans="2:30" ht="18" customHeight="1" x14ac:dyDescent="0.3">
      <c r="B37" s="122" t="s">
        <v>233</v>
      </c>
      <c r="C37" s="95">
        <f>'1 Ride Height Import'!A11</f>
        <v>-577.19476318359375</v>
      </c>
      <c r="D37" s="95">
        <f>'1 Ride Height Import'!B11</f>
        <v>263.31475830078125</v>
      </c>
      <c r="E37" s="95">
        <f>'1 Ride Height Import'!C11</f>
        <v>249.00140380859375</v>
      </c>
      <c r="F37" s="101" t="s">
        <v>193</v>
      </c>
      <c r="H37" s="122" t="s">
        <v>234</v>
      </c>
      <c r="I37" s="95">
        <f t="shared" si="8"/>
        <v>-577.19476318359375</v>
      </c>
      <c r="J37" s="95">
        <f t="shared" si="9"/>
        <v>-263.31475830078125</v>
      </c>
      <c r="K37" s="95">
        <f t="shared" si="10"/>
        <v>249.00140380859375</v>
      </c>
      <c r="L37" s="101" t="s">
        <v>193</v>
      </c>
    </row>
    <row r="38" spans="2:30" ht="18" customHeight="1" x14ac:dyDescent="0.3">
      <c r="B38" s="122" t="s">
        <v>235</v>
      </c>
      <c r="C38" s="95">
        <f>'1 Ride Height Import'!A9</f>
        <v>-761.2413330078125</v>
      </c>
      <c r="D38" s="95">
        <f>'1 Ride Height Import'!B9</f>
        <v>310.08151245117188</v>
      </c>
      <c r="E38" s="95">
        <f>'1 Ride Height Import'!C9</f>
        <v>255.65289306640625</v>
      </c>
      <c r="F38" s="101" t="s">
        <v>196</v>
      </c>
      <c r="H38" s="122" t="s">
        <v>236</v>
      </c>
      <c r="I38" s="95">
        <f t="shared" si="8"/>
        <v>-761.2413330078125</v>
      </c>
      <c r="J38" s="95">
        <f t="shared" si="9"/>
        <v>-310.08151245117188</v>
      </c>
      <c r="K38" s="95">
        <f t="shared" si="10"/>
        <v>255.65289306640625</v>
      </c>
      <c r="L38" s="101" t="s">
        <v>196</v>
      </c>
    </row>
    <row r="39" spans="2:30" ht="18" customHeight="1" x14ac:dyDescent="0.3">
      <c r="B39" s="123" t="s">
        <v>237</v>
      </c>
      <c r="C39" s="96">
        <f>'1 Ride Height Import'!A17</f>
        <v>-812.975341796875</v>
      </c>
      <c r="D39" s="96">
        <f>'1 Ride Height Import'!B17</f>
        <v>565.38397216796875</v>
      </c>
      <c r="E39" s="96">
        <f>'1 Ride Height Import'!C17</f>
        <v>203.46165466308594</v>
      </c>
      <c r="F39" s="102" t="s">
        <v>199</v>
      </c>
      <c r="H39" s="123" t="s">
        <v>238</v>
      </c>
      <c r="I39" s="96">
        <f t="shared" si="8"/>
        <v>-812.975341796875</v>
      </c>
      <c r="J39" s="96">
        <f t="shared" si="9"/>
        <v>-565.38397216796875</v>
      </c>
      <c r="K39" s="96">
        <f t="shared" si="10"/>
        <v>203.46165466308594</v>
      </c>
      <c r="L39" s="102" t="s">
        <v>199</v>
      </c>
    </row>
    <row r="40" spans="2:30" ht="18" customHeight="1" thickBot="1" x14ac:dyDescent="0.35">
      <c r="B40" s="123" t="s">
        <v>239</v>
      </c>
      <c r="C40" s="96">
        <f>'1 Ride Height Import'!A18</f>
        <v>-812.975341796875</v>
      </c>
      <c r="D40" s="96">
        <f>'1 Ride Height Import'!B18</f>
        <v>304.119140625</v>
      </c>
      <c r="E40" s="96">
        <f>'1 Ride Height Import'!C18</f>
        <v>191.38169860839844</v>
      </c>
      <c r="F40" s="102" t="s">
        <v>202</v>
      </c>
      <c r="H40" s="123" t="s">
        <v>240</v>
      </c>
      <c r="I40" s="96">
        <f t="shared" si="8"/>
        <v>-812.975341796875</v>
      </c>
      <c r="J40" s="96">
        <f t="shared" si="9"/>
        <v>-304.119140625</v>
      </c>
      <c r="K40" s="96">
        <f t="shared" si="10"/>
        <v>191.38169860839844</v>
      </c>
      <c r="L40" s="102" t="s">
        <v>202</v>
      </c>
    </row>
    <row r="41" spans="2:30" ht="18" customHeight="1" thickBot="1" x14ac:dyDescent="0.35">
      <c r="B41" s="124" t="s">
        <v>241</v>
      </c>
      <c r="C41" s="97">
        <f>'1 Ride Height Import'!A60</f>
        <v>-700</v>
      </c>
      <c r="D41" s="97">
        <f>'1 Ride Height Import'!B60</f>
        <v>600</v>
      </c>
      <c r="E41" s="97">
        <f>'1 Ride Height Import'!C60</f>
        <v>0</v>
      </c>
      <c r="F41" s="103" t="s">
        <v>205</v>
      </c>
      <c r="H41" s="124" t="s">
        <v>242</v>
      </c>
      <c r="I41" s="97">
        <f t="shared" si="8"/>
        <v>-700</v>
      </c>
      <c r="J41" s="97">
        <f t="shared" si="9"/>
        <v>-600</v>
      </c>
      <c r="K41" s="97">
        <f t="shared" si="10"/>
        <v>0</v>
      </c>
      <c r="L41" s="103" t="s">
        <v>205</v>
      </c>
      <c r="N41" s="255" t="s">
        <v>351</v>
      </c>
      <c r="O41" s="256"/>
      <c r="P41" s="257"/>
      <c r="R41" s="255" t="s">
        <v>352</v>
      </c>
      <c r="S41" s="256"/>
      <c r="T41" s="257"/>
      <c r="V41" s="255" t="s">
        <v>349</v>
      </c>
      <c r="W41" s="256"/>
      <c r="X41" s="256"/>
      <c r="Y41" s="257"/>
      <c r="AA41" s="255" t="s">
        <v>350</v>
      </c>
      <c r="AB41" s="256"/>
      <c r="AC41" s="256"/>
      <c r="AD41" s="257"/>
    </row>
    <row r="42" spans="2:30" ht="18" customHeight="1" thickBot="1" x14ac:dyDescent="0.35">
      <c r="B42" s="125" t="s">
        <v>243</v>
      </c>
      <c r="C42" s="114">
        <f>'1 Ride Height Import'!A5</f>
        <v>-700</v>
      </c>
      <c r="D42" s="114">
        <f>'1 Ride Height Import'!B5</f>
        <v>600</v>
      </c>
      <c r="E42" s="114">
        <f>'1 Ride Height Import'!C5</f>
        <v>203.19999694824219</v>
      </c>
      <c r="F42" s="115" t="s">
        <v>208</v>
      </c>
      <c r="H42" s="125" t="s">
        <v>244</v>
      </c>
      <c r="I42" s="114">
        <f t="shared" si="8"/>
        <v>-700</v>
      </c>
      <c r="J42" s="114">
        <f t="shared" si="9"/>
        <v>-600</v>
      </c>
      <c r="K42" s="114">
        <f t="shared" si="10"/>
        <v>203.19999694824219</v>
      </c>
      <c r="L42" s="115" t="s">
        <v>208</v>
      </c>
      <c r="N42" s="159" t="s">
        <v>176</v>
      </c>
      <c r="O42" s="160" t="s">
        <v>177</v>
      </c>
      <c r="P42" s="161" t="s">
        <v>178</v>
      </c>
      <c r="R42" s="159" t="s">
        <v>176</v>
      </c>
      <c r="S42" s="160" t="s">
        <v>177</v>
      </c>
      <c r="T42" s="161" t="s">
        <v>178</v>
      </c>
      <c r="V42" s="162" t="s">
        <v>333</v>
      </c>
      <c r="W42" s="159" t="s">
        <v>176</v>
      </c>
      <c r="X42" s="160" t="s">
        <v>177</v>
      </c>
      <c r="Y42" s="161" t="s">
        <v>178</v>
      </c>
      <c r="AA42" s="162" t="s">
        <v>333</v>
      </c>
      <c r="AB42" s="159" t="s">
        <v>176</v>
      </c>
      <c r="AC42" s="160" t="s">
        <v>177</v>
      </c>
      <c r="AD42" s="161" t="s">
        <v>178</v>
      </c>
    </row>
    <row r="43" spans="2:30" ht="18" customHeight="1" x14ac:dyDescent="0.3">
      <c r="B43" s="126" t="s">
        <v>245</v>
      </c>
      <c r="C43" s="112">
        <f>IF($D$28=1,N43,R43)</f>
        <v>-708.00244140625</v>
      </c>
      <c r="D43" s="112">
        <f t="shared" ref="D43:E50" si="11">IF($D$28=1,O43,S43)</f>
        <v>539.71636962890625</v>
      </c>
      <c r="E43" s="112">
        <f t="shared" si="11"/>
        <v>157.49148559570313</v>
      </c>
      <c r="F43" s="113" t="s">
        <v>335</v>
      </c>
      <c r="H43" s="126" t="s">
        <v>246</v>
      </c>
      <c r="I43" s="112">
        <f t="shared" si="8"/>
        <v>-708.00244140625</v>
      </c>
      <c r="J43" s="112">
        <f t="shared" si="9"/>
        <v>-539.71636962890625</v>
      </c>
      <c r="K43" s="112">
        <f t="shared" si="10"/>
        <v>157.49148559570313</v>
      </c>
      <c r="L43" s="113" t="s">
        <v>335</v>
      </c>
      <c r="N43" s="143">
        <f>'1 Ride Height Import'!A31</f>
        <v>-708.00244140625</v>
      </c>
      <c r="O43" s="112">
        <f>'1 Ride Height Import'!B31</f>
        <v>539.71636962890625</v>
      </c>
      <c r="P43" s="144">
        <f>'1 Ride Height Import'!C31</f>
        <v>157.49148559570313</v>
      </c>
      <c r="R43" s="143">
        <f>'1 Ride Height Import'!A49</f>
        <v>-713.9036865234375</v>
      </c>
      <c r="S43" s="112">
        <f>'1 Ride Height Import'!B49</f>
        <v>509.20730590820313</v>
      </c>
      <c r="T43" s="144">
        <f>'1 Ride Height Import'!C49</f>
        <v>289.32669067382813</v>
      </c>
      <c r="V43" s="170">
        <v>0</v>
      </c>
      <c r="W43" s="153">
        <f>'1 Ride Height Import'!A35</f>
        <v>-692.15716552734375</v>
      </c>
      <c r="X43" s="118">
        <f>'1 Ride Height Import'!B35</f>
        <v>344.77117919921875</v>
      </c>
      <c r="Y43" s="154">
        <f>'1 Ride Height Import'!C35</f>
        <v>160.51301574707031</v>
      </c>
      <c r="AA43" s="170">
        <v>0</v>
      </c>
      <c r="AB43" s="153">
        <f>'1 Ride Height Import'!A57</f>
        <v>-594.5294189453125</v>
      </c>
      <c r="AC43" s="118">
        <f>'1 Ride Height Import'!B57</f>
        <v>241.85516357421875</v>
      </c>
      <c r="AD43" s="154">
        <f>'1 Ride Height Import'!C57</f>
        <v>301.56796264648438</v>
      </c>
    </row>
    <row r="44" spans="2:30" ht="18" customHeight="1" x14ac:dyDescent="0.3">
      <c r="B44" s="127" t="s">
        <v>247</v>
      </c>
      <c r="C44" s="98">
        <f t="shared" ref="C44:C50" si="12">IF($D$28=1,N44,R44)</f>
        <v>-684.3074951171875</v>
      </c>
      <c r="D44" s="98">
        <f t="shared" si="11"/>
        <v>391.002197265625</v>
      </c>
      <c r="E44" s="98">
        <f t="shared" si="11"/>
        <v>337.72296142578125</v>
      </c>
      <c r="F44" s="104" t="s">
        <v>336</v>
      </c>
      <c r="H44" s="127" t="s">
        <v>248</v>
      </c>
      <c r="I44" s="98">
        <f t="shared" si="8"/>
        <v>-684.3074951171875</v>
      </c>
      <c r="J44" s="98">
        <f t="shared" si="9"/>
        <v>-391.002197265625</v>
      </c>
      <c r="K44" s="98">
        <f t="shared" si="10"/>
        <v>337.72296142578125</v>
      </c>
      <c r="L44" s="104" t="s">
        <v>336</v>
      </c>
      <c r="N44" s="145">
        <f>'1 Ride Height Import'!A29</f>
        <v>-684.3074951171875</v>
      </c>
      <c r="O44" s="98">
        <f>'1 Ride Height Import'!B29</f>
        <v>391.002197265625</v>
      </c>
      <c r="P44" s="146">
        <f>'1 Ride Height Import'!C29</f>
        <v>337.72296142578125</v>
      </c>
      <c r="R44" s="145">
        <f>'1 Ride Height Import'!A50</f>
        <v>-618.857666015625</v>
      </c>
      <c r="S44" s="98">
        <f>'1 Ride Height Import'!B50</f>
        <v>253.81326293945313</v>
      </c>
      <c r="T44" s="146">
        <f>'1 Ride Height Import'!C50</f>
        <v>160.65679931640625</v>
      </c>
      <c r="V44" s="171">
        <v>1</v>
      </c>
      <c r="W44" s="155">
        <f>'1 Ride Height Import'!A36</f>
        <v>-677.02508544921875</v>
      </c>
      <c r="X44" s="119">
        <f>'1 Ride Height Import'!B36</f>
        <v>344.77117919921875</v>
      </c>
      <c r="Y44" s="156">
        <f>'1 Ride Height Import'!C36</f>
        <v>160.50758361816406</v>
      </c>
      <c r="AA44" s="171">
        <v>1</v>
      </c>
      <c r="AB44" s="155">
        <f>'1 Ride Height Import'!A56</f>
        <v>-607.59893798828125</v>
      </c>
      <c r="AC44" s="119">
        <f>'1 Ride Height Import'!B56</f>
        <v>241.85516357421875</v>
      </c>
      <c r="AD44" s="156">
        <f>'1 Ride Height Import'!C56</f>
        <v>302.17108154296875</v>
      </c>
    </row>
    <row r="45" spans="2:30" ht="18" customHeight="1" thickBot="1" x14ac:dyDescent="0.35">
      <c r="B45" s="128" t="s">
        <v>249</v>
      </c>
      <c r="C45" s="99">
        <f t="shared" si="12"/>
        <v>-670.235595703125</v>
      </c>
      <c r="D45" s="99">
        <f t="shared" si="11"/>
        <v>302.37643432617188</v>
      </c>
      <c r="E45" s="99">
        <f t="shared" si="11"/>
        <v>308.38092041015625</v>
      </c>
      <c r="F45" s="105" t="s">
        <v>215</v>
      </c>
      <c r="H45" s="128" t="s">
        <v>250</v>
      </c>
      <c r="I45" s="99">
        <f t="shared" si="8"/>
        <v>-670.235595703125</v>
      </c>
      <c r="J45" s="99">
        <f t="shared" si="9"/>
        <v>-302.37643432617188</v>
      </c>
      <c r="K45" s="99">
        <f t="shared" si="10"/>
        <v>308.38092041015625</v>
      </c>
      <c r="L45" s="105" t="s">
        <v>215</v>
      </c>
      <c r="N45" s="147">
        <f>'1 Ride Height Import'!A33</f>
        <v>-670.235595703125</v>
      </c>
      <c r="O45" s="99">
        <f>'1 Ride Height Import'!B33</f>
        <v>302.37643432617188</v>
      </c>
      <c r="P45" s="148">
        <f>'1 Ride Height Import'!C33</f>
        <v>308.38092041015625</v>
      </c>
      <c r="R45" s="147">
        <f>'1 Ride Height Import'!A53</f>
        <v>-617.440673828125</v>
      </c>
      <c r="S45" s="99">
        <f>'1 Ride Height Import'!B53</f>
        <v>253.9031982421875</v>
      </c>
      <c r="T45" s="148">
        <f>'1 Ride Height Import'!C53</f>
        <v>192.13345336914063</v>
      </c>
      <c r="V45" s="163">
        <v>2</v>
      </c>
      <c r="W45" s="157">
        <f>'1 Ride Height Import'!A37</f>
        <v>-661.89300537109375</v>
      </c>
      <c r="X45" s="120">
        <f>'1 Ride Height Import'!B37</f>
        <v>344.77117919921875</v>
      </c>
      <c r="Y45" s="158">
        <f>'1 Ride Height Import'!C37</f>
        <v>160.50215148925781</v>
      </c>
      <c r="AA45" s="163">
        <v>2</v>
      </c>
      <c r="AB45" s="157">
        <f>'1 Ride Height Import'!A55</f>
        <v>-620.66845703125</v>
      </c>
      <c r="AC45" s="120">
        <f>'1 Ride Height Import'!B55</f>
        <v>241.85516357421875</v>
      </c>
      <c r="AD45" s="158">
        <f>'1 Ride Height Import'!C55</f>
        <v>302.77420043945313</v>
      </c>
    </row>
    <row r="46" spans="2:30" ht="18" customHeight="1" thickBot="1" x14ac:dyDescent="0.35">
      <c r="B46" s="129" t="s">
        <v>251</v>
      </c>
      <c r="C46" s="100">
        <f t="shared" si="12"/>
        <v>-677.9427490234375</v>
      </c>
      <c r="D46" s="100">
        <f t="shared" si="11"/>
        <v>351.05844116210938</v>
      </c>
      <c r="E46" s="100">
        <f t="shared" si="11"/>
        <v>387.31582641601563</v>
      </c>
      <c r="F46" s="106" t="s">
        <v>218</v>
      </c>
      <c r="H46" s="129" t="s">
        <v>252</v>
      </c>
      <c r="I46" s="100">
        <f t="shared" si="8"/>
        <v>-677.9427490234375</v>
      </c>
      <c r="J46" s="100">
        <f t="shared" si="9"/>
        <v>-351.05844116210938</v>
      </c>
      <c r="K46" s="100">
        <f t="shared" si="10"/>
        <v>387.31582641601563</v>
      </c>
      <c r="L46" s="106" t="s">
        <v>218</v>
      </c>
      <c r="N46" s="149">
        <f>'1 Ride Height Import'!A30</f>
        <v>-677.9427490234375</v>
      </c>
      <c r="O46" s="100">
        <f>'1 Ride Height Import'!B30</f>
        <v>351.05844116210938</v>
      </c>
      <c r="P46" s="150">
        <f>'1 Ride Height Import'!C30</f>
        <v>387.31582641601563</v>
      </c>
      <c r="R46" s="149">
        <f>'1 Ride Height Import'!A52</f>
        <v>-633.07330322265625</v>
      </c>
      <c r="S46" s="100">
        <f>'1 Ride Height Import'!B52</f>
        <v>306.14828491210938</v>
      </c>
      <c r="T46" s="150">
        <f>'1 Ride Height Import'!C52</f>
        <v>301.030029296875</v>
      </c>
      <c r="V46" s="163" t="s">
        <v>332</v>
      </c>
      <c r="W46" s="157">
        <f>IF($D$29=$V$43,W43,                                                                                                                                                                                                                                                               IF($D$29=$V$44,W44,W45))</f>
        <v>-677.02508544921875</v>
      </c>
      <c r="X46" s="120">
        <f t="shared" ref="X46:Y46" si="13">IF($D$29=$V$43,X43,                                                                                                                                                                                                                                                               IF($D$29=$V$44,X44,X45))</f>
        <v>344.77117919921875</v>
      </c>
      <c r="Y46" s="158">
        <f t="shared" si="13"/>
        <v>160.50758361816406</v>
      </c>
      <c r="AA46" s="163" t="s">
        <v>332</v>
      </c>
      <c r="AB46" s="157">
        <f>IF($D$29=$AA$43,AB43,                                                                                                                                                                                                                                                               IF($D$29=$AA$44,AB44,AB45))</f>
        <v>-607.59893798828125</v>
      </c>
      <c r="AC46" s="120">
        <f t="shared" ref="AC46:AD46" si="14">IF($D$29=$AA$43,AC43,                                                                                                                                                                                                                                                               IF($D$29=$AA$44,AC44,AC45))</f>
        <v>241.85516357421875</v>
      </c>
      <c r="AD46" s="158">
        <f t="shared" si="14"/>
        <v>302.17108154296875</v>
      </c>
    </row>
    <row r="47" spans="2:30" ht="18" customHeight="1" x14ac:dyDescent="0.3">
      <c r="B47" s="130" t="s">
        <v>253</v>
      </c>
      <c r="C47" s="116">
        <f t="shared" si="12"/>
        <v>-650.48138427734375</v>
      </c>
      <c r="D47" s="116">
        <f t="shared" si="11"/>
        <v>178.23858642578125</v>
      </c>
      <c r="E47" s="116">
        <f t="shared" si="11"/>
        <v>389.35830688476563</v>
      </c>
      <c r="F47" s="117" t="s">
        <v>221</v>
      </c>
      <c r="H47" s="130" t="s">
        <v>254</v>
      </c>
      <c r="I47" s="116">
        <f t="shared" si="8"/>
        <v>-650.48138427734375</v>
      </c>
      <c r="J47" s="116">
        <f t="shared" si="9"/>
        <v>-178.23858642578125</v>
      </c>
      <c r="K47" s="116">
        <f t="shared" si="10"/>
        <v>389.35830688476563</v>
      </c>
      <c r="L47" s="117" t="s">
        <v>221</v>
      </c>
      <c r="N47" s="151">
        <f>'1 Ride Height Import'!A32</f>
        <v>-650.48138427734375</v>
      </c>
      <c r="O47" s="116">
        <f>'1 Ride Height Import'!B32</f>
        <v>178.23858642578125</v>
      </c>
      <c r="P47" s="152">
        <f>'1 Ride Height Import'!C32</f>
        <v>389.35830688476563</v>
      </c>
      <c r="R47" s="151">
        <f>'1 Ride Height Import'!A51</f>
        <v>-650.48138427734375</v>
      </c>
      <c r="S47" s="116">
        <f>'1 Ride Height Import'!B51</f>
        <v>178.23858642578125</v>
      </c>
      <c r="T47" s="152">
        <f>'1 Ride Height Import'!C51</f>
        <v>389.35830688476563</v>
      </c>
    </row>
    <row r="48" spans="2:30" ht="18" customHeight="1" thickBot="1" x14ac:dyDescent="0.35">
      <c r="B48" s="131" t="s">
        <v>345</v>
      </c>
      <c r="C48" s="118">
        <f t="shared" si="12"/>
        <v>-676.97454833984375</v>
      </c>
      <c r="D48" s="118">
        <f t="shared" si="11"/>
        <v>344.77117919921875</v>
      </c>
      <c r="E48" s="118">
        <f t="shared" si="11"/>
        <v>301.42813110351563</v>
      </c>
      <c r="F48" s="133" t="s">
        <v>327</v>
      </c>
      <c r="H48" s="131" t="s">
        <v>347</v>
      </c>
      <c r="I48" s="118">
        <f t="shared" si="8"/>
        <v>-676.97454833984375</v>
      </c>
      <c r="J48" s="118">
        <f t="shared" si="9"/>
        <v>-344.77117919921875</v>
      </c>
      <c r="K48" s="118">
        <f t="shared" si="10"/>
        <v>301.42813110351563</v>
      </c>
      <c r="L48" s="133" t="s">
        <v>327</v>
      </c>
      <c r="N48" s="155">
        <f>'1 Ride Height Import'!A34</f>
        <v>-676.97454833984375</v>
      </c>
      <c r="O48" s="119">
        <f>'1 Ride Height Import'!B34</f>
        <v>344.77117919921875</v>
      </c>
      <c r="P48" s="156">
        <f>'1 Ride Height Import'!C34</f>
        <v>301.42813110351563</v>
      </c>
      <c r="R48" s="155">
        <f>'1 Ride Height Import'!A54</f>
        <v>-610.24658203125</v>
      </c>
      <c r="S48" s="119">
        <f>'1 Ride Height Import'!B54</f>
        <v>241.85516357421875</v>
      </c>
      <c r="T48" s="156">
        <f>'1 Ride Height Import'!C54</f>
        <v>244.79664611816406</v>
      </c>
    </row>
    <row r="49" spans="2:20" ht="18" customHeight="1" thickBot="1" x14ac:dyDescent="0.35">
      <c r="B49" s="135" t="s">
        <v>346</v>
      </c>
      <c r="C49" s="119">
        <f t="shared" si="12"/>
        <v>-677.02508544921875</v>
      </c>
      <c r="D49" s="119">
        <f t="shared" si="11"/>
        <v>344.77117919921875</v>
      </c>
      <c r="E49" s="119">
        <f t="shared" si="11"/>
        <v>160.50758361816406</v>
      </c>
      <c r="F49" s="136" t="s">
        <v>328</v>
      </c>
      <c r="H49" s="135" t="s">
        <v>348</v>
      </c>
      <c r="I49" s="119">
        <f t="shared" si="8"/>
        <v>-677.02508544921875</v>
      </c>
      <c r="J49" s="119">
        <f t="shared" si="9"/>
        <v>-344.77117919921875</v>
      </c>
      <c r="K49" s="119">
        <f t="shared" si="10"/>
        <v>160.50758361816406</v>
      </c>
      <c r="L49" s="136" t="s">
        <v>328</v>
      </c>
      <c r="N49" s="167">
        <f>W46</f>
        <v>-677.02508544921875</v>
      </c>
      <c r="O49" s="168">
        <f t="shared" ref="O49:P49" si="15">X46</f>
        <v>344.77117919921875</v>
      </c>
      <c r="P49" s="169">
        <f t="shared" si="15"/>
        <v>160.50758361816406</v>
      </c>
      <c r="R49" s="167">
        <f>AB46</f>
        <v>-607.59893798828125</v>
      </c>
      <c r="S49" s="168">
        <f t="shared" ref="S49:T49" si="16">AC46</f>
        <v>241.85516357421875</v>
      </c>
      <c r="T49" s="169">
        <f t="shared" si="16"/>
        <v>302.17108154296875</v>
      </c>
    </row>
    <row r="50" spans="2:20" ht="18" customHeight="1" thickBot="1" x14ac:dyDescent="0.35">
      <c r="B50" s="132" t="s">
        <v>424</v>
      </c>
      <c r="C50" s="120">
        <f t="shared" si="12"/>
        <v>-710.81634521484375</v>
      </c>
      <c r="D50" s="120">
        <f t="shared" si="11"/>
        <v>344.77117919921875</v>
      </c>
      <c r="E50" s="120">
        <f t="shared" si="11"/>
        <v>160.51969909667969</v>
      </c>
      <c r="F50" s="134" t="s">
        <v>330</v>
      </c>
      <c r="H50" s="132" t="s">
        <v>425</v>
      </c>
      <c r="I50" s="120">
        <f t="shared" si="8"/>
        <v>-710.81634521484375</v>
      </c>
      <c r="J50" s="120">
        <f t="shared" si="9"/>
        <v>-344.77117919921875</v>
      </c>
      <c r="K50" s="120">
        <f t="shared" si="10"/>
        <v>160.51969909667969</v>
      </c>
      <c r="L50" s="134" t="s">
        <v>330</v>
      </c>
      <c r="N50" s="164">
        <f>'1 Ride Height Import'!A38</f>
        <v>-710.81634521484375</v>
      </c>
      <c r="O50" s="165">
        <f>'1 Ride Height Import'!B38</f>
        <v>344.77117919921875</v>
      </c>
      <c r="P50" s="166">
        <f>'1 Ride Height Import'!C38</f>
        <v>160.51969909667969</v>
      </c>
      <c r="R50" s="164">
        <f>'1 Ride Height Import'!A58</f>
        <v>-688.24005126953125</v>
      </c>
      <c r="S50" s="165">
        <f>'1 Ride Height Import'!B58</f>
        <v>241.85516357421875</v>
      </c>
      <c r="T50" s="166">
        <f>'1 Ride Height Import'!C58</f>
        <v>305.89242553710938</v>
      </c>
    </row>
  </sheetData>
  <mergeCells count="12">
    <mergeCell ref="R16:T16"/>
    <mergeCell ref="V16:Y16"/>
    <mergeCell ref="AA16:AD16"/>
    <mergeCell ref="N41:P41"/>
    <mergeCell ref="R41:T41"/>
    <mergeCell ref="V41:Y41"/>
    <mergeCell ref="AA41:AD41"/>
    <mergeCell ref="B6:F6"/>
    <mergeCell ref="H6:L6"/>
    <mergeCell ref="B31:F31"/>
    <mergeCell ref="H31:L31"/>
    <mergeCell ref="N16:P16"/>
  </mergeCells>
  <dataValidations count="2">
    <dataValidation type="list" allowBlank="1" showInputMessage="1" showErrorMessage="1" sqref="C3 C28" xr:uid="{0653D909-2533-4C29-BE79-A86057C734D4}">
      <formula1>"Pushrod, Pullrod"</formula1>
    </dataValidation>
    <dataValidation type="list" allowBlank="1" showInputMessage="1" showErrorMessage="1" sqref="C4 C29" xr:uid="{ECE7F8EE-CDBA-48E3-B444-8A68E823ACA2}">
      <formula1>"Short, Middle, Long"</formula1>
    </dataValidation>
  </dataValidations>
  <pageMargins left="0.7" right="0.7" top="0.75" bottom="0.75" header="0.3" footer="0.3"/>
  <pageSetup orientation="portrait" r:id="rId1"/>
  <ignoredErrors>
    <ignoredError sqref="J24:J25 J8 J9:J23 J33 J34:J5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747B-C930-4A39-98B2-171457E93B9D}">
  <dimension ref="B1:DZ102"/>
  <sheetViews>
    <sheetView topLeftCell="A6" zoomScaleNormal="100" workbookViewId="0">
      <selection activeCell="S10" sqref="S10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'Free Truss Solver '!AB81</f>
        <v>Pullrod Position</v>
      </c>
      <c r="CR2" s="52" t="str">
        <f>'Free Truss Solver '!AC81</f>
        <v>x</v>
      </c>
      <c r="CS2" s="52" t="str">
        <f>'Free Truss Solver '!AD81</f>
        <v>y</v>
      </c>
      <c r="CT2" s="53" t="str">
        <f>'Free Truss Solver '!AE81</f>
        <v>z</v>
      </c>
      <c r="CU2" s="52"/>
      <c r="CV2" s="54" t="str">
        <f>'Free Truss Solver '!AB88</f>
        <v>Pushrod Position</v>
      </c>
      <c r="CW2" s="52" t="str">
        <f>'Free Truss Solver '!AC88</f>
        <v>x</v>
      </c>
      <c r="CX2" s="52" t="str">
        <f>'Free Truss Solver '!AD88</f>
        <v>y</v>
      </c>
      <c r="CY2" s="55" t="str">
        <f>'Free Truss Solver 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'Free Truss Solver '!B5</f>
        <v>-577.19476318359375</v>
      </c>
      <c r="AD3" s="10">
        <f>'Free Truss Solver '!C5</f>
        <v>263.31475830078125</v>
      </c>
      <c r="AE3" s="11">
        <f>'Free Truss Solver '!D5</f>
        <v>249.00140380859375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'Free Truss Solver '!AB82</f>
        <v>0</v>
      </c>
      <c r="CR3">
        <f>'Free Truss Solver '!AC82</f>
        <v>80.2740478515625</v>
      </c>
      <c r="CS3">
        <f>'Free Truss Solver '!AD82</f>
        <v>-340.32119750976563</v>
      </c>
      <c r="CT3" s="13">
        <f>'Free Truss Solver '!AE82</f>
        <v>136.43881225585938</v>
      </c>
      <c r="CV3" s="12"/>
      <c r="CW3">
        <f>'Free Truss Solver '!AC89</f>
        <v>18.44073486328125</v>
      </c>
      <c r="CX3">
        <f>'Free Truss Solver '!AD89</f>
        <v>-216.98748779296875</v>
      </c>
      <c r="CY3" s="56">
        <f>'Free Truss Solver '!AE89</f>
        <v>330.36334228515625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-724.0213623046875</v>
      </c>
      <c r="C4" s="78">
        <f>IF($B$36=0,'2 Dyn Assem Import'!B8,
IF($B$36=1,'2 Dyn Assem Import'!B8,
IF($B$36=2,'2 Dyn Assem Import'!B15,'2 Dyn Assem Import'!B15)))</f>
        <v>529.2723388671875</v>
      </c>
      <c r="D4" s="71">
        <f>IF($B$36=0,'2 Dyn Assem Import'!C8,
IF($B$36=1,'2 Dyn Assem Import'!C8,
IF($B$36=2,'2 Dyn Assem Import'!C15,'2 Dyn Assem Import'!C15)))</f>
        <v>307.48129272460938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-0.20240044576388561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'Free Truss Solver '!B4</f>
        <v>-724.0213623046875</v>
      </c>
      <c r="AD4">
        <f>'Free Truss Solver '!C4</f>
        <v>529.2723388671875</v>
      </c>
      <c r="AE4" s="13">
        <f>'Free Truss Solver '!D4</f>
        <v>307.48129272460938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'Free Truss Solver '!AK5</f>
        <v>-0.47459476706547199</v>
      </c>
      <c r="BD4" s="33">
        <f>'Free Truss Solver '!AL5</f>
        <v>0.87992059562087332</v>
      </c>
      <c r="BE4" s="33">
        <f>'Free Truss Solver '!AM5</f>
        <v>-2.2350670600176932E-2</v>
      </c>
      <c r="BF4" s="33">
        <f>'Free Truss Solver '!AN5</f>
        <v>-2.9094377229834318E-3</v>
      </c>
      <c r="BG4" s="33">
        <f>'Free Truss Solver '!AO5</f>
        <v>-0.55360652557646228</v>
      </c>
      <c r="BH4" s="33">
        <f>'Free Truss Solver '!AP5</f>
        <v>0.83170994178215485</v>
      </c>
      <c r="BI4" s="33">
        <f>'Free Truss Solver '!AQ5</f>
        <v>-4.2170932878967893E-2</v>
      </c>
      <c r="BJ4" s="33"/>
      <c r="BK4" s="33">
        <f>'Free Truss Solver 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'Free Truss Solver '!BU15</f>
        <v>-187.01990548755833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-577.19476318359375</v>
      </c>
      <c r="C5" s="78">
        <f>IF($B$36=0,'2 Dyn Assem Import'!B9,
IF($B$36=1,'2 Dyn Assem Import'!B9,
IF($B$36=2,'2 Dyn Assem Import'!B17,'2 Dyn Assem Import'!B17)))</f>
        <v>263.31475830078125</v>
      </c>
      <c r="D5" s="71">
        <f>IF($B$36=0,'2 Dyn Assem Import'!C9,
IF($B$36=1,'2 Dyn Assem Import'!C9,
IF($B$36=2,'2 Dyn Assem Import'!C17,'2 Dyn Assem Import'!C17)))</f>
        <v>249.00140380859375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-0.19895875639176161</v>
      </c>
      <c r="N5" s="89" t="s">
        <v>141</v>
      </c>
      <c r="U5" s="88" t="s">
        <v>128</v>
      </c>
      <c r="V5" s="7" t="s">
        <v>2</v>
      </c>
      <c r="W5" s="172">
        <f>'Free Truss Solver '!BU26/1000</f>
        <v>-0.20240044576388561</v>
      </c>
      <c r="X5" s="89" t="s">
        <v>141</v>
      </c>
      <c r="AB5" s="7">
        <v>3</v>
      </c>
      <c r="AC5" s="12">
        <f>'Free Truss Solver '!B6</f>
        <v>-761.2413330078125</v>
      </c>
      <c r="AD5">
        <f>'Free Truss Solver '!C6</f>
        <v>310.08151245117188</v>
      </c>
      <c r="AE5" s="13">
        <f>'Free Truss Solver '!D6</f>
        <v>255.65289306640625</v>
      </c>
      <c r="AI5" s="9" t="s">
        <v>58</v>
      </c>
      <c r="AJ5" s="11" t="s">
        <v>56</v>
      </c>
      <c r="AK5" s="9">
        <f>AC46</f>
        <v>-0.47459476706547199</v>
      </c>
      <c r="AL5" s="10">
        <f>AC47</f>
        <v>0.87992059562087332</v>
      </c>
      <c r="AM5" s="10">
        <f>AC48</f>
        <v>-2.2350670600176932E-2</v>
      </c>
      <c r="AN5" s="10">
        <f>AC77</f>
        <v>-2.9094377229834318E-3</v>
      </c>
      <c r="AO5" s="10">
        <f>AC64</f>
        <v>-0.55360652557646228</v>
      </c>
      <c r="AP5" s="10">
        <f>AC65</f>
        <v>0.83170994178215485</v>
      </c>
      <c r="AQ5" s="11">
        <f>AC66</f>
        <v>-4.2170932878967893E-2</v>
      </c>
      <c r="AR5" s="7"/>
      <c r="AS5" s="13">
        <f>AC18</f>
        <v>0</v>
      </c>
      <c r="AT5" t="s">
        <v>8</v>
      </c>
      <c r="BB5" s="33" t="s">
        <v>57</v>
      </c>
      <c r="BC5" s="33">
        <f>'Free Truss Solver '!AK6</f>
        <v>0.85966764028982035</v>
      </c>
      <c r="BD5" s="33">
        <f>'Free Truss Solver '!AL6</f>
        <v>0.4579189874729615</v>
      </c>
      <c r="BE5" s="33">
        <f>'Free Truss Solver '!AM6</f>
        <v>-0.22645473973902511</v>
      </c>
      <c r="BF5" s="33">
        <f>'Free Truss Solver '!AN6</f>
        <v>0.9899648751418314</v>
      </c>
      <c r="BG5" s="33">
        <f>'Free Truss Solver '!AO6</f>
        <v>0.82802393300528054</v>
      </c>
      <c r="BH5" s="33">
        <f>'Free Truss Solver '!AP6</f>
        <v>0.54433636290473131</v>
      </c>
      <c r="BI5" s="33">
        <f>'Free Truss Solver '!AQ6</f>
        <v>-0.13444065750402839</v>
      </c>
      <c r="BJ5" s="33"/>
      <c r="BK5" s="33">
        <f>'Free Truss Solver 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'Free Truss Solver '!BU16</f>
        <v>-258.22644394776131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'Free Truss Solver '!AB84</f>
        <v>Pullrod Unit Vector</v>
      </c>
      <c r="CR5" t="str">
        <f>'Free Truss Solver '!AC84</f>
        <v>i</v>
      </c>
      <c r="CS5" t="str">
        <f>'Free Truss Solver '!AD84</f>
        <v>j</v>
      </c>
      <c r="CT5" s="13" t="str">
        <f>'Free Truss Solver '!AE84</f>
        <v>k</v>
      </c>
      <c r="CV5" s="12" t="str">
        <f>'Free Truss Solver '!AB91</f>
        <v>Pushrod Unit Vector</v>
      </c>
      <c r="CW5" t="str">
        <f>'Free Truss Solver '!AC91</f>
        <v>i</v>
      </c>
      <c r="CX5" t="str">
        <f>'Free Truss Solver '!AD91</f>
        <v>j</v>
      </c>
      <c r="CY5" s="56" t="str">
        <f>'Free Truss Solver 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-617.440673828125</v>
      </c>
      <c r="DK5">
        <f t="shared" ref="DK5:DL5" si="0">C22</f>
        <v>253.9031982421875</v>
      </c>
      <c r="DL5">
        <f t="shared" si="0"/>
        <v>192.13345336914063</v>
      </c>
    </row>
    <row r="6" spans="2:118" x14ac:dyDescent="0.3">
      <c r="B6" s="77">
        <f>IF($B$36=0,'2 Dyn Assem Import'!A7,
IF($B$36=1,'2 Dyn Assem Import'!A7,
IF($B$36=2,'2 Dyn Assem Import'!A16,'2 Dyn Assem Import'!A16)))</f>
        <v>-761.2413330078125</v>
      </c>
      <c r="C6" s="78">
        <f>IF($B$36=0,'2 Dyn Assem Import'!B7,
IF($B$36=1,'2 Dyn Assem Import'!B7,
IF($B$36=2,'2 Dyn Assem Import'!B16,'2 Dyn Assem Import'!B16)))</f>
        <v>310.08151245117188</v>
      </c>
      <c r="D6" s="71">
        <f>IF($B$36=0,'2 Dyn Assem Import'!C7,
IF($B$36=1,'2 Dyn Assem Import'!C7,
IF($B$36=2,'2 Dyn Assem Import'!C16,'2 Dyn Assem Import'!C16)))</f>
        <v>255.65289306640625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'Free Truss Solver '!BU27/1000</f>
        <v>-0.19895875639176161</v>
      </c>
      <c r="X6" s="89" t="s">
        <v>141</v>
      </c>
      <c r="AB6" s="7">
        <v>4</v>
      </c>
      <c r="AC6" s="12">
        <f>'Free Truss Solver '!B8</f>
        <v>-812.975341796875</v>
      </c>
      <c r="AD6">
        <f>'Free Truss Solver '!C8</f>
        <v>304.119140625</v>
      </c>
      <c r="AE6" s="13">
        <f>'Free Truss Solver '!D8</f>
        <v>191.38169860839844</v>
      </c>
      <c r="AI6" s="12"/>
      <c r="AJ6" s="13" t="s">
        <v>57</v>
      </c>
      <c r="AK6" s="12">
        <f>AD46</f>
        <v>0.85966764028982035</v>
      </c>
      <c r="AL6">
        <f>AD47</f>
        <v>0.4579189874729615</v>
      </c>
      <c r="AM6">
        <f>AD48</f>
        <v>-0.22645473973902511</v>
      </c>
      <c r="AN6">
        <f>AD77</f>
        <v>0.9899648751418314</v>
      </c>
      <c r="AO6">
        <f>AD64</f>
        <v>0.82802393300528054</v>
      </c>
      <c r="AP6">
        <f>AD65</f>
        <v>0.54433636290473131</v>
      </c>
      <c r="AQ6" s="13">
        <f>AD66</f>
        <v>-0.13444065750402839</v>
      </c>
      <c r="AR6" s="7"/>
      <c r="AS6" s="13">
        <f>AD18</f>
        <v>0</v>
      </c>
      <c r="AT6" t="s">
        <v>8</v>
      </c>
      <c r="BB6" s="33" t="s">
        <v>59</v>
      </c>
      <c r="BC6" s="33">
        <f>'Free Truss Solver '!AK7</f>
        <v>0.18902739302175811</v>
      </c>
      <c r="BD6" s="33">
        <f>'Free Truss Solver '!AL7</f>
        <v>0.12668838271106386</v>
      </c>
      <c r="BE6" s="33">
        <f>'Free Truss Solver '!AM7</f>
        <v>0.97376521727439669</v>
      </c>
      <c r="BF6" s="33">
        <f>'Free Truss Solver '!AN7</f>
        <v>0.14128369034518645</v>
      </c>
      <c r="BG6" s="33">
        <f>'Free Truss Solver '!AO7</f>
        <v>8.8860459202193154E-2</v>
      </c>
      <c r="BH6" s="33">
        <f>'Free Truss Solver '!AP7</f>
        <v>0.109345766997965</v>
      </c>
      <c r="BI6" s="33">
        <f>'Free Truss Solver '!AQ7</f>
        <v>0.99002389972666927</v>
      </c>
      <c r="BJ6" s="33"/>
      <c r="BK6" s="33">
        <f>'Free Truss Solver '!AS7</f>
        <v>1000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'Free Truss Solver '!BU17</f>
        <v>1018.6840246094038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'Free Truss Solver '!AC86</f>
        <v>0.30894982027630136</v>
      </c>
      <c r="CS6">
        <f>'Free Truss Solver '!AD86</f>
        <v>-0.81125583910094712</v>
      </c>
      <c r="CT6" s="13">
        <f>'Free Truss Solver '!AE86</f>
        <v>-0.49640101941460529</v>
      </c>
      <c r="CV6" s="12"/>
      <c r="CW6">
        <f>'Free Truss Solver '!AC93</f>
        <v>0.11007071896014364</v>
      </c>
      <c r="CX6">
        <f>'Free Truss Solver '!AD93</f>
        <v>-0.65391729518452879</v>
      </c>
      <c r="CY6" s="57">
        <f>'Free Truss Solver '!AE93</f>
        <v>0.74851627095618101</v>
      </c>
      <c r="DB6" t="s">
        <v>392</v>
      </c>
      <c r="DC6">
        <f>B14-B$19</f>
        <v>-38.68621826171875</v>
      </c>
      <c r="DD6">
        <f t="shared" ref="DD6:DE6" si="1">C14-C$19</f>
        <v>234.46017456054688</v>
      </c>
      <c r="DE6">
        <f t="shared" si="1"/>
        <v>-128.81651306152344</v>
      </c>
      <c r="DI6" t="s">
        <v>412</v>
      </c>
      <c r="DJ6">
        <f>B12</f>
        <v>-714.34100341796875</v>
      </c>
      <c r="DK6">
        <f t="shared" ref="DK6:DL6" si="2">C12</f>
        <v>504.39907836914063</v>
      </c>
      <c r="DL6">
        <f t="shared" si="2"/>
        <v>311.03253173828125</v>
      </c>
    </row>
    <row r="7" spans="2:118" x14ac:dyDescent="0.3">
      <c r="B7" s="80">
        <f>IF($B$36=0,'2 Dyn Assem Import'!A5,
IF($B$36=1,'2 Dyn Assem Import'!A5,
IF($B$36=2,'2 Dyn Assem Import'!A3,'2 Dyn Assem Import'!A3)))</f>
        <v>-813.73046875</v>
      </c>
      <c r="C7" s="81">
        <f>IF($B$36=0,'2 Dyn Assem Import'!B5,
IF($B$36=1,'2 Dyn Assem Import'!B5,
IF($B$36=2,'2 Dyn Assem Import'!B3,'2 Dyn Assem Import'!B3)))</f>
        <v>561.05853271484375</v>
      </c>
      <c r="D7" s="73">
        <f>IF($B$36=0,'2 Dyn Assem Import'!C5,
IF($B$36=1,'2 Dyn Assem Import'!C5,
IF($B$36=2,'2 Dyn Assem Import'!C3,'2 Dyn Assem Import'!C3)))</f>
        <v>228.051025390625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3.3713324508710609E-3</v>
      </c>
      <c r="N7" s="91" t="s">
        <v>141</v>
      </c>
      <c r="U7" s="90" t="s">
        <v>131</v>
      </c>
      <c r="V7" s="30" t="s">
        <v>2</v>
      </c>
      <c r="W7" s="173">
        <f>'Free Truss Solver '!BU28/1000</f>
        <v>3.3713324508710609E-3</v>
      </c>
      <c r="X7" s="91" t="s">
        <v>141</v>
      </c>
      <c r="AB7" s="7">
        <v>5</v>
      </c>
      <c r="AC7" s="12">
        <f>'Free Truss Solver '!B7</f>
        <v>-813.73046875</v>
      </c>
      <c r="AD7">
        <f>'Free Truss Solver '!C7</f>
        <v>561.05853271484375</v>
      </c>
      <c r="AE7" s="13">
        <f>'Free Truss Solver '!D7</f>
        <v>228.051025390625</v>
      </c>
      <c r="AI7" s="14"/>
      <c r="AJ7" s="16" t="s">
        <v>59</v>
      </c>
      <c r="AK7" s="12">
        <f>AE46</f>
        <v>0.18902739302175811</v>
      </c>
      <c r="AL7">
        <f>AE47</f>
        <v>0.12668838271106386</v>
      </c>
      <c r="AM7">
        <f>AE48</f>
        <v>0.97376521727439669</v>
      </c>
      <c r="AN7">
        <f>AE77</f>
        <v>0.14128369034518645</v>
      </c>
      <c r="AO7">
        <f>AE64</f>
        <v>8.8860459202193154E-2</v>
      </c>
      <c r="AP7">
        <f>AE65</f>
        <v>0.109345766997965</v>
      </c>
      <c r="AQ7" s="13">
        <f>AE66</f>
        <v>0.99002389972666927</v>
      </c>
      <c r="AR7" s="7"/>
      <c r="AS7" s="13">
        <f>AE18</f>
        <v>1000</v>
      </c>
      <c r="AT7" t="s">
        <v>8</v>
      </c>
      <c r="BB7" s="33" t="s">
        <v>61</v>
      </c>
      <c r="BC7" s="33">
        <f>'Free Truss Solver '!AK8</f>
        <v>-256.25542179790637</v>
      </c>
      <c r="BD7" s="33">
        <f>'Free Truss Solver '!AL8</f>
        <v>-138.34470341083443</v>
      </c>
      <c r="BE7" s="33">
        <f>'Free Truss Solver '!AM8</f>
        <v>-5.1395150896253554</v>
      </c>
      <c r="BF7" s="33">
        <f>'Free Truss Solver '!AN8</f>
        <v>-206.54950645004712</v>
      </c>
      <c r="BG7" s="33">
        <f>'Free Truss Solver '!AO8</f>
        <v>-125.77474786028752</v>
      </c>
      <c r="BH7" s="33">
        <f>'Free Truss Solver '!AP8</f>
        <v>-84.599305150414949</v>
      </c>
      <c r="BI7" s="33">
        <f>'Free Truss Solver '!AQ8</f>
        <v>-17.366511558445289</v>
      </c>
      <c r="BJ7" s="33"/>
      <c r="BK7" s="33">
        <f>'Free Truss Solver 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'Free Truss Solver '!BU18</f>
        <v>3.3713324508710278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-12.83465576171875</v>
      </c>
      <c r="DD7">
        <f t="shared" ref="DD7:DE7" si="3">C15-C$19</f>
        <v>80.879058837890625</v>
      </c>
      <c r="DE7">
        <f t="shared" si="3"/>
        <v>46.982421875</v>
      </c>
      <c r="DI7" t="s">
        <v>413</v>
      </c>
      <c r="DJ7">
        <f>B13</f>
        <v>-621.2369384765625</v>
      </c>
      <c r="DK7">
        <f t="shared" ref="DK7:DL7" si="4">C13</f>
        <v>259.92178344726563</v>
      </c>
      <c r="DL7">
        <f t="shared" si="4"/>
        <v>161.43881225585938</v>
      </c>
    </row>
    <row r="8" spans="2:118" x14ac:dyDescent="0.3">
      <c r="B8" s="80">
        <f>IF($B$36=0,'2 Dyn Assem Import'!A6,
IF($B$36=1,'2 Dyn Assem Import'!A6,
IF($B$36=2,'2 Dyn Assem Import'!A4,'2 Dyn Assem Import'!A4)))</f>
        <v>-812.975341796875</v>
      </c>
      <c r="C8" s="81">
        <f>IF($B$36=0,'2 Dyn Assem Import'!B6,
IF($B$36=1,'2 Dyn Assem Import'!B6,
IF($B$36=2,'2 Dyn Assem Import'!B4,'2 Dyn Assem Import'!B4)))</f>
        <v>304.119140625</v>
      </c>
      <c r="D8" s="73">
        <f>IF($B$36=0,'2 Dyn Assem Import'!C6,
IF($B$36=1,'2 Dyn Assem Import'!C6,
IF($B$36=2,'2 Dyn Assem Import'!C4,'2 Dyn Assem Import'!C4)))</f>
        <v>191.38169860839844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0.26746095197493353</v>
      </c>
      <c r="N8" s="89" t="s">
        <v>141</v>
      </c>
      <c r="U8" s="88" t="s">
        <v>132</v>
      </c>
      <c r="V8" s="7" t="s">
        <v>2</v>
      </c>
      <c r="W8" s="172">
        <f>'Free Truss Solver '!BU29/1000</f>
        <v>0.26746095197493353</v>
      </c>
      <c r="X8" s="89" t="s">
        <v>141</v>
      </c>
      <c r="AB8" s="7">
        <v>6</v>
      </c>
      <c r="AC8" s="12">
        <f>'Free Truss Solver '!B10</f>
        <v>-522.539306640625</v>
      </c>
      <c r="AD8">
        <f>'Free Truss Solver '!C10</f>
        <v>278.0347900390625</v>
      </c>
      <c r="AE8" s="13">
        <f>'Free Truss Solver '!D10</f>
        <v>142.31929016113281</v>
      </c>
      <c r="AI8" s="12" t="s">
        <v>60</v>
      </c>
      <c r="AJ8" s="13" t="s">
        <v>61</v>
      </c>
      <c r="AK8" s="12">
        <f>AC50</f>
        <v>-256.25542179790637</v>
      </c>
      <c r="AL8">
        <f>AC51</f>
        <v>-138.34470341083443</v>
      </c>
      <c r="AM8">
        <f>AC52</f>
        <v>-5.1395150896253554</v>
      </c>
      <c r="AN8">
        <f>AC79</f>
        <v>-206.54950645004712</v>
      </c>
      <c r="AO8">
        <f>AC68</f>
        <v>-125.77474786028752</v>
      </c>
      <c r="AP8">
        <f>AC69</f>
        <v>-84.599305150414949</v>
      </c>
      <c r="AQ8" s="13">
        <f>AC70</f>
        <v>-17.366511558445289</v>
      </c>
      <c r="AR8" s="7"/>
      <c r="AS8" s="13">
        <f>AC19*1000</f>
        <v>0</v>
      </c>
      <c r="AT8" t="s">
        <v>9</v>
      </c>
      <c r="BB8" s="33" t="s">
        <v>62</v>
      </c>
      <c r="BC8" s="33">
        <f>'Free Truss Solver '!AK9</f>
        <v>-129.80906563420015</v>
      </c>
      <c r="BD8" s="33">
        <f>'Free Truss Solver '!AL9</f>
        <v>251.41291047268123</v>
      </c>
      <c r="BE8" s="33">
        <f>'Free Truss Solver '!AM9</f>
        <v>15.606174829345843</v>
      </c>
      <c r="BF8" s="33">
        <f>'Free Truss Solver '!AN9</f>
        <v>15.26401829222733</v>
      </c>
      <c r="BG8" s="33">
        <f>'Free Truss Solver '!AO9</f>
        <v>-80.852230250420646</v>
      </c>
      <c r="BH8" s="33">
        <f>'Free Truss Solver '!AP9</f>
        <v>124.21244937392643</v>
      </c>
      <c r="BI8" s="33">
        <f>'Free Truss Solver '!AQ9</f>
        <v>4.9521569430692765</v>
      </c>
      <c r="BJ8" s="33"/>
      <c r="BK8" s="33">
        <f>'Free Truss Solver 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'Free Truss Solver '!BU19</f>
        <v>336.74462266114074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'Free Truss Solver '!AB36</f>
        <v>Upper Pickup Position</v>
      </c>
      <c r="CR8" t="str">
        <f>'Free Truss Solver '!AC36</f>
        <v>x</v>
      </c>
      <c r="CS8" t="str">
        <f>'Free Truss Solver '!AD36</f>
        <v>y</v>
      </c>
      <c r="CT8" s="13" t="str">
        <f>'Free Truss Solver '!AE36</f>
        <v>z</v>
      </c>
      <c r="CV8" s="12" t="str">
        <f>'Free Truss Solver '!AB54</f>
        <v>Lower Pickup Position</v>
      </c>
      <c r="CW8" t="str">
        <f>'Free Truss Solver '!AC54</f>
        <v>x</v>
      </c>
      <c r="CX8" t="str">
        <f>'Free Truss Solver '!AD54</f>
        <v>y</v>
      </c>
      <c r="CY8" s="56" t="str">
        <f>'Free Truss Solver '!AE54</f>
        <v>z</v>
      </c>
      <c r="DB8" t="s">
        <v>385</v>
      </c>
      <c r="DC8">
        <f>B17-B$19</f>
        <v>-5.02276611328125</v>
      </c>
      <c r="DD8">
        <f t="shared" ref="DD8:DE8" si="5">C17-C$19</f>
        <v>31.806915283203125</v>
      </c>
      <c r="DE8">
        <f t="shared" si="5"/>
        <v>87.3106689453125</v>
      </c>
      <c r="DI8" t="s">
        <v>385</v>
      </c>
      <c r="DJ8">
        <f>B20</f>
        <v>-623.9273681640625</v>
      </c>
      <c r="DK8">
        <f t="shared" ref="DK8:DL8" si="6">C20</f>
        <v>284.0587158203125</v>
      </c>
      <c r="DL8">
        <f t="shared" si="6"/>
        <v>309.95095825195313</v>
      </c>
    </row>
    <row r="9" spans="2:118" x14ac:dyDescent="0.3">
      <c r="B9" s="83">
        <f>IF($B$36=0,'2 Dyn Assem Import'!A13,
IF($B$36=1,'2 Dyn Assem Import'!A13,
IF($B$36=2,'2 Dyn Assem Import'!A18,'2 Dyn Assem Import'!A18)))</f>
        <v>-712.811279296875</v>
      </c>
      <c r="C9" s="84">
        <f>IF($B$36=0,'2 Dyn Assem Import'!B13,
IF($B$36=1,'2 Dyn Assem Import'!B13,
IF($B$36=2,'2 Dyn Assem Import'!B18,'2 Dyn Assem Import'!B18)))</f>
        <v>562.62274169921875</v>
      </c>
      <c r="D9" s="69">
        <f>IF($B$36=0,'2 Dyn Assem Import'!C13,
IF($B$36=1,'2 Dyn Assem Import'!C13,
IF($B$36=2,'2 Dyn Assem Import'!C18,'2 Dyn Assem Import'!C18)))</f>
        <v>172.86021423339844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0.32444371748321671</v>
      </c>
      <c r="N9" s="89" t="s">
        <v>141</v>
      </c>
      <c r="U9" s="88" t="s">
        <v>132</v>
      </c>
      <c r="V9" s="7" t="s">
        <v>3</v>
      </c>
      <c r="W9" s="172">
        <f>'Free Truss Solver '!BU30/1000</f>
        <v>0.32444371748321671</v>
      </c>
      <c r="X9" s="89" t="s">
        <v>141</v>
      </c>
      <c r="AB9" s="7">
        <v>7</v>
      </c>
      <c r="AC9" s="12">
        <f>'Free Truss Solver '!B9</f>
        <v>-712.811279296875</v>
      </c>
      <c r="AD9">
        <f>'Free Truss Solver '!C9</f>
        <v>562.62274169921875</v>
      </c>
      <c r="AE9" s="13">
        <f>'Free Truss Solver '!D9</f>
        <v>172.86021423339844</v>
      </c>
      <c r="AI9" s="12"/>
      <c r="AJ9" s="13" t="s">
        <v>62</v>
      </c>
      <c r="AK9" s="12">
        <f>AD50</f>
        <v>-129.80906563420015</v>
      </c>
      <c r="AL9">
        <f>AD51</f>
        <v>251.41291047268123</v>
      </c>
      <c r="AM9">
        <f>AD52</f>
        <v>15.606174829345843</v>
      </c>
      <c r="AN9">
        <f>AD79</f>
        <v>15.26401829222733</v>
      </c>
      <c r="AO9">
        <f>AD68</f>
        <v>-80.852230250420646</v>
      </c>
      <c r="AP9">
        <f>AD69</f>
        <v>124.21244937392643</v>
      </c>
      <c r="AQ9" s="13">
        <f>AD70</f>
        <v>4.9521569430692765</v>
      </c>
      <c r="AR9" s="7"/>
      <c r="AS9" s="13">
        <f>AD19*1000</f>
        <v>0</v>
      </c>
      <c r="AT9" t="s">
        <v>9</v>
      </c>
      <c r="BB9" s="33" t="s">
        <v>63</v>
      </c>
      <c r="BC9" s="33">
        <f>'Free Truss Solver '!AK10</f>
        <v>-53.03373714892453</v>
      </c>
      <c r="BD9" s="33">
        <f>'Free Truss Solver '!AL10</f>
        <v>52.14060108446796</v>
      </c>
      <c r="BE9" s="33">
        <f>'Free Truss Solver '!AM10</f>
        <v>3.5113398895669139</v>
      </c>
      <c r="BF9" s="33">
        <f>'Free Truss Solver '!AN10</f>
        <v>-111.20735061612254</v>
      </c>
      <c r="BG9" s="33">
        <f>'Free Truss Solver '!AO10</f>
        <v>-30.183722974969101</v>
      </c>
      <c r="BH9" s="33">
        <f>'Free Truss Solver '!AP10</f>
        <v>25.137966628578688</v>
      </c>
      <c r="BI9" s="33">
        <f>'Free Truss Solver '!AQ10</f>
        <v>-6.7261767925024918E-2</v>
      </c>
      <c r="BJ9" s="33"/>
      <c r="BK9" s="33">
        <f>'Free Truss Solver 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'Free Truss Solver '!BU20</f>
        <v>418.00894847625693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'Free Truss Solver '!AB37</f>
        <v>2--</v>
      </c>
      <c r="CR9">
        <f>'Free Truss Solver '!AC37</f>
        <v>-22.5103759765625</v>
      </c>
      <c r="CS9">
        <f>'Free Truss Solver '!AD37</f>
        <v>-70.97064208984375</v>
      </c>
      <c r="CT9" s="13">
        <f>'Free Truss Solver '!AE37</f>
        <v>282.48129272460938</v>
      </c>
      <c r="CV9" s="12" t="str">
        <f>'Free Truss Solver '!AB55</f>
        <v>7--</v>
      </c>
      <c r="CW9">
        <f>'Free Truss Solver '!AC55</f>
        <v>-11.30029296875</v>
      </c>
      <c r="CX9">
        <f>'Free Truss Solver '!AD55</f>
        <v>-37.6202392578125</v>
      </c>
      <c r="CY9" s="56">
        <f>'Free Truss Solver '!AE55</f>
        <v>147.86021423339844</v>
      </c>
      <c r="DB9" t="s">
        <v>386</v>
      </c>
      <c r="DC9">
        <f>B18-B$19</f>
        <v>19.75421142578125</v>
      </c>
      <c r="DD9">
        <f t="shared" ref="DD9:DE9" si="7">C18-C$19</f>
        <v>-124.13784790039063</v>
      </c>
      <c r="DE9">
        <f t="shared" si="7"/>
        <v>80.977386474609375</v>
      </c>
      <c r="DI9" t="s">
        <v>386</v>
      </c>
      <c r="DJ9">
        <f>B21</f>
        <v>-683.07025146484375</v>
      </c>
      <c r="DK9">
        <f t="shared" ref="DK9:DL9" si="8">C21</f>
        <v>383.2554931640625</v>
      </c>
      <c r="DL9">
        <f t="shared" si="8"/>
        <v>355.36334228515625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-522.539306640625</v>
      </c>
      <c r="C10" s="84">
        <f>IF($B$36=0,'2 Dyn Assem Import'!B14,
IF($B$36=1,'2 Dyn Assem Import'!B14,
IF($B$36=2,'2 Dyn Assem Import'!B19,'2 Dyn Assem Import'!B19)))</f>
        <v>278.0347900390625</v>
      </c>
      <c r="D10" s="69">
        <f>IF($B$36=0,'2 Dyn Assem Import'!C14,
IF($B$36=1,'2 Dyn Assem Import'!C14,
IF($B$36=2,'2 Dyn Assem Import'!C19,'2 Dyn Assem Import'!C19)))</f>
        <v>142.31929016113281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1.0138597942157999</v>
      </c>
      <c r="N10" s="89" t="s">
        <v>141</v>
      </c>
      <c r="O10" s="1"/>
      <c r="U10" s="88" t="s">
        <v>132</v>
      </c>
      <c r="V10" s="7" t="s">
        <v>4</v>
      </c>
      <c r="W10" s="172">
        <f>'Free Truss Solver '!BU31/1000</f>
        <v>1.0138597942157999</v>
      </c>
      <c r="X10" s="89" t="s">
        <v>141</v>
      </c>
      <c r="AB10" s="7">
        <v>8</v>
      </c>
      <c r="AC10" s="12">
        <f>'Free Truss Solver '!B11</f>
        <v>-787.17120361328125</v>
      </c>
      <c r="AD10">
        <f>'Free Truss Solver '!C11</f>
        <v>324.94094848632813</v>
      </c>
      <c r="AE10" s="13">
        <f>'Free Truss Solver '!D11</f>
        <v>137.41670227050781</v>
      </c>
      <c r="AI10" s="14"/>
      <c r="AJ10" s="16" t="s">
        <v>63</v>
      </c>
      <c r="AK10" s="14">
        <f>AE50</f>
        <v>-53.03373714892453</v>
      </c>
      <c r="AL10" s="15">
        <f>AE51</f>
        <v>52.14060108446796</v>
      </c>
      <c r="AM10" s="15">
        <f>AE52</f>
        <v>3.5113398895669139</v>
      </c>
      <c r="AN10" s="15">
        <f>AE79</f>
        <v>-111.20735061612254</v>
      </c>
      <c r="AO10" s="15">
        <f>AE68</f>
        <v>-30.183722974969101</v>
      </c>
      <c r="AP10" s="15">
        <f>AE69</f>
        <v>25.137966628578688</v>
      </c>
      <c r="AQ10" s="16">
        <f>AE70</f>
        <v>-6.7261767925024918E-2</v>
      </c>
      <c r="AR10" s="8"/>
      <c r="AS10" s="16">
        <f>AE19*1000</f>
        <v>0</v>
      </c>
      <c r="AT10" t="s">
        <v>9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-787.17120361328125</v>
      </c>
      <c r="C11" s="84">
        <f>IF($B$36=0,'2 Dyn Assem Import'!B10,
IF($B$36=1,'2 Dyn Assem Import'!B10,
IF($B$36=2,'2 Dyn Assem Import'!B20,'2 Dyn Assem Import'!B20)))</f>
        <v>324.94094848632813</v>
      </c>
      <c r="D11" s="69">
        <f>IF($B$36=0,'2 Dyn Assem Import'!C10,
IF($B$36=1,'2 Dyn Assem Import'!C10,
IF($B$36=2,'2 Dyn Assem Import'!C20,'2 Dyn Assem Import'!C20)))</f>
        <v>137.41670227050781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'Free Truss Solver '!B16</f>
        <v>-701.510986328125</v>
      </c>
      <c r="AD11">
        <f>'Free Truss Solver '!C16</f>
        <v>600.24298095703125</v>
      </c>
      <c r="AE11" s="13">
        <f>'Free Truss Solver 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-1.2299343036241355</v>
      </c>
      <c r="DD11" t="s">
        <v>141</v>
      </c>
      <c r="DI11" t="s">
        <v>145</v>
      </c>
      <c r="DJ11" s="178">
        <f>W37</f>
        <v>3.3228371642885177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-714.34100341796875</v>
      </c>
      <c r="C12" s="78">
        <f>IF($B$36=0,'2 Dyn Assem Import'!B21,
IF($B$36=1,'2 Dyn Assem Import'!B21,
IF($B$36=2,'2 Dyn Assem Import'!B25,'2 Dyn Assem Import'!B25)))</f>
        <v>504.39907836914063</v>
      </c>
      <c r="D12" s="71">
        <f>IF($B$36=0,'2 Dyn Assem Import'!C21,
IF($B$36=1,'2 Dyn Assem Import'!C21,
IF($B$36=2,'2 Dyn Assem Import'!C25,'2 Dyn Assem Import'!C25)))</f>
        <v>311.03253173828125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'Free Truss Solver '!B12</f>
        <v>-714.34100341796875</v>
      </c>
      <c r="AD12">
        <f>'Free Truss Solver '!C12</f>
        <v>504.39907836914063</v>
      </c>
      <c r="AE12" s="13">
        <f>'Free Truss Solver '!D12</f>
        <v>311.03253173828125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'Free Truss Solver '!BU26</f>
        <v>-202.40044576388561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'Free Truss Solver '!AB48</f>
        <v>uz^</v>
      </c>
      <c r="CR12" s="15">
        <f>'Free Truss Solver '!AC48</f>
        <v>-2.2350670600176932E-2</v>
      </c>
      <c r="CS12" s="15">
        <f>'Free Truss Solver '!AD48</f>
        <v>-0.22645473973902511</v>
      </c>
      <c r="CT12" s="16">
        <f>'Free Truss Solver '!AE48</f>
        <v>0.97376521727439669</v>
      </c>
      <c r="CV12" s="14" t="str">
        <f>'Free Truss Solver '!AB66</f>
        <v>lz^</v>
      </c>
      <c r="CW12" s="15">
        <f>'Free Truss Solver '!AC66</f>
        <v>-4.2170932878967893E-2</v>
      </c>
      <c r="CX12" s="15">
        <f>'Free Truss Solver '!AD66</f>
        <v>-0.13444065750402839</v>
      </c>
      <c r="CY12" s="59">
        <f>'Free Truss Solver '!AE66</f>
        <v>0.99002389972666927</v>
      </c>
    </row>
    <row r="13" spans="2:118" x14ac:dyDescent="0.3">
      <c r="B13" s="77">
        <f>IF($B$36=0,'2 Dyn Assem Import'!A22,
IF($B$36=1,'2 Dyn Assem Import'!A22,
IF($B$36=2,'2 Dyn Assem Import'!A26,'2 Dyn Assem Import'!A26)))</f>
        <v>-621.2369384765625</v>
      </c>
      <c r="C13" s="78">
        <f>IF($B$36=0,'2 Dyn Assem Import'!B22,
IF($B$36=1,'2 Dyn Assem Import'!B22,
IF($B$36=2,'2 Dyn Assem Import'!B26,'2 Dyn Assem Import'!B26)))</f>
        <v>259.92178344726563</v>
      </c>
      <c r="D13" s="71">
        <f>IF($B$36=0,'2 Dyn Assem Import'!C22,
IF($B$36=1,'2 Dyn Assem Import'!C22,
IF($B$36=2,'2 Dyn Assem Import'!C26,'2 Dyn Assem Import'!C26)))</f>
        <v>161.43881225585938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9">IF($B$36=0,W13,
IF($B$36=1, W37,
IF($B$36=2, W13,W37)))</f>
        <v>-1.2299343036241355</v>
      </c>
      <c r="N13" s="91" t="s">
        <v>141</v>
      </c>
      <c r="U13" s="92" t="s">
        <v>139</v>
      </c>
      <c r="V13" s="5"/>
      <c r="W13" s="173">
        <f>'Free Truss Solver '!CW18/1000</f>
        <v>-1.2299343036241355</v>
      </c>
      <c r="X13" s="91" t="s">
        <v>141</v>
      </c>
      <c r="AB13" s="7">
        <v>11</v>
      </c>
      <c r="AC13" s="12">
        <f>'Free Truss Solver '!B13</f>
        <v>-621.2369384765625</v>
      </c>
      <c r="AD13">
        <f>'Free Truss Solver '!C13</f>
        <v>259.92178344726563</v>
      </c>
      <c r="AE13" s="13">
        <f>'Free Truss Solver '!D13</f>
        <v>161.43881225585938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'Free Truss Solver '!BU27</f>
        <v>-198.9587563917616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-708.92181396484375</v>
      </c>
      <c r="C14" s="84">
        <f>IF($B$36=0,'2 Dyn Assem Import'!B23,
IF($B$36=1,'2 Dyn Assem Import'!B23,
IF($B$36=2,'2 Dyn Assem Import'!B28,'2 Dyn Assem Import'!B28)))</f>
        <v>536.83660888671875</v>
      </c>
      <c r="D14" s="69">
        <f>IF($B$36=0,'2 Dyn Assem Import'!C23,
IF($B$36=1,'2 Dyn Assem Import'!C23,
IF($B$36=2,'2 Dyn Assem Import'!C28,'2 Dyn Assem Import'!C28)))</f>
        <v>179.56440734863281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9"/>
        <v>6.7520752326502537E-2</v>
      </c>
      <c r="N14" s="89" t="s">
        <v>141</v>
      </c>
      <c r="U14" s="50" t="s">
        <v>135</v>
      </c>
      <c r="V14" s="13"/>
      <c r="W14" s="172">
        <f>'Free Truss Solver '!CW88/1000</f>
        <v>6.7520752326502537E-2</v>
      </c>
      <c r="X14" s="89" t="s">
        <v>141</v>
      </c>
      <c r="AB14" s="7">
        <v>12</v>
      </c>
      <c r="AC14" s="12">
        <f>'Free Truss Solver '!B14</f>
        <v>-708.92181396484375</v>
      </c>
      <c r="AD14">
        <f>'Free Truss Solver '!C14</f>
        <v>536.83660888671875</v>
      </c>
      <c r="AE14" s="13">
        <f>'Free Truss Solver '!D14</f>
        <v>179.56440734863281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'Free Truss Solver '!BU28</f>
        <v>3.3713324508710607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-683.07025146484375</v>
      </c>
      <c r="C15" s="84">
        <f>IF($B$36=0,'2 Dyn Assem Import'!B24,
IF($B$36=1,'2 Dyn Assem Import'!B24,
IF($B$36=2,'2 Dyn Assem Import'!B27,'2 Dyn Assem Import'!B27)))</f>
        <v>383.2554931640625</v>
      </c>
      <c r="D15" s="69">
        <f>IF($B$36=0,'2 Dyn Assem Import'!C24,
IF($B$36=1,'2 Dyn Assem Import'!C24,
IF($B$36=2,'2 Dyn Assem Import'!C27,'2 Dyn Assem Import'!C27)))</f>
        <v>355.36334228515625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9"/>
        <v>-0.32515395780155942</v>
      </c>
      <c r="N15" s="89" t="s">
        <v>141</v>
      </c>
      <c r="U15" s="50" t="s">
        <v>136</v>
      </c>
      <c r="V15" s="13"/>
      <c r="W15" s="172">
        <f>'Free Truss Solver '!CW83/1000</f>
        <v>-0.32515395780155942</v>
      </c>
      <c r="X15" s="89" t="s">
        <v>141</v>
      </c>
      <c r="AB15" s="8">
        <v>13</v>
      </c>
      <c r="AC15" s="14">
        <f>'Free Truss Solver '!B15</f>
        <v>-683.07025146484375</v>
      </c>
      <c r="AD15" s="15">
        <f>'Free Truss Solver '!C15</f>
        <v>383.2554931640625</v>
      </c>
      <c r="AE15" s="16">
        <f>'Free Truss Solver '!D15</f>
        <v>355.36334228515625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10">BC4</f>
        <v>-0.47459476706547199</v>
      </c>
      <c r="BD15" s="33">
        <f t="shared" si="10"/>
        <v>0.87992059562087332</v>
      </c>
      <c r="BE15" s="33">
        <f t="shared" si="10"/>
        <v>-2.2350670600176932E-2</v>
      </c>
      <c r="BF15" s="33">
        <f t="shared" si="10"/>
        <v>-2.9094377229834318E-3</v>
      </c>
      <c r="BG15" s="33">
        <f t="shared" si="10"/>
        <v>-0.55360652557646228</v>
      </c>
      <c r="BH15" s="33">
        <f t="shared" si="10"/>
        <v>0.83170994178215485</v>
      </c>
      <c r="BI15" s="33"/>
      <c r="BJ15" s="33">
        <f t="shared" ref="BJ15:BJ20" si="11">BK4</f>
        <v>0</v>
      </c>
      <c r="BK15" s="33"/>
      <c r="BL15" s="33"/>
      <c r="BM15" s="37">
        <f t="array" ref="BM15:BR20">MINVERSE(BC15:BH20)</f>
        <v>0.51690447734655354</v>
      </c>
      <c r="BN15" s="38">
        <v>-0.95157915127748594</v>
      </c>
      <c r="BO15" s="38">
        <v>-0.18701990548755834</v>
      </c>
      <c r="BP15" s="38">
        <v>-6.6551020574804245E-3</v>
      </c>
      <c r="BQ15" s="38">
        <v>-4.2766752445069786E-3</v>
      </c>
      <c r="BR15" s="39">
        <v>3.0517056185776605E-3</v>
      </c>
      <c r="BS15" s="40">
        <f t="shared" ref="BS15:BS20" si="12">BJ15</f>
        <v>0</v>
      </c>
      <c r="BT15" s="33" t="s">
        <v>49</v>
      </c>
      <c r="BU15" s="40">
        <f t="array" ref="BU15:BU20">MMULT(BM15:BR20,BS15:BS20)</f>
        <v>-187.01990548755833</v>
      </c>
      <c r="BV15" s="33" t="s">
        <v>23</v>
      </c>
      <c r="BW15" s="33"/>
      <c r="BX15" s="33"/>
      <c r="BY15" s="33"/>
      <c r="CC15">
        <f>'Free Truss Solver '!BU29</f>
        <v>267.46095197493355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-6.905235664979476E-3</v>
      </c>
      <c r="CS15">
        <f>CS6*CS12</f>
        <v>0.18371272990536941</v>
      </c>
      <c r="CT15">
        <f>CT6*CT12</f>
        <v>-0.48337804652549515</v>
      </c>
      <c r="CW15">
        <f>CW6*CW12</f>
        <v>-4.6417849012079558E-3</v>
      </c>
      <c r="CX15">
        <f>CX6*CX12</f>
        <v>8.7913071117863867E-2</v>
      </c>
      <c r="CY15" s="56">
        <f>CY6*CY12</f>
        <v>0.74104899758090259</v>
      </c>
      <c r="DB15" t="s">
        <v>410</v>
      </c>
      <c r="DC15">
        <f>DC6-DC7</f>
        <v>-25.8515625</v>
      </c>
      <c r="DD15">
        <f>DD6-DD7</f>
        <v>153.58111572265625</v>
      </c>
      <c r="DE15">
        <f>DE6-DE7</f>
        <v>-175.79893493652344</v>
      </c>
      <c r="DI15" t="s">
        <v>414</v>
      </c>
      <c r="DJ15">
        <f>DJ6-DJ7</f>
        <v>-93.10406494140625</v>
      </c>
      <c r="DK15">
        <f>DK6-DK7</f>
        <v>244.477294921875</v>
      </c>
      <c r="DL15">
        <f>DL6-DL7</f>
        <v>149.59371948242188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-701.510986328125</v>
      </c>
      <c r="C16" s="203">
        <f>IF($B$36=0,'2 Dyn Assem Import'!B2,
IF($B$36=1,'2 Dyn Assem Import'!B2,
IF($B$36=2,'2 Dyn Assem Import'!B1,'2 Dyn Assem Import'!B1)))</f>
        <v>600.24298095703125</v>
      </c>
      <c r="D16" s="204">
        <f>IF($B$36=0,'2 Dyn Assem Import'!C2,
IF($B$36=1,'2 Dyn Assem Import'!C2,
IF($B$36=2,'2 Dyn Assem Import'!C1,'2 Dyn Assem Import'!C1)))</f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9"/>
        <v>3.3713324508710279E-3</v>
      </c>
      <c r="N16" s="89" t="s">
        <v>141</v>
      </c>
      <c r="U16" s="50" t="s">
        <v>140</v>
      </c>
      <c r="V16" s="13"/>
      <c r="W16" s="172">
        <f>'Free Truss Solver '!CC7/1000</f>
        <v>3.3713324508710279E-3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10"/>
        <v>0.85966764028982035</v>
      </c>
      <c r="BD16" s="33">
        <f t="shared" si="10"/>
        <v>0.4579189874729615</v>
      </c>
      <c r="BE16" s="33">
        <f t="shared" si="10"/>
        <v>-0.22645473973902511</v>
      </c>
      <c r="BF16" s="33">
        <f t="shared" si="10"/>
        <v>0.9899648751418314</v>
      </c>
      <c r="BG16" s="33">
        <f t="shared" si="10"/>
        <v>0.82802393300528054</v>
      </c>
      <c r="BH16" s="33">
        <f t="shared" si="10"/>
        <v>0.54433636290473131</v>
      </c>
      <c r="BI16" s="33"/>
      <c r="BJ16" s="33">
        <f t="shared" si="11"/>
        <v>0</v>
      </c>
      <c r="BK16" s="33"/>
      <c r="BL16" s="33"/>
      <c r="BM16" s="41">
        <v>-0.96403590440876319</v>
      </c>
      <c r="BN16" s="33">
        <v>-0.48927666616450832</v>
      </c>
      <c r="BO16" s="33">
        <v>-0.25822644394776129</v>
      </c>
      <c r="BP16" s="33">
        <v>-3.5747572597758836E-3</v>
      </c>
      <c r="BQ16" s="33">
        <v>5.8289567777018263E-3</v>
      </c>
      <c r="BR16" s="42">
        <v>2.7812240162442873E-3</v>
      </c>
      <c r="BS16" s="43">
        <f t="shared" si="12"/>
        <v>0</v>
      </c>
      <c r="BT16" s="33" t="s">
        <v>50</v>
      </c>
      <c r="BU16" s="43">
        <v>-258.22644394776131</v>
      </c>
      <c r="BV16" s="33" t="s">
        <v>24</v>
      </c>
      <c r="BW16" s="33"/>
      <c r="BX16" s="33"/>
      <c r="BY16" s="33"/>
      <c r="CC16">
        <f>'Free Truss Solver '!BU30</f>
        <v>324.44371748321669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-0.30657055228510521</v>
      </c>
      <c r="CV16" s="1" t="s">
        <v>147</v>
      </c>
      <c r="CW16">
        <f>SUM(CW15:CY15)</f>
        <v>0.82432028379755851</v>
      </c>
      <c r="CY16" s="56"/>
      <c r="DB16" t="s">
        <v>42</v>
      </c>
      <c r="DC16">
        <f>DC15/(SQRT(SUMSQ($DC$15:$DE$15)))</f>
        <v>-0.11007071896014364</v>
      </c>
      <c r="DD16">
        <f>DD15/(SQRT(SUMSQ($DC$15:$DE$15)))</f>
        <v>0.65391729518452879</v>
      </c>
      <c r="DE16">
        <f>DE15/(SQRT(SUMSQ($DC$15:$DE$15)))</f>
        <v>-0.74851627095618101</v>
      </c>
      <c r="DI16" t="s">
        <v>43</v>
      </c>
      <c r="DJ16">
        <f>DJ15/(SQRT(SUMSQ($DC$15:$DE$15)))</f>
        <v>-0.39641825774409145</v>
      </c>
      <c r="DK16">
        <f>DK15/(SQRT(SUMSQ($DC$15:$DE$15)))</f>
        <v>1.0409348224689263</v>
      </c>
      <c r="DL16">
        <f>DL15/(SQRT(SUMSQ($DC$15:$DE$15)))</f>
        <v>0.63693976932157281</v>
      </c>
    </row>
    <row r="17" spans="2:118" x14ac:dyDescent="0.3">
      <c r="B17" s="212">
        <f>IF($B$36=0,'2 Dyn Assem Import'!A11,
IF($B$36=1,'2 Dyn Assem Import'!A11,
IF($B$36=2,'2 Dyn Assem Import'!A30,'2 Dyn Assem Import'!A30)))</f>
        <v>-675.25836181640625</v>
      </c>
      <c r="C17" s="213">
        <f>IF($B$36=0,'2 Dyn Assem Import'!B11,
IF($B$36=1,'2 Dyn Assem Import'!B11,
IF($B$36=2,'2 Dyn Assem Import'!B30,'2 Dyn Assem Import'!B30)))</f>
        <v>334.183349609375</v>
      </c>
      <c r="D17" s="213">
        <f>IF($B$36=0,'2 Dyn Assem Import'!C11,
IF($B$36=1,'2 Dyn Assem Import'!C11,
IF($B$36=2,'2 Dyn Assem Import'!C30,'2 Dyn Assem Import'!C30)))</f>
        <v>395.69158935546875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9"/>
        <v>0.29795385829054466</v>
      </c>
      <c r="N17" s="89" t="s">
        <v>141</v>
      </c>
      <c r="U17" s="50" t="s">
        <v>137</v>
      </c>
      <c r="V17" s="13"/>
      <c r="W17" s="172">
        <f>'Free Truss Solver '!CW63/1000</f>
        <v>0.29795385829054466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10"/>
        <v>0.18902739302175811</v>
      </c>
      <c r="BD17" s="33">
        <f t="shared" si="10"/>
        <v>0.12668838271106386</v>
      </c>
      <c r="BE17" s="33">
        <f t="shared" si="10"/>
        <v>0.97376521727439669</v>
      </c>
      <c r="BF17" s="33">
        <f t="shared" si="10"/>
        <v>0.14128369034518645</v>
      </c>
      <c r="BG17" s="33">
        <f t="shared" si="10"/>
        <v>8.8860459202193154E-2</v>
      </c>
      <c r="BH17" s="33">
        <f t="shared" si="10"/>
        <v>0.109345766997965</v>
      </c>
      <c r="BI17" s="33"/>
      <c r="BJ17" s="33">
        <f t="shared" si="11"/>
        <v>1000</v>
      </c>
      <c r="BK17" s="33"/>
      <c r="BL17" s="33"/>
      <c r="BM17" s="41">
        <v>-6.4078968827028376E-2</v>
      </c>
      <c r="BN17" s="33">
        <v>-3.4431079753859083E-2</v>
      </c>
      <c r="BO17" s="33">
        <v>1.0186840246094038</v>
      </c>
      <c r="BP17" s="33">
        <v>7.0251168736898807E-4</v>
      </c>
      <c r="BQ17" s="33">
        <v>2.1940540657036222E-4</v>
      </c>
      <c r="BR17" s="42">
        <v>-2.8532396009998604E-4</v>
      </c>
      <c r="BS17" s="43">
        <f t="shared" si="12"/>
        <v>1000</v>
      </c>
      <c r="BT17" s="33" t="s">
        <v>51</v>
      </c>
      <c r="BU17" s="43">
        <v>1018.6840246094038</v>
      </c>
      <c r="BV17" s="33" t="s">
        <v>25</v>
      </c>
      <c r="BW17" s="33"/>
      <c r="BX17" s="33"/>
      <c r="BY17" s="33"/>
      <c r="CC17">
        <f>'Free Truss Solver '!BU31</f>
        <v>1013.8597942157999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-12.83465576171875</v>
      </c>
      <c r="DD17">
        <f>DD7</f>
        <v>80.879058837890625</v>
      </c>
      <c r="DE17">
        <f>DE7</f>
        <v>46.982421875</v>
      </c>
      <c r="DF17">
        <f>SQRT(SUMSQ(DC17:DE17))</f>
        <v>94.411326186349442</v>
      </c>
      <c r="DG17" t="s">
        <v>397</v>
      </c>
      <c r="DI17" t="s">
        <v>415</v>
      </c>
      <c r="DJ17">
        <f>DJ7</f>
        <v>-621.2369384765625</v>
      </c>
      <c r="DK17">
        <f>DK7</f>
        <v>259.92178344726563</v>
      </c>
      <c r="DL17">
        <f>DL7</f>
        <v>161.43881225585938</v>
      </c>
      <c r="DM17">
        <f>SQRT(SUMSQ(DJ17:DL17))</f>
        <v>692.50065511934508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-650.48138427734375</v>
      </c>
      <c r="C18" s="184">
        <f>IF($B$36=0,'2 Dyn Assem Import'!B12,
IF($B$36=1,'2 Dyn Assem Import'!B12,
IF($B$36=2,'2 Dyn Assem Import'!B31,'2 Dyn Assem Import'!B31)))</f>
        <v>178.23858642578125</v>
      </c>
      <c r="D18" s="184">
        <f>IF($B$36=0,'2 Dyn Assem Import'!C12,
IF($B$36=1,'2 Dyn Assem Import'!C12,
IF($B$36=2,'2 Dyn Assem Import'!C31,'2 Dyn Assem Import'!C31)))</f>
        <v>389.35830688476563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9"/>
        <v>-0.64236526893620649</v>
      </c>
      <c r="N18" s="89" t="s">
        <v>141</v>
      </c>
      <c r="U18" s="50" t="s">
        <v>138</v>
      </c>
      <c r="V18" s="13"/>
      <c r="W18" s="172">
        <f>'Free Truss Solver '!CW58/1000</f>
        <v>-0.64236526893620649</v>
      </c>
      <c r="X18" s="89" t="s">
        <v>141</v>
      </c>
      <c r="AB18" s="6" t="s">
        <v>6</v>
      </c>
      <c r="AC18" s="9">
        <f>'Free Truss Solver '!C28</f>
        <v>0</v>
      </c>
      <c r="AD18" s="10">
        <f>'Free Truss Solver '!C29</f>
        <v>0</v>
      </c>
      <c r="AE18" s="11">
        <f>'Free Truss Solver '!C30</f>
        <v>1000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10"/>
        <v>-256.25542179790637</v>
      </c>
      <c r="BD18" s="33">
        <f t="shared" si="10"/>
        <v>-138.34470341083443</v>
      </c>
      <c r="BE18" s="33">
        <f t="shared" si="10"/>
        <v>-5.1395150896253554</v>
      </c>
      <c r="BF18" s="33">
        <f t="shared" si="10"/>
        <v>-206.54950645004712</v>
      </c>
      <c r="BG18" s="33">
        <f t="shared" si="10"/>
        <v>-125.77474786028752</v>
      </c>
      <c r="BH18" s="33">
        <f t="shared" si="10"/>
        <v>-84.599305150414949</v>
      </c>
      <c r="BI18" s="33"/>
      <c r="BJ18" s="33">
        <f t="shared" si="11"/>
        <v>0</v>
      </c>
      <c r="BK18" s="33"/>
      <c r="BL18" s="33"/>
      <c r="BM18" s="41">
        <v>1.0017000701271671E-2</v>
      </c>
      <c r="BN18" s="33">
        <v>1.0241585472246694E-2</v>
      </c>
      <c r="BO18" s="33">
        <v>3.3713324508710279E-3</v>
      </c>
      <c r="BP18" s="33">
        <v>8.4252590128564605E-4</v>
      </c>
      <c r="BQ18" s="33">
        <v>2.5065450616836744E-3</v>
      </c>
      <c r="BR18" s="42">
        <v>-1.0117832794708799E-2</v>
      </c>
      <c r="BS18" s="43">
        <f t="shared" si="12"/>
        <v>0</v>
      </c>
      <c r="BT18" s="33" t="s">
        <v>52</v>
      </c>
      <c r="BU18" s="43">
        <v>3.3713324508710278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3322.8371642885177</v>
      </c>
      <c r="CS18" s="62"/>
      <c r="CT18" s="62"/>
      <c r="CU18" s="62"/>
      <c r="CV18" s="63" t="s">
        <v>146</v>
      </c>
      <c r="CW18" s="62">
        <f>-CC17/CW16</f>
        <v>-1229.9343036241355</v>
      </c>
      <c r="CX18" s="62"/>
      <c r="CY18" s="64"/>
      <c r="DB18" t="s">
        <v>394</v>
      </c>
      <c r="DC18">
        <f>DC16*DC17</f>
        <v>1.4127197872983328</v>
      </c>
      <c r="DD18">
        <f t="shared" ref="DD18:DE18" si="13">DD16*DD17</f>
        <v>52.888215392343795</v>
      </c>
      <c r="DE18">
        <f t="shared" si="13"/>
        <v>-35.167107222365104</v>
      </c>
      <c r="DF18">
        <f>SUM(DC18:DE18)</f>
        <v>19.133827957277028</v>
      </c>
      <c r="DG18" t="s">
        <v>396</v>
      </c>
      <c r="DI18" t="s">
        <v>416</v>
      </c>
      <c r="DJ18">
        <f>DJ16*DJ17</f>
        <v>246.26966479715225</v>
      </c>
      <c r="DK18">
        <f t="shared" ref="DK18" si="14">DK16*DK17</f>
        <v>270.56163550848618</v>
      </c>
      <c r="DL18">
        <f t="shared" ref="DL18" si="15">DL16*DL17</f>
        <v>102.82679983779578</v>
      </c>
      <c r="DM18">
        <f>SUM(DJ18:DL18)</f>
        <v>619.65810014343424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-670.235595703125</v>
      </c>
      <c r="C19" s="225">
        <f>IF($B$36=0,'2 Dyn Assem Import'!B29,
IF($B$36=1,'2 Dyn Assem Import'!B29,
IF($B$36=2,'2 Dyn Assem Import'!B32,'2 Dyn Assem Import'!B33)))</f>
        <v>302.37643432617188</v>
      </c>
      <c r="D19" s="225">
        <f>IF($B$36=0,'2 Dyn Assem Import'!C29,
IF($B$36=1,'2 Dyn Assem Import'!C29,
IF($B$36=2,'2 Dyn Assem Import'!C32,'2 Dyn Assem Import'!C33)))</f>
        <v>308.38092041015625</v>
      </c>
      <c r="E19" s="226" t="s">
        <v>113</v>
      </c>
      <c r="F19" s="225" t="s">
        <v>371</v>
      </c>
      <c r="G19" s="227" t="s">
        <v>374</v>
      </c>
      <c r="K19" s="245" t="s">
        <v>402</v>
      </c>
      <c r="L19" s="11"/>
      <c r="M19" s="246">
        <f t="shared" si="9"/>
        <v>-1.3229788188658911</v>
      </c>
      <c r="N19" s="247" t="s">
        <v>141</v>
      </c>
      <c r="U19" s="92" t="s">
        <v>402</v>
      </c>
      <c r="V19" s="5"/>
      <c r="W19" s="180">
        <f>DC29</f>
        <v>-1.3229788188658911</v>
      </c>
      <c r="X19" s="91" t="s">
        <v>141</v>
      </c>
      <c r="AB19" s="8" t="s">
        <v>7</v>
      </c>
      <c r="AC19" s="14">
        <f>'Free Truss Solver '!C31</f>
        <v>0</v>
      </c>
      <c r="AD19" s="15">
        <f>'Free Truss Solver '!C32</f>
        <v>0</v>
      </c>
      <c r="AE19" s="16">
        <f>'Free Truss Solver '!C33</f>
        <v>0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10"/>
        <v>-129.80906563420015</v>
      </c>
      <c r="BD19" s="33">
        <f t="shared" si="10"/>
        <v>251.41291047268123</v>
      </c>
      <c r="BE19" s="33">
        <f t="shared" si="10"/>
        <v>15.606174829345843</v>
      </c>
      <c r="BF19" s="33">
        <f t="shared" si="10"/>
        <v>15.26401829222733</v>
      </c>
      <c r="BG19" s="33">
        <f t="shared" si="10"/>
        <v>-80.852230250420646</v>
      </c>
      <c r="BH19" s="33">
        <f t="shared" si="10"/>
        <v>124.21244937392643</v>
      </c>
      <c r="BI19" s="33"/>
      <c r="BJ19" s="33">
        <f t="shared" si="11"/>
        <v>0</v>
      </c>
      <c r="BK19" s="33"/>
      <c r="BL19" s="33"/>
      <c r="BM19" s="41">
        <v>-1.1733028365356279</v>
      </c>
      <c r="BN19" s="33">
        <v>1.7124763244822947</v>
      </c>
      <c r="BO19" s="33">
        <v>0.33674462266114075</v>
      </c>
      <c r="BP19" s="33">
        <v>5.6115977918456033E-3</v>
      </c>
      <c r="BQ19" s="33">
        <v>2.7326987270287562E-3</v>
      </c>
      <c r="BR19" s="42">
        <v>5.6553887026913052E-3</v>
      </c>
      <c r="BS19" s="43">
        <f t="shared" si="12"/>
        <v>0</v>
      </c>
      <c r="BT19" s="33" t="s">
        <v>53</v>
      </c>
      <c r="BU19" s="43">
        <v>336.74462266114074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92.452123501662186</v>
      </c>
      <c r="DD19" t="s">
        <v>113</v>
      </c>
      <c r="DF19" s="1" t="s">
        <v>398</v>
      </c>
      <c r="DI19" t="s">
        <v>395</v>
      </c>
      <c r="DJ19">
        <f>SQRT(DM17^2-DM18^2)</f>
        <v>309.16176391551352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-623.9273681640625</v>
      </c>
      <c r="C20" s="184">
        <f>IF($B$36=0,'2 Dyn Assem Import'!B33,
IF($B$36=1,'2 Dyn Assem Import'!B33,
IF($B$36=2,'2 Dyn Assem Import'!B36,'2 Dyn Assem Import'!B36)))</f>
        <v>284.0587158203125</v>
      </c>
      <c r="D20" s="184">
        <f>IF($B$36=0,'2 Dyn Assem Import'!C33,
IF($B$36=1,'2 Dyn Assem Import'!C33,
IF($B$36=2,'2 Dyn Assem Import'!C36,'2 Dyn Assem Import'!C36)))</f>
        <v>309.95095825195313</v>
      </c>
      <c r="E20" s="223" t="s">
        <v>113</v>
      </c>
      <c r="F20" s="184" t="s">
        <v>369</v>
      </c>
      <c r="G20" s="216" t="s">
        <v>375</v>
      </c>
      <c r="K20" s="300" t="s">
        <v>419</v>
      </c>
      <c r="L20" s="301"/>
      <c r="M20" s="301"/>
      <c r="N20" s="302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10"/>
        <v>-53.03373714892453</v>
      </c>
      <c r="BD20" s="33">
        <f t="shared" si="10"/>
        <v>52.14060108446796</v>
      </c>
      <c r="BE20" s="33">
        <f t="shared" si="10"/>
        <v>3.5113398895669139</v>
      </c>
      <c r="BF20" s="33">
        <f t="shared" si="10"/>
        <v>-111.20735061612254</v>
      </c>
      <c r="BG20" s="33">
        <f t="shared" si="10"/>
        <v>-30.183722974969101</v>
      </c>
      <c r="BH20" s="33">
        <f t="shared" si="10"/>
        <v>25.137966628578688</v>
      </c>
      <c r="BI20" s="33"/>
      <c r="BJ20" s="33">
        <f t="shared" si="11"/>
        <v>0</v>
      </c>
      <c r="BK20" s="33"/>
      <c r="BL20" s="33"/>
      <c r="BM20" s="44">
        <v>1.7345518718568831</v>
      </c>
      <c r="BN20" s="45">
        <v>1.113619533688694</v>
      </c>
      <c r="BO20" s="45">
        <v>0.41800894847625691</v>
      </c>
      <c r="BP20" s="45">
        <v>3.7414437540814784E-3</v>
      </c>
      <c r="BQ20" s="45">
        <v>-6.7736000084945361E-3</v>
      </c>
      <c r="BR20" s="46">
        <v>2.5202451277762171E-3</v>
      </c>
      <c r="BS20" s="47">
        <f t="shared" si="12"/>
        <v>0</v>
      </c>
      <c r="BT20" s="33" t="s">
        <v>54</v>
      </c>
      <c r="BU20" s="47">
        <v>418.00894847625693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-683.07025146484375</v>
      </c>
      <c r="C21" s="184">
        <f>IF($B$36=0,'2 Dyn Assem Import'!B34,
IF($B$36=1,'2 Dyn Assem Import'!B34,
IF($B$36=2,'2 Dyn Assem Import'!B27,'2 Dyn Assem Import'!B37)))</f>
        <v>383.2554931640625</v>
      </c>
      <c r="D21" s="184">
        <f>IF($B$36=0,'2 Dyn Assem Import'!C34,
IF($B$36=1,'2 Dyn Assem Import'!C34,
IF($B$36=2,'2 Dyn Assem Import'!C27,'2 Dyn Assem Import'!C37)))</f>
        <v>355.36334228515625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-617.440673828125</v>
      </c>
      <c r="C22" s="229">
        <f>IF($B$36=0,'2 Dyn Assem Import'!B35,
IF($B$36=1,'2 Dyn Assem Import'!B35,
IF($B$36=2,'2 Dyn Assem Import'!B38,'2 Dyn Assem Import'!B38)))</f>
        <v>253.9031982421875</v>
      </c>
      <c r="D22" s="229">
        <f>IF($B$36=0,'2 Dyn Assem Import'!C35,
IF($B$36=1,'2 Dyn Assem Import'!C35,
IF($B$36=2,'2 Dyn Assem Import'!C38,'2 Dyn Assem Import'!C38)))</f>
        <v>192.13345336914063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-7.2048441759956533E-2</v>
      </c>
      <c r="N22" s="89" t="s">
        <v>141</v>
      </c>
      <c r="U22" s="50" t="s">
        <v>384</v>
      </c>
      <c r="V22" s="7" t="s">
        <v>2</v>
      </c>
      <c r="W22" s="178">
        <f>DC39</f>
        <v>-7.2048441759956533E-2</v>
      </c>
      <c r="X22" s="89" t="s">
        <v>141</v>
      </c>
      <c r="AB22" s="6">
        <v>1</v>
      </c>
      <c r="AC22" s="18">
        <f t="shared" ref="AC22:AC34" si="16">AC3-$AC$11</f>
        <v>124.31622314453125</v>
      </c>
      <c r="AD22" s="18">
        <f t="shared" ref="AD22:AD34" si="17">AD3-$AD$11</f>
        <v>-336.92822265625</v>
      </c>
      <c r="AE22" s="18">
        <f t="shared" ref="AE22:AE34" si="18">AE3-$AE$11</f>
        <v>224.00140380859375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24.7769775390625</v>
      </c>
      <c r="DD22">
        <f>DD9-DD8</f>
        <v>-155.94476318359375</v>
      </c>
      <c r="DE22">
        <f>DE9-DE8</f>
        <v>-6.333282470703125</v>
      </c>
      <c r="DI22" t="s">
        <v>409</v>
      </c>
      <c r="DJ22">
        <f>DJ9-DJ8</f>
        <v>-59.14288330078125</v>
      </c>
      <c r="DK22">
        <f>DK9-DK8</f>
        <v>99.19677734375</v>
      </c>
      <c r="DL22">
        <f>DL9-DL8</f>
        <v>45.412384033203125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9">IF($B$36=0,W23,
IF($B$36=1, W47,
IF($B$36=2, W23,W47)))</f>
        <v>0.50126490747014085</v>
      </c>
      <c r="N23" s="89" t="s">
        <v>141</v>
      </c>
      <c r="U23" s="50" t="s">
        <v>384</v>
      </c>
      <c r="V23" s="7" t="s">
        <v>3</v>
      </c>
      <c r="W23" s="178">
        <f>DD39</f>
        <v>0.50126490747014085</v>
      </c>
      <c r="X23" s="89" t="s">
        <v>141</v>
      </c>
      <c r="AB23" s="7">
        <v>2</v>
      </c>
      <c r="AC23" s="19">
        <f t="shared" si="16"/>
        <v>-22.5103759765625</v>
      </c>
      <c r="AD23" s="20">
        <f t="shared" si="17"/>
        <v>-70.97064208984375</v>
      </c>
      <c r="AE23" s="21">
        <f t="shared" si="18"/>
        <v>282.48129272460938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-258.22644394776131</v>
      </c>
      <c r="CS23" t="s">
        <v>8</v>
      </c>
      <c r="CT23" s="13"/>
      <c r="CV23" s="28" t="s">
        <v>263</v>
      </c>
      <c r="CW23" s="51">
        <f>CC16</f>
        <v>324.44371748321669</v>
      </c>
      <c r="CX23" t="s">
        <v>8</v>
      </c>
      <c r="CY23" s="13"/>
      <c r="DB23" t="s">
        <v>387</v>
      </c>
      <c r="DC23">
        <f>DC22/(SQRT(SUMSQ($DC$22:$DE$22)))</f>
        <v>0.1567887496577037</v>
      </c>
      <c r="DD23">
        <f>DD22/(SQRT(SUMSQ($DC$22:$DE$22)))</f>
        <v>-0.98681868668907513</v>
      </c>
      <c r="DE23">
        <f>DE22/(SQRT(SUMSQ($DC$22:$DE$22)))</f>
        <v>-4.0077020623079905E-2</v>
      </c>
      <c r="DI23" t="s">
        <v>387</v>
      </c>
      <c r="DJ23">
        <f>DJ22/(SQRT(SUMSQ($DC$22:$DE$22)))</f>
        <v>-0.37425625095964959</v>
      </c>
      <c r="DK23">
        <f>DK22/(SQRT(SUMSQ($DC$22:$DE$22)))</f>
        <v>0.62771735032168408</v>
      </c>
      <c r="DL23">
        <f>DL22/(SQRT(SUMSQ($DC$22:$DE$22)))</f>
        <v>0.28736963176061364</v>
      </c>
    </row>
    <row r="24" spans="2:118" ht="15" thickBot="1" x14ac:dyDescent="0.35">
      <c r="K24" s="74" t="s">
        <v>384</v>
      </c>
      <c r="L24" s="94" t="s">
        <v>4</v>
      </c>
      <c r="M24" s="235">
        <f t="shared" si="19"/>
        <v>0.97364688787741138</v>
      </c>
      <c r="N24" s="93" t="s">
        <v>141</v>
      </c>
      <c r="U24" s="74" t="s">
        <v>384</v>
      </c>
      <c r="V24" s="94" t="s">
        <v>4</v>
      </c>
      <c r="W24" s="235">
        <f>DE39</f>
        <v>0.97364688787741138</v>
      </c>
      <c r="X24" s="93" t="s">
        <v>141</v>
      </c>
      <c r="AB24" s="7">
        <v>3</v>
      </c>
      <c r="AC24" s="19">
        <f t="shared" si="16"/>
        <v>-59.7303466796875</v>
      </c>
      <c r="AD24" s="20">
        <f t="shared" si="17"/>
        <v>-290.16146850585938</v>
      </c>
      <c r="AE24" s="21">
        <f t="shared" si="18"/>
        <v>230.65289306640625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-5.02276611328125</v>
      </c>
      <c r="DD24">
        <f>DD8</f>
        <v>31.806915283203125</v>
      </c>
      <c r="DE24">
        <f>DE8</f>
        <v>87.3106689453125</v>
      </c>
      <c r="DF24">
        <f>SQRT(SUMSQ(DC24:DE24))</f>
        <v>93.059448477516483</v>
      </c>
      <c r="DG24" t="s">
        <v>397</v>
      </c>
      <c r="DI24" t="s">
        <v>388</v>
      </c>
      <c r="DJ24">
        <f>DJ8</f>
        <v>-623.9273681640625</v>
      </c>
      <c r="DK24">
        <f>DK8</f>
        <v>284.0587158203125</v>
      </c>
      <c r="DL24">
        <f>DL8</f>
        <v>309.95095825195313</v>
      </c>
      <c r="DM24">
        <f>SQRT(SUMSQ(DJ24:DL24))</f>
        <v>752.35916376350644</v>
      </c>
      <c r="DN24" t="s">
        <v>397</v>
      </c>
    </row>
    <row r="25" spans="2:118" ht="15" thickBot="1" x14ac:dyDescent="0.35">
      <c r="AB25" s="7">
        <v>4</v>
      </c>
      <c r="AC25" s="19">
        <f t="shared" si="16"/>
        <v>-111.46435546875</v>
      </c>
      <c r="AD25" s="20">
        <f t="shared" si="17"/>
        <v>-296.12384033203125</v>
      </c>
      <c r="AE25" s="21">
        <f t="shared" si="18"/>
        <v>166.38169860839844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'Free Truss Solver '!AC47</f>
        <v>0.87992059562087332</v>
      </c>
      <c r="CS25" s="51">
        <f>'Free Truss Solver '!AD47</f>
        <v>0.4579189874729615</v>
      </c>
      <c r="CT25" s="67">
        <f>'Free Truss Solver '!AE47</f>
        <v>0.12668838271106386</v>
      </c>
      <c r="CV25" s="12"/>
      <c r="CW25" s="51">
        <f>CR68</f>
        <v>0.83170994178215485</v>
      </c>
      <c r="CX25" s="51">
        <f>CS68</f>
        <v>0.54433636290473131</v>
      </c>
      <c r="CY25" s="67">
        <f>CT68</f>
        <v>0.109345766997965</v>
      </c>
      <c r="DB25" t="s">
        <v>394</v>
      </c>
      <c r="DC25">
        <f>DC23*DC24</f>
        <v>-0.78751321872445135</v>
      </c>
      <c r="DD25">
        <f t="shared" ref="DD25" si="20">DD23*DD24</f>
        <v>-31.38765836740118</v>
      </c>
      <c r="DE25">
        <f t="shared" ref="DE25" si="21">DE23*DE24</f>
        <v>-3.4991514799361911</v>
      </c>
      <c r="DF25">
        <f>SUM(DC25:DE25)</f>
        <v>-35.674323066061817</v>
      </c>
      <c r="DG25" t="s">
        <v>396</v>
      </c>
      <c r="DI25" t="s">
        <v>416</v>
      </c>
      <c r="DJ25">
        <f>DJ23*DJ24</f>
        <v>233.50871768020306</v>
      </c>
      <c r="DK25">
        <f t="shared" ref="DK25" si="22">DK23*DK24</f>
        <v>178.30858443050681</v>
      </c>
      <c r="DL25">
        <f t="shared" ref="DL25" si="23">DL23*DL24</f>
        <v>89.070492736713106</v>
      </c>
      <c r="DM25">
        <f>SUM(DJ25:DL25)</f>
        <v>500.88779484742298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6"/>
        <v>-112.219482421875</v>
      </c>
      <c r="AD26" s="20">
        <f t="shared" si="17"/>
        <v>-39.1844482421875</v>
      </c>
      <c r="AE26" s="21">
        <f t="shared" si="18"/>
        <v>203.051025390625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24">BC4</f>
        <v>-0.47459476706547199</v>
      </c>
      <c r="BD26" s="33">
        <f t="shared" si="24"/>
        <v>0.87992059562087332</v>
      </c>
      <c r="BE26" s="33">
        <f t="shared" ref="BE26:BH31" si="25">BF4</f>
        <v>-2.9094377229834318E-3</v>
      </c>
      <c r="BF26" s="33">
        <f t="shared" si="25"/>
        <v>-0.55360652557646228</v>
      </c>
      <c r="BG26" s="33">
        <f t="shared" si="25"/>
        <v>0.83170994178215485</v>
      </c>
      <c r="BH26" s="33">
        <f t="shared" si="25"/>
        <v>-4.2170932878967893E-2</v>
      </c>
      <c r="BI26" s="33"/>
      <c r="BJ26" s="33">
        <f>BK4</f>
        <v>0</v>
      </c>
      <c r="BK26" s="33"/>
      <c r="BL26" s="33"/>
      <c r="BM26" s="37">
        <f t="array" ref="BM26:BR31">MINVERSE(BC26:BH31)</f>
        <v>0.51787196985365103</v>
      </c>
      <c r="BN26" s="38">
        <v>-0.9510592956636561</v>
      </c>
      <c r="BO26" s="38">
        <v>-0.20240044576388561</v>
      </c>
      <c r="BP26" s="38">
        <v>-6.6657088884909633E-3</v>
      </c>
      <c r="BQ26" s="38">
        <v>-4.279987924014142E-3</v>
      </c>
      <c r="BR26" s="39">
        <v>3.0560135654523566E-3</v>
      </c>
      <c r="BS26" s="40">
        <f t="shared" ref="BS26:BS31" si="26">BK4</f>
        <v>0</v>
      </c>
      <c r="BT26" s="33" t="s">
        <v>49</v>
      </c>
      <c r="BU26" s="40">
        <f t="array" ref="BU26:BU31">MMULT(BM26:BR31,BS26:BS31)</f>
        <v>-202.40044576388561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85.950006542860692</v>
      </c>
      <c r="DD26" t="s">
        <v>113</v>
      </c>
      <c r="DG26" s="1"/>
      <c r="DI26" t="s">
        <v>395</v>
      </c>
      <c r="DJ26">
        <f>SQRT(DM24^2-DM25^2)</f>
        <v>561.38732464476664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6"/>
        <v>178.9716796875</v>
      </c>
      <c r="AD27" s="20">
        <f t="shared" si="17"/>
        <v>-322.20819091796875</v>
      </c>
      <c r="AE27" s="21">
        <f t="shared" si="18"/>
        <v>117.31929016113281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24"/>
        <v>0.85966764028982035</v>
      </c>
      <c r="BD27" s="33">
        <f t="shared" si="24"/>
        <v>0.4579189874729615</v>
      </c>
      <c r="BE27" s="33">
        <f t="shared" si="25"/>
        <v>0.9899648751418314</v>
      </c>
      <c r="BF27" s="33">
        <f t="shared" si="25"/>
        <v>0.82802393300528054</v>
      </c>
      <c r="BG27" s="33">
        <f t="shared" si="25"/>
        <v>0.54433636290473131</v>
      </c>
      <c r="BH27" s="33">
        <f t="shared" si="25"/>
        <v>-0.13444065750402839</v>
      </c>
      <c r="BI27" s="33"/>
      <c r="BJ27" s="33">
        <f t="shared" ref="BJ27:BJ31" si="27">BK5</f>
        <v>0</v>
      </c>
      <c r="BK27" s="33"/>
      <c r="BL27" s="33"/>
      <c r="BM27" s="41">
        <v>-0.96776405976567759</v>
      </c>
      <c r="BN27" s="33">
        <v>-0.49127988838824938</v>
      </c>
      <c r="BO27" s="33">
        <v>-0.19895875639176161</v>
      </c>
      <c r="BP27" s="33">
        <v>-3.5338846808548709E-3</v>
      </c>
      <c r="BQ27" s="33">
        <v>5.8417219244701734E-3</v>
      </c>
      <c r="BR27" s="42">
        <v>2.7646236859054166E-3</v>
      </c>
      <c r="BS27" s="43">
        <f t="shared" si="26"/>
        <v>0</v>
      </c>
      <c r="BT27" s="33" t="s">
        <v>50</v>
      </c>
      <c r="BU27" s="43">
        <v>-198.9587563917616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-187.01990548755833</v>
      </c>
      <c r="CT27" s="13"/>
      <c r="CV27" s="28" t="s">
        <v>264</v>
      </c>
      <c r="CW27" s="51">
        <f>CC15</f>
        <v>267.46095197493355</v>
      </c>
      <c r="CY27" s="13"/>
    </row>
    <row r="28" spans="2:118" x14ac:dyDescent="0.3">
      <c r="B28" s="60" t="s">
        <v>56</v>
      </c>
      <c r="C28" s="6">
        <v>0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6"/>
        <v>-11.30029296875</v>
      </c>
      <c r="AD28" s="20">
        <f t="shared" si="17"/>
        <v>-37.6202392578125</v>
      </c>
      <c r="AE28" s="21">
        <f t="shared" si="18"/>
        <v>147.86021423339844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24"/>
        <v>0.18902739302175811</v>
      </c>
      <c r="BD28" s="33">
        <f t="shared" si="24"/>
        <v>0.12668838271106386</v>
      </c>
      <c r="BE28" s="33">
        <f t="shared" si="25"/>
        <v>0.14128369034518645</v>
      </c>
      <c r="BF28" s="33">
        <f t="shared" si="25"/>
        <v>8.8860459202193154E-2</v>
      </c>
      <c r="BG28" s="33">
        <f t="shared" si="25"/>
        <v>0.109345766997965</v>
      </c>
      <c r="BH28" s="33">
        <f t="shared" si="25"/>
        <v>0.99002389972666927</v>
      </c>
      <c r="BI28" s="33"/>
      <c r="BJ28" s="33">
        <f t="shared" si="27"/>
        <v>1000</v>
      </c>
      <c r="BK28" s="33"/>
      <c r="BL28" s="33"/>
      <c r="BM28" s="41">
        <v>1.0017000701271667E-2</v>
      </c>
      <c r="BN28" s="33">
        <v>1.0241585472246694E-2</v>
      </c>
      <c r="BO28" s="33">
        <v>3.3713324508710609E-3</v>
      </c>
      <c r="BP28" s="33">
        <v>8.4252590128564605E-4</v>
      </c>
      <c r="BQ28" s="33">
        <v>2.5065450616836749E-3</v>
      </c>
      <c r="BR28" s="42">
        <v>-1.0117832794708799E-2</v>
      </c>
      <c r="BS28" s="43">
        <f t="shared" si="26"/>
        <v>1000</v>
      </c>
      <c r="BT28" s="33" t="s">
        <v>52</v>
      </c>
      <c r="BU28" s="43">
        <v>3.3713324508710607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'Free Truss Solver '!BU15/1000</f>
        <v>-0.18701990548755834</v>
      </c>
      <c r="X29" s="89" t="s">
        <v>141</v>
      </c>
      <c r="AB29" s="7">
        <v>8</v>
      </c>
      <c r="AC29" s="19">
        <f t="shared" si="16"/>
        <v>-85.66021728515625</v>
      </c>
      <c r="AD29" s="20">
        <f t="shared" si="17"/>
        <v>-275.30203247070313</v>
      </c>
      <c r="AE29" s="21">
        <f t="shared" si="18"/>
        <v>112.41670227050781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24"/>
        <v>-256.25542179790637</v>
      </c>
      <c r="BD29" s="33">
        <f t="shared" si="24"/>
        <v>-138.34470341083443</v>
      </c>
      <c r="BE29" s="33">
        <f t="shared" si="25"/>
        <v>-206.54950645004712</v>
      </c>
      <c r="BF29" s="33">
        <f t="shared" si="25"/>
        <v>-125.77474786028752</v>
      </c>
      <c r="BG29" s="33">
        <f t="shared" si="25"/>
        <v>-84.599305150414949</v>
      </c>
      <c r="BH29" s="33">
        <f t="shared" si="25"/>
        <v>-17.366511558445289</v>
      </c>
      <c r="BI29" s="33"/>
      <c r="BJ29" s="33">
        <f t="shared" si="27"/>
        <v>0</v>
      </c>
      <c r="BK29" s="33"/>
      <c r="BL29" s="33"/>
      <c r="BM29" s="41">
        <v>-1.1689446390309346</v>
      </c>
      <c r="BN29" s="33">
        <v>1.7148180826069022</v>
      </c>
      <c r="BO29" s="33">
        <v>0.26746095197493353</v>
      </c>
      <c r="BP29" s="33">
        <v>5.5638179236774067E-3</v>
      </c>
      <c r="BQ29" s="33">
        <v>2.7177763256085287E-3</v>
      </c>
      <c r="BR29" s="42">
        <v>5.6747944171355183E-3</v>
      </c>
      <c r="BS29" s="43">
        <f t="shared" si="26"/>
        <v>0</v>
      </c>
      <c r="BT29" s="33" t="s">
        <v>53</v>
      </c>
      <c r="BU29" s="43">
        <v>267.46095197493355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-0.47459476706547199</v>
      </c>
      <c r="CS29" s="51">
        <f>AD46</f>
        <v>0.85966764028982035</v>
      </c>
      <c r="CT29" s="67">
        <f>AE46</f>
        <v>0.18902739302175811</v>
      </c>
      <c r="CV29" s="12"/>
      <c r="CW29" s="51">
        <f>AC64</f>
        <v>-0.55360652557646228</v>
      </c>
      <c r="CX29" s="51">
        <f>AD64</f>
        <v>0.82802393300528054</v>
      </c>
      <c r="CY29" s="67">
        <f>AE64</f>
        <v>8.8860459202193154E-2</v>
      </c>
      <c r="DB29" t="s">
        <v>401</v>
      </c>
      <c r="DC29" s="178">
        <f>-ABS(DC11*DC19/DC26)</f>
        <v>-1.3229788188658911</v>
      </c>
      <c r="DD29" t="s">
        <v>141</v>
      </c>
      <c r="DI29" t="s">
        <v>401</v>
      </c>
      <c r="DJ29" s="178">
        <f>-ABS(DJ11*DJ19/DJ26)</f>
        <v>-1.8299205447246425</v>
      </c>
      <c r="DK29" t="s">
        <v>141</v>
      </c>
    </row>
    <row r="30" spans="2:118" x14ac:dyDescent="0.3">
      <c r="B30" s="60" t="s">
        <v>59</v>
      </c>
      <c r="C30" s="7">
        <v>1000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'Free Truss Solver '!BU16/1000</f>
        <v>-0.25822644394776129</v>
      </c>
      <c r="X30" s="89" t="s">
        <v>141</v>
      </c>
      <c r="AB30" s="26" t="s">
        <v>37</v>
      </c>
      <c r="AC30" s="19">
        <f t="shared" si="16"/>
        <v>0</v>
      </c>
      <c r="AD30" s="20">
        <f t="shared" si="17"/>
        <v>0</v>
      </c>
      <c r="AE30" s="21">
        <f t="shared" si="18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24"/>
        <v>-129.80906563420015</v>
      </c>
      <c r="BD30" s="33">
        <f t="shared" si="24"/>
        <v>251.41291047268123</v>
      </c>
      <c r="BE30" s="33">
        <f t="shared" si="25"/>
        <v>15.26401829222733</v>
      </c>
      <c r="BF30" s="33">
        <f t="shared" si="25"/>
        <v>-80.852230250420646</v>
      </c>
      <c r="BG30" s="33">
        <f t="shared" si="25"/>
        <v>124.21244937392643</v>
      </c>
      <c r="BH30" s="33">
        <f t="shared" si="25"/>
        <v>4.9521569430692765</v>
      </c>
      <c r="BI30" s="33"/>
      <c r="BJ30" s="33">
        <f t="shared" si="27"/>
        <v>0</v>
      </c>
      <c r="BK30" s="33"/>
      <c r="BL30" s="33"/>
      <c r="BM30" s="41">
        <v>1.7404374687399751</v>
      </c>
      <c r="BN30" s="33">
        <v>1.1167819980571179</v>
      </c>
      <c r="BO30" s="33">
        <v>0.32444371748321671</v>
      </c>
      <c r="BP30" s="33">
        <v>3.6769186739623585E-3</v>
      </c>
      <c r="BQ30" s="33">
        <v>-6.7937522019627218E-3</v>
      </c>
      <c r="BR30" s="42">
        <v>2.5464518823631863E-3</v>
      </c>
      <c r="BS30" s="43">
        <f t="shared" si="26"/>
        <v>0</v>
      </c>
      <c r="BT30" s="33" t="s">
        <v>54</v>
      </c>
      <c r="BU30" s="43">
        <v>324.44371748321669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'Free Truss Solver '!BU17/1000</f>
        <v>1.0186840246094038</v>
      </c>
      <c r="X31" s="89" t="s">
        <v>141</v>
      </c>
      <c r="AB31" s="7">
        <v>10</v>
      </c>
      <c r="AC31" s="19">
        <f t="shared" si="16"/>
        <v>-12.83001708984375</v>
      </c>
      <c r="AD31" s="20">
        <f t="shared" si="17"/>
        <v>-95.843902587890625</v>
      </c>
      <c r="AE31" s="21">
        <f t="shared" si="18"/>
        <v>286.03253173828125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24"/>
        <v>-53.03373714892453</v>
      </c>
      <c r="BD31" s="33">
        <f t="shared" si="24"/>
        <v>52.14060108446796</v>
      </c>
      <c r="BE31" s="33">
        <f t="shared" si="25"/>
        <v>-111.20735061612254</v>
      </c>
      <c r="BF31" s="33">
        <f t="shared" si="25"/>
        <v>-30.183722974969101</v>
      </c>
      <c r="BG31" s="33">
        <f t="shared" si="25"/>
        <v>25.137966628578688</v>
      </c>
      <c r="BH31" s="33">
        <f t="shared" si="25"/>
        <v>-6.7261767925024918E-2</v>
      </c>
      <c r="BI31" s="33"/>
      <c r="BJ31" s="33">
        <f t="shared" si="27"/>
        <v>0</v>
      </c>
      <c r="BK31" s="33"/>
      <c r="BL31" s="33"/>
      <c r="BM31" s="44">
        <v>-6.3775507006151519E-2</v>
      </c>
      <c r="BN31" s="45">
        <v>-3.4268022851600452E-2</v>
      </c>
      <c r="BO31" s="45">
        <v>1.0138597942157999</v>
      </c>
      <c r="BP31" s="45">
        <v>6.9918476935300485E-4</v>
      </c>
      <c r="BQ31" s="45">
        <v>2.1836635794946773E-4</v>
      </c>
      <c r="BR31" s="46">
        <v>-2.8397273784943049E-4</v>
      </c>
      <c r="BS31" s="47">
        <f t="shared" si="26"/>
        <v>0</v>
      </c>
      <c r="BT31" s="33" t="s">
        <v>55</v>
      </c>
      <c r="BU31" s="47">
        <v>1013.8597942157999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'Free Truss Solver '!BU18/1000</f>
        <v>3.3713324508710279E-3</v>
      </c>
      <c r="X32" s="91" t="s">
        <v>141</v>
      </c>
      <c r="AB32" s="7">
        <v>11</v>
      </c>
      <c r="AC32" s="19">
        <f t="shared" si="16"/>
        <v>80.2740478515625</v>
      </c>
      <c r="AD32" s="20">
        <f t="shared" si="17"/>
        <v>-340.32119750976563</v>
      </c>
      <c r="AE32" s="21">
        <f t="shared" si="18"/>
        <v>136.43881225585938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0.27185130987448486</v>
      </c>
      <c r="CS32">
        <f>CS6*CS25</f>
        <v>-0.37148945242263348</v>
      </c>
      <c r="CT32" s="13">
        <f>CT6*CT25</f>
        <v>-6.2888242325759763E-2</v>
      </c>
      <c r="CV32" s="12"/>
      <c r="CW32">
        <f>CW6*CW25</f>
        <v>9.1546911258260991E-2</v>
      </c>
      <c r="CX32">
        <f>CX6*CX25</f>
        <v>-0.35595096210124599</v>
      </c>
      <c r="CY32" s="13">
        <f>CY6*CY25</f>
        <v>8.1847085758160201E-2</v>
      </c>
      <c r="DB32" t="s">
        <v>404</v>
      </c>
      <c r="DC32" cm="1">
        <f t="array" ref="DC32:DE32">DC23:DE23</f>
        <v>0.1567887496577037</v>
      </c>
      <c r="DD32">
        <v>-0.98681868668907513</v>
      </c>
      <c r="DE32">
        <v>-4.0077020623079905E-2</v>
      </c>
      <c r="DI32" t="s">
        <v>404</v>
      </c>
      <c r="DJ32" cm="1">
        <f t="array" ref="DJ32:DL32">DJ23:DL23</f>
        <v>-0.37425625095964959</v>
      </c>
      <c r="DK32">
        <v>0.62771735032168408</v>
      </c>
      <c r="DL32">
        <v>0.28736963176061364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'Free Truss Solver '!BU19/1000</f>
        <v>0.33674462266114075</v>
      </c>
      <c r="X33" s="89" t="s">
        <v>141</v>
      </c>
      <c r="AB33" s="7">
        <v>12</v>
      </c>
      <c r="AC33" s="19">
        <f t="shared" si="16"/>
        <v>-7.41082763671875</v>
      </c>
      <c r="AD33" s="20">
        <f t="shared" si="17"/>
        <v>-63.4063720703125</v>
      </c>
      <c r="AE33" s="21">
        <f t="shared" si="18"/>
        <v>154.56440734863281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-0.16252638487390839</v>
      </c>
      <c r="CT33" s="13"/>
      <c r="CV33" s="12" t="s">
        <v>272</v>
      </c>
      <c r="CW33">
        <f>SUM(CW32:CY32)</f>
        <v>-0.18255696508482483</v>
      </c>
      <c r="CY33" s="13"/>
      <c r="DB33" t="s">
        <v>401</v>
      </c>
      <c r="DC33" s="178">
        <f>DC29</f>
        <v>-1.3229788188658911</v>
      </c>
      <c r="DD33" t="s">
        <v>141</v>
      </c>
      <c r="DI33" t="s">
        <v>401</v>
      </c>
      <c r="DJ33" s="178">
        <f>DJ29</f>
        <v>-1.8299205447246425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'Free Truss Solver '!BU20/1000</f>
        <v>0.41800894847625691</v>
      </c>
      <c r="X34" s="89" t="s">
        <v>141</v>
      </c>
      <c r="AB34" s="8">
        <v>13</v>
      </c>
      <c r="AC34" s="22">
        <f t="shared" si="16"/>
        <v>18.44073486328125</v>
      </c>
      <c r="AD34" s="23">
        <f t="shared" si="17"/>
        <v>-216.98748779296875</v>
      </c>
      <c r="AE34" s="24">
        <f t="shared" si="18"/>
        <v>330.36334228515625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-540.04871183648197</v>
      </c>
      <c r="CT34" s="13"/>
      <c r="CV34" s="12" t="s">
        <v>273</v>
      </c>
      <c r="CW34">
        <f>CW33*CW18</f>
        <v>224.53307372333964</v>
      </c>
      <c r="CY34" s="13"/>
      <c r="DB34" t="s">
        <v>42</v>
      </c>
      <c r="DC34" cm="1">
        <f t="array" ref="DC34:DE34">DC16:DE16</f>
        <v>-0.11007071896014364</v>
      </c>
      <c r="DD34">
        <v>0.65391729518452879</v>
      </c>
      <c r="DE34">
        <v>-0.74851627095618101</v>
      </c>
      <c r="DF34" t="s">
        <v>418</v>
      </c>
      <c r="DI34" t="s">
        <v>43</v>
      </c>
      <c r="DJ34" cm="1">
        <f t="array" ref="DJ34:DL34">DJ16:DL16</f>
        <v>-0.39641825774409145</v>
      </c>
      <c r="DK34">
        <v>1.0409348224689263</v>
      </c>
      <c r="DL34">
        <v>0.63693976932157281</v>
      </c>
    </row>
    <row r="35" spans="2:116" ht="15" thickBot="1" x14ac:dyDescent="0.35">
      <c r="B35" s="174" t="s">
        <v>333</v>
      </c>
      <c r="C35" s="296" t="s">
        <v>332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1.2299343036241355</v>
      </c>
      <c r="DD35" t="s">
        <v>141</v>
      </c>
      <c r="DI35" t="s">
        <v>145</v>
      </c>
      <c r="DJ35" s="178">
        <f>ABS(DJ11)</f>
        <v>3.3228371642885177</v>
      </c>
      <c r="DK35" t="s">
        <v>141</v>
      </c>
    </row>
    <row r="36" spans="2:116" ht="15" thickBot="1" x14ac:dyDescent="0.35">
      <c r="B36" s="175">
        <f>IF(C36="Front Pushrod",0,
IF(C36="Front Pullrod",1,
IF(C36="Rear Pushrod",2,3)))</f>
        <v>2</v>
      </c>
      <c r="C36" s="298" t="s">
        <v>428</v>
      </c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'Free Truss Solver '!CR18/1000</f>
        <v>3.3228371642885177</v>
      </c>
      <c r="X37" s="91" t="s">
        <v>141</v>
      </c>
      <c r="AB37" s="12" t="s">
        <v>68</v>
      </c>
      <c r="AC37" s="20">
        <f>AC23</f>
        <v>-22.5103759765625</v>
      </c>
      <c r="AD37" s="20">
        <f>AD23</f>
        <v>-70.97064208984375</v>
      </c>
      <c r="AE37" s="21">
        <f>AE23</f>
        <v>282.48129272460938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-0.14662596798895067</v>
      </c>
      <c r="CS37">
        <f>CS6*CS29</f>
        <v>-0.6974103928712494</v>
      </c>
      <c r="CT37" s="13">
        <f>CT6*CT29</f>
        <v>-9.3833390593285979E-2</v>
      </c>
      <c r="CV37" s="12"/>
      <c r="CW37">
        <f>CW6*CW29</f>
        <v>-6.0935868291228351E-2</v>
      </c>
      <c r="CX37">
        <f>CX6*CX29</f>
        <v>-0.5414591706188685</v>
      </c>
      <c r="CY37" s="13">
        <f>CY6*CY29</f>
        <v>6.6513499557479483E-2</v>
      </c>
      <c r="DB37" t="s">
        <v>406</v>
      </c>
      <c r="DC37">
        <f>DC32*$DC33</f>
        <v>-0.20742819483360872</v>
      </c>
      <c r="DD37">
        <f t="shared" ref="DD37:DE37" si="28">DD32*$DC33</f>
        <v>1.3055402205507025</v>
      </c>
      <c r="DE37">
        <f t="shared" si="28"/>
        <v>5.3021049407586208E-2</v>
      </c>
      <c r="DI37" t="s">
        <v>406</v>
      </c>
      <c r="DJ37">
        <f>DJ32*$DJ33</f>
        <v>0.68485920262268452</v>
      </c>
      <c r="DK37">
        <f t="shared" ref="DK37:DL37" si="29">DK32*$DJ33</f>
        <v>-1.1486728756337654</v>
      </c>
      <c r="DL37">
        <f t="shared" si="29"/>
        <v>-0.52586359308870201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'Free Truss Solver '!CR63/1000</f>
        <v>-2.22041312923831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-0.93786975145348606</v>
      </c>
      <c r="CT38" s="13"/>
      <c r="CV38" s="12"/>
      <c r="CW38">
        <f>SUM(CW37:CY37)</f>
        <v>-0.53588153935261729</v>
      </c>
      <c r="CY38" s="13"/>
      <c r="DB38" t="s">
        <v>407</v>
      </c>
      <c r="DC38">
        <f>-DC34*$DC35</f>
        <v>0.13537975307365219</v>
      </c>
      <c r="DD38">
        <f t="shared" ref="DD38:DE38" si="30">-DD34*$DC35</f>
        <v>-0.80427531308056166</v>
      </c>
      <c r="DE38">
        <f t="shared" si="30"/>
        <v>0.92062583846982515</v>
      </c>
      <c r="DI38" t="s">
        <v>417</v>
      </c>
      <c r="DJ38">
        <f>-DJ34*$DJ35</f>
        <v>1.3172333194345716</v>
      </c>
      <c r="DK38">
        <f t="shared" ref="DK38:DL38" si="31">-DK34*$DJ35</f>
        <v>-3.4588569137018186</v>
      </c>
      <c r="DL38">
        <f t="shared" si="31"/>
        <v>-2.1164471369150775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'Free Truss Solver '!CR58/1000</f>
        <v>1.3046036828196166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-3116.3884653916784</v>
      </c>
      <c r="CT39" s="13"/>
      <c r="CV39" s="12"/>
      <c r="CW39">
        <f>CW38*CW18</f>
        <v>659.09908792869112</v>
      </c>
      <c r="CY39" s="13"/>
      <c r="DB39" s="1" t="s">
        <v>408</v>
      </c>
      <c r="DC39">
        <f>SUM(DC37:DC38)</f>
        <v>-7.2048441759956533E-2</v>
      </c>
      <c r="DD39">
        <f t="shared" ref="DD39:DE39" si="32">SUM(DD37:DD38)</f>
        <v>0.50126490747014085</v>
      </c>
      <c r="DE39">
        <f t="shared" si="32"/>
        <v>0.97364688787741138</v>
      </c>
      <c r="DI39" s="1" t="s">
        <v>408</v>
      </c>
      <c r="DJ39">
        <f>SUM(DJ37:DJ38)</f>
        <v>2.0020925220572563</v>
      </c>
      <c r="DK39">
        <f t="shared" ref="DK39" si="33">SUM(DK37:DK38)</f>
        <v>-4.607529789335584</v>
      </c>
      <c r="DL39">
        <f t="shared" ref="DL39" si="34">SUM(DL37:DL38)</f>
        <v>-2.6423107300037794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'Free Truss Solver '!CC7/1000</f>
        <v>3.3713324508710279E-3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'Free Truss Solver '!CR88/1000</f>
        <v>-0.14189675743117761</v>
      </c>
      <c r="X41" s="89" t="s">
        <v>141</v>
      </c>
      <c r="Y41" s="50"/>
      <c r="AB41" s="12" t="s">
        <v>13</v>
      </c>
      <c r="AC41" s="20">
        <f t="shared" ref="AC41:AE42" si="35">AC23-AC22</f>
        <v>-146.82659912109375</v>
      </c>
      <c r="AD41" s="20">
        <f t="shared" si="35"/>
        <v>265.95758056640625</v>
      </c>
      <c r="AE41" s="21">
        <f t="shared" si="35"/>
        <v>58.479888916015625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-798.27515578424322</v>
      </c>
      <c r="CT41" s="13"/>
      <c r="CV41" s="110" t="s">
        <v>279</v>
      </c>
      <c r="CW41" s="66">
        <f>CW23+CW34</f>
        <v>548.9767912065563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'Free Truss Solver '!CR83/1000</f>
        <v>0.48911800080936618</v>
      </c>
      <c r="X42" s="232" t="s">
        <v>141</v>
      </c>
      <c r="Y42" s="50"/>
      <c r="AB42" s="12" t="s">
        <v>17</v>
      </c>
      <c r="AC42" s="20">
        <f t="shared" si="35"/>
        <v>-37.219970703125</v>
      </c>
      <c r="AD42" s="20">
        <f t="shared" si="35"/>
        <v>-219.19082641601563</v>
      </c>
      <c r="AE42" s="21">
        <f t="shared" si="35"/>
        <v>-51.828399658203125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-1.8299205447246425</v>
      </c>
      <c r="X43" s="232" t="s">
        <v>141</v>
      </c>
      <c r="AB43" s="12" t="s">
        <v>21</v>
      </c>
      <c r="AC43">
        <f>(AD41*AE42)-(AE41*AD42)</f>
        <v>-965.90059750620276</v>
      </c>
      <c r="AD43">
        <f>(AE41*AC42)-(AC41*AE42)</f>
        <v>-9786.4074118789285</v>
      </c>
      <c r="AE43" s="13">
        <f>(AC41*AD42)-AD41*AC42</f>
        <v>42081.97695816122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-3303.4083708792368</v>
      </c>
      <c r="CT43" s="13"/>
      <c r="CV43" s="110" t="s">
        <v>278</v>
      </c>
      <c r="CW43" s="66">
        <f>CW27+CW39</f>
        <v>926.56003990362467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11764328.795577366</v>
      </c>
      <c r="AD44">
        <f>(AE41*AC43)-(AC41*AE43)</f>
        <v>6122267.8014129661</v>
      </c>
      <c r="AE44" s="13">
        <f>(AC41*AD43)-(AD41*AC43)</f>
        <v>1693793.5038800437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2.0020925220572563</v>
      </c>
      <c r="X46" s="89" t="s">
        <v>141</v>
      </c>
      <c r="AB46" s="12" t="s">
        <v>28</v>
      </c>
      <c r="AC46">
        <f>AC41/(SQRT(SUMSQ($AC41:$AE41)))</f>
        <v>-0.47459476706547199</v>
      </c>
      <c r="AD46">
        <f>AD41/(SQRT(SUMSQ($AC41:$AE41)))</f>
        <v>0.85966764028982035</v>
      </c>
      <c r="AE46" s="13">
        <f>AE41/(SQRT(SUMSQ($AC41:$AE41)))</f>
        <v>0.18902739302175811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'Free Truss Solver '!AC41</f>
        <v>-146.82659912109375</v>
      </c>
      <c r="CS46" s="51">
        <f>'Free Truss Solver '!AD41</f>
        <v>265.95758056640625</v>
      </c>
      <c r="CT46" s="67">
        <f>'Free Truss Solver '!AE41</f>
        <v>58.479888916015625</v>
      </c>
      <c r="CV46" s="12"/>
      <c r="CW46" s="51">
        <f>CR71</f>
        <v>-190.27197265625</v>
      </c>
      <c r="CX46" s="51">
        <f>CS71</f>
        <v>284.58795166015625</v>
      </c>
      <c r="CY46" s="51">
        <f>CT71</f>
        <v>30.540924072265625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-4.607529789335584</v>
      </c>
      <c r="X47" s="89" t="s">
        <v>141</v>
      </c>
      <c r="AB47" s="12" t="s">
        <v>27</v>
      </c>
      <c r="AC47">
        <f>AC44/(SQRT(SUMSQ($AC44:$AE44)))</f>
        <v>0.87992059562087332</v>
      </c>
      <c r="AD47">
        <f>AD44/(SQRT(SUMSQ($AC44:$AE44)))</f>
        <v>0.4579189874729615</v>
      </c>
      <c r="AE47" s="13">
        <f>AE44/(SQRT(SUMSQ($AC44:$AE44)))</f>
        <v>0.12668838271106386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309.37256225759967</v>
      </c>
      <c r="CT47" s="13"/>
      <c r="CV47" s="12" t="s">
        <v>150</v>
      </c>
      <c r="CW47">
        <f>SQRT(SUMSQ(CW46:CY46))</f>
        <v>343.69532125388622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-2.6423107300037794</v>
      </c>
      <c r="X48" s="93" t="s">
        <v>141</v>
      </c>
      <c r="AB48" s="14" t="s">
        <v>26</v>
      </c>
      <c r="AC48" s="15">
        <f>AC43/(SQRT(SUMSQ($AC43:$AE43)))</f>
        <v>-2.2350670600176932E-2</v>
      </c>
      <c r="AD48" s="15">
        <f>AD43/(SQRT(SUMSQ($AC43:$AE43)))</f>
        <v>-0.22645473973902511</v>
      </c>
      <c r="AE48" s="16">
        <f>AE43/(SQRT(SUMSQ($AC43:$AE43)))</f>
        <v>0.97376521727439669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-0.47459476706547199</v>
      </c>
      <c r="CS48">
        <f>CS46/$CR$47</f>
        <v>0.85966764028982035</v>
      </c>
      <c r="CT48" s="13">
        <f>CT46/$CR$47</f>
        <v>0.18902739302175811</v>
      </c>
      <c r="CV48" s="28" t="s">
        <v>164</v>
      </c>
      <c r="CW48">
        <f>CW46/$CR$47</f>
        <v>-0.61502536381303163</v>
      </c>
      <c r="CX48">
        <f>CX46/$CR$47</f>
        <v>0.91988749610960496</v>
      </c>
      <c r="CY48" s="13">
        <f>CY46/$CR$47</f>
        <v>9.8718916278152893E-2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-256.25542179790637</v>
      </c>
      <c r="AD50">
        <f>($AE$37*AC46)-($AC$37*AE46)</f>
        <v>-129.80906563420015</v>
      </c>
      <c r="AE50" s="13">
        <f>($AC$37*AD46)-($AD$37*AC46)</f>
        <v>-53.03373714892453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-138.34470341083443</v>
      </c>
      <c r="AD51">
        <f>($AE$37*AC47)-($AC$37*AE47)</f>
        <v>251.41291047268123</v>
      </c>
      <c r="AE51" s="13">
        <f>($AC$37*AD47)-($AD$37*AC47)</f>
        <v>52.14060108446796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'Free Truss Solver '!AC42</f>
        <v>-37.219970703125</v>
      </c>
      <c r="CS51" s="51">
        <f>'Free Truss Solver '!AD42</f>
        <v>-219.19082641601563</v>
      </c>
      <c r="CT51" s="67">
        <f>'Free Truss Solver '!AE42</f>
        <v>-51.828399658203125</v>
      </c>
      <c r="CV51" s="12"/>
      <c r="CW51" s="51">
        <f>CR76</f>
        <v>-74.35992431640625</v>
      </c>
      <c r="CX51" s="51">
        <f>CS76</f>
        <v>-237.68179321289063</v>
      </c>
      <c r="CY51" s="51">
        <f>CT76</f>
        <v>-35.443511962890625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-5.1395150896253554</v>
      </c>
      <c r="AD52" s="15">
        <f>($AE$37*AC48)-($AC$37*AE48)</f>
        <v>15.606174829345843</v>
      </c>
      <c r="AE52" s="16">
        <f>($AC$37*AD48)-($AD$37*AC48)</f>
        <v>3.5113398895669139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228.28956965925494</v>
      </c>
      <c r="CT52" s="13"/>
      <c r="CV52" s="12" t="s">
        <v>150</v>
      </c>
      <c r="CW52">
        <f>SQRT(SUMSQ(CW51:CY51))</f>
        <v>251.55173565193411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0.1630384198396779</v>
      </c>
      <c r="CS53">
        <f>-CS51/$CR$52</f>
        <v>0.96014385038782057</v>
      </c>
      <c r="CT53" s="13">
        <f>-CT51/$CR$52</f>
        <v>0.22702920565123585</v>
      </c>
      <c r="CV53" s="28" t="s">
        <v>166</v>
      </c>
      <c r="CW53">
        <f>-CW51/$CR$52</f>
        <v>0.32572633268964452</v>
      </c>
      <c r="CX53">
        <f>-CX51/$CR$52</f>
        <v>1.041141711238295</v>
      </c>
      <c r="CY53" s="13">
        <f>-CY51/$CR$52</f>
        <v>0.15525681710204114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-11.30029296875</v>
      </c>
      <c r="AD55" s="20">
        <f>AD28</f>
        <v>-37.6202392578125</v>
      </c>
      <c r="AE55" s="21">
        <f>AE28</f>
        <v>147.86021423339844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0.14346086349441539</v>
      </c>
      <c r="CS55">
        <f>CS25*CS53</f>
        <v>0.43966809979798144</v>
      </c>
      <c r="CT55" s="13">
        <f>CT25*CT53</f>
        <v>2.8761962892132592E-2</v>
      </c>
      <c r="CV55" s="12" t="s">
        <v>156</v>
      </c>
      <c r="CW55">
        <f>CW25*CW53</f>
        <v>0.27090982919821904</v>
      </c>
      <c r="CX55">
        <f>CX25*CX53</f>
        <v>0.56673129236386155</v>
      </c>
      <c r="CY55" s="13">
        <f>CY25*CY53</f>
        <v>1.6976675747685459E-2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0.61189092618452945</v>
      </c>
      <c r="CT56" s="13"/>
      <c r="CV56" s="12" t="s">
        <v>147</v>
      </c>
      <c r="CW56">
        <f>SUM(CW55:CY55)</f>
        <v>0.85461779730976606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1304.6036828196166</v>
      </c>
      <c r="CT58" s="13"/>
      <c r="CV58" s="65" t="s">
        <v>167</v>
      </c>
      <c r="CW58" s="66">
        <f>-CW41/CW56</f>
        <v>-642.36526893620646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36">AC28-AC27</f>
        <v>-190.27197265625</v>
      </c>
      <c r="AD59" s="20">
        <f t="shared" si="36"/>
        <v>284.58795166015625</v>
      </c>
      <c r="AE59" s="21">
        <f t="shared" si="36"/>
        <v>30.540924072265625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36"/>
        <v>-74.35992431640625</v>
      </c>
      <c r="AD60" s="20">
        <f t="shared" si="36"/>
        <v>-237.68179321289063</v>
      </c>
      <c r="AE60" s="21">
        <f t="shared" si="36"/>
        <v>-35.443511962890625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-7.7377180886534558E-2</v>
      </c>
      <c r="CS60">
        <f>CS48*CS53</f>
        <v>0.82540459820168</v>
      </c>
      <c r="CT60" s="13">
        <f>CT48*CT53</f>
        <v>4.2914738884053706E-2</v>
      </c>
      <c r="CV60" s="12" t="s">
        <v>159</v>
      </c>
      <c r="CW60">
        <f>CW48*CW53</f>
        <v>-0.2003299562659332</v>
      </c>
      <c r="CX60">
        <f>CX48*CX53</f>
        <v>0.95773324184626452</v>
      </c>
      <c r="CY60" s="13">
        <f>CY48*CY53</f>
        <v>1.5326784729108896E-2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-2827.7748692864552</v>
      </c>
      <c r="AD61">
        <f>(AE59*AC60)-(AC59*AE60)</f>
        <v>-9014.9277416113764</v>
      </c>
      <c r="AE61" s="13">
        <f>(AC59*AD60)-AD59*AC60</f>
        <v>66386.122205901891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0.83013351556717119</v>
      </c>
      <c r="CT61" s="13"/>
      <c r="CV61" s="12" t="s">
        <v>160</v>
      </c>
      <c r="CW61">
        <f>SQRT(SUMSQ(CW60:CY60))</f>
        <v>0.97858058648483248</v>
      </c>
      <c r="CY61" s="13"/>
    </row>
    <row r="62" spans="2:103" ht="15" thickBot="1" x14ac:dyDescent="0.35">
      <c r="AB62" s="12" t="s">
        <v>20</v>
      </c>
      <c r="AC62">
        <f>(AD59*AE61)-(AE59*AD61)</f>
        <v>19168014.760911949</v>
      </c>
      <c r="AD62">
        <f>(AE59*AC61)-(AC59*AE61)</f>
        <v>12545055.571539497</v>
      </c>
      <c r="AE62" s="13">
        <f>(AC59*AD61)-(AD59*AC61)</f>
        <v>2520038.7425562479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-2220.4131292383099</v>
      </c>
      <c r="CS63" s="15"/>
      <c r="CT63" s="16"/>
      <c r="CV63" s="65" t="s">
        <v>168</v>
      </c>
      <c r="CW63" s="66">
        <f>CW43+CW61*CW58</f>
        <v>297.95385829054464</v>
      </c>
      <c r="CX63" s="15"/>
      <c r="CY63" s="16"/>
    </row>
    <row r="64" spans="2:103" x14ac:dyDescent="0.3">
      <c r="AB64" s="12" t="s">
        <v>32</v>
      </c>
      <c r="AC64">
        <f>AC59/(SQRT(SUMSQ($AC59:$AE59)))</f>
        <v>-0.55360652557646228</v>
      </c>
      <c r="AD64">
        <f>AD59/(SQRT(SUMSQ($AC59:$AE59)))</f>
        <v>0.82802393300528054</v>
      </c>
      <c r="AE64" s="13">
        <f>AE59/(SQRT(SUMSQ($AC59:$AE59)))</f>
        <v>8.8860459202193154E-2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0.83170994178215485</v>
      </c>
      <c r="AD65">
        <f>AD62/(SQRT(SUMSQ($AC62:$AE62)))</f>
        <v>0.54433636290473131</v>
      </c>
      <c r="AE65" s="13">
        <f>AE62/(SQRT(SUMSQ($AC62:$AE62)))</f>
        <v>0.109345766997965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-4.2170932878967893E-2</v>
      </c>
      <c r="AD66" s="15">
        <f>AD61/(SQRT(SUMSQ($AC61:$AE61)))</f>
        <v>-0.13444065750402839</v>
      </c>
      <c r="AE66" s="16">
        <f>AE61/(SQRT(SUMSQ($AC61:$AE61)))</f>
        <v>0.99002389972666927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418.00894847625693</v>
      </c>
      <c r="CS66" t="s">
        <v>8</v>
      </c>
      <c r="CT66" s="13"/>
      <c r="CV66" s="28" t="s">
        <v>155</v>
      </c>
      <c r="CW66" s="51">
        <f>CC13</f>
        <v>-198.9587563917616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-125.77474786028752</v>
      </c>
      <c r="AD68">
        <f>($AE$55*AC64)-($AC$55*AE64)</f>
        <v>-80.852230250420646</v>
      </c>
      <c r="AE68" s="13">
        <f>($AC$55*AD64)-($AD$55*AC64)</f>
        <v>-30.183722974969101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'Free Truss Solver '!AC65</f>
        <v>0.83170994178215485</v>
      </c>
      <c r="CS68" s="51">
        <f>'Free Truss Solver '!AD65</f>
        <v>0.54433636290473131</v>
      </c>
      <c r="CT68" s="51">
        <f>'Free Truss Solver '!AE65</f>
        <v>0.109345766997965</v>
      </c>
      <c r="CV68" s="12"/>
      <c r="CW68" s="51">
        <f>CR25</f>
        <v>0.87992059562087332</v>
      </c>
      <c r="CX68" s="51">
        <f>CS25</f>
        <v>0.4579189874729615</v>
      </c>
      <c r="CY68" s="51">
        <f>CT25</f>
        <v>0.12668838271106386</v>
      </c>
    </row>
    <row r="69" spans="28:103" x14ac:dyDescent="0.3">
      <c r="AB69" s="12" t="s">
        <v>74</v>
      </c>
      <c r="AC69">
        <f>($AD$55*AE65)-($AE$55*AD65)</f>
        <v>-84.599305150414949</v>
      </c>
      <c r="AD69">
        <f>($AE$55*AC65)-($AC$55*AE65)</f>
        <v>124.21244937392643</v>
      </c>
      <c r="AE69" s="13">
        <f>($AC$55*AD65)-($AD$55*AC65)</f>
        <v>25.137966628578688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-17.366511558445289</v>
      </c>
      <c r="AD70" s="15">
        <f>($AE$55*AC66)-($AC$55*AE66)</f>
        <v>4.9521569430692765</v>
      </c>
      <c r="AE70" s="16">
        <f>($AC$55*AD66)-($AD$55*AC66)</f>
        <v>-6.7261767925024918E-2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'Free Truss Solver '!AC59</f>
        <v>-190.27197265625</v>
      </c>
      <c r="CS71" s="51">
        <f>'Free Truss Solver '!AD59</f>
        <v>284.58795166015625</v>
      </c>
      <c r="CT71" s="51">
        <f>'Free Truss Solver '!AE59</f>
        <v>30.540924072265625</v>
      </c>
      <c r="CV71" s="12"/>
      <c r="CW71" s="51">
        <f>CR46</f>
        <v>-146.82659912109375</v>
      </c>
      <c r="CX71" s="51">
        <f>CS46</f>
        <v>265.95758056640625</v>
      </c>
      <c r="CY71" s="51">
        <f>CT46</f>
        <v>58.479888916015625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343.69532125388622</v>
      </c>
      <c r="CT72" s="13"/>
      <c r="CV72" s="12" t="s">
        <v>150</v>
      </c>
      <c r="CW72">
        <f>SQRT(SUMSQ(CW71:CY71))</f>
        <v>309.37256225759967</v>
      </c>
      <c r="CY72" s="13"/>
    </row>
    <row r="73" spans="28:103" x14ac:dyDescent="0.3">
      <c r="AB73" s="12" t="s">
        <v>76</v>
      </c>
      <c r="AC73" s="20">
        <f>AC26</f>
        <v>-112.219482421875</v>
      </c>
      <c r="AD73" s="20">
        <f>AD26</f>
        <v>-39.1844482421875</v>
      </c>
      <c r="AE73" s="21">
        <f>AE26</f>
        <v>203.051025390625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-0.61502536381303163</v>
      </c>
      <c r="CS73">
        <f>CS71/$CR$47</f>
        <v>0.91988749610960496</v>
      </c>
      <c r="CT73" s="13">
        <f>CT71/$CR$47</f>
        <v>9.8718916278152893E-2</v>
      </c>
      <c r="CV73" s="28" t="s">
        <v>153</v>
      </c>
      <c r="CW73">
        <f>CW71/$CR$47</f>
        <v>-0.47459476706547199</v>
      </c>
      <c r="CX73">
        <f>CX71/$CR$47</f>
        <v>0.85966764028982035</v>
      </c>
      <c r="CY73" s="13">
        <f>CY71/$CR$47</f>
        <v>0.18902739302175811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-0.755126953125</v>
      </c>
      <c r="AD76" s="20">
        <f>AD26-AD25</f>
        <v>256.93939208984375</v>
      </c>
      <c r="AE76" s="21">
        <f>AE26-AE25</f>
        <v>36.669326782226563</v>
      </c>
      <c r="CQ76" s="12"/>
      <c r="CR76" s="51">
        <f>'Free Truss Solver '!AC60</f>
        <v>-74.35992431640625</v>
      </c>
      <c r="CS76" s="51">
        <f>'Free Truss Solver '!AD60</f>
        <v>-237.68179321289063</v>
      </c>
      <c r="CT76" s="51">
        <f>'Free Truss Solver '!AE60</f>
        <v>-35.443511962890625</v>
      </c>
      <c r="CV76" s="12"/>
      <c r="CW76" s="51">
        <f>CR51</f>
        <v>-37.219970703125</v>
      </c>
      <c r="CX76" s="51">
        <f>CS51</f>
        <v>-219.19082641601563</v>
      </c>
      <c r="CY76" s="51">
        <f>CT51</f>
        <v>-51.828399658203125</v>
      </c>
    </row>
    <row r="77" spans="28:103" x14ac:dyDescent="0.3">
      <c r="AB77" s="14" t="s">
        <v>44</v>
      </c>
      <c r="AC77" s="15">
        <f>AC76/(SQRT(SUMSQ($AC76:$AE76)))</f>
        <v>-2.9094377229834318E-3</v>
      </c>
      <c r="AD77" s="15">
        <f>AD76/(SQRT(SUMSQ($AC76:$AE76)))</f>
        <v>0.9899648751418314</v>
      </c>
      <c r="AE77" s="16">
        <f>AE76/(SQRT(SUMSQ($AC76:$AE76)))</f>
        <v>0.14128369034518645</v>
      </c>
      <c r="CQ77" s="12" t="s">
        <v>150</v>
      </c>
      <c r="CR77">
        <f>SQRT(SUMSQ(CR76:CT76))</f>
        <v>251.55173565193411</v>
      </c>
      <c r="CT77" s="13"/>
      <c r="CV77" s="12" t="s">
        <v>150</v>
      </c>
      <c r="CW77">
        <f>SQRT(SUMSQ(CW76:CY76))</f>
        <v>228.28956965925494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0.32572633268964452</v>
      </c>
      <c r="CS78">
        <f>-CS76/$CR$52</f>
        <v>1.041141711238295</v>
      </c>
      <c r="CT78" s="13">
        <f>-CT76/$CR$52</f>
        <v>0.15525681710204114</v>
      </c>
      <c r="CV78" s="28" t="s">
        <v>151</v>
      </c>
      <c r="CW78">
        <f>-CW76/$CR$52</f>
        <v>0.1630384198396779</v>
      </c>
      <c r="CX78">
        <f>-CX76/$CR$52</f>
        <v>0.96014385038782057</v>
      </c>
      <c r="CY78" s="13">
        <f>-CY76/$CR$52</f>
        <v>0.22702920565123585</v>
      </c>
    </row>
    <row r="79" spans="28:103" x14ac:dyDescent="0.3">
      <c r="AB79" s="14" t="s">
        <v>77</v>
      </c>
      <c r="AC79" s="15">
        <f>($AD$73*AE77)-($AE$73*AD77)</f>
        <v>-206.54950645004712</v>
      </c>
      <c r="AD79" s="15">
        <f>($AE$73*AC77)-($AC$73*AE77)</f>
        <v>15.26401829222733</v>
      </c>
      <c r="AE79" s="16">
        <f>($AC$73*AD77)-($AD$73*AC77)</f>
        <v>-111.20735061612254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0.27090982919821904</v>
      </c>
      <c r="CS80">
        <f>CS68*CS78</f>
        <v>0.56673129236386155</v>
      </c>
      <c r="CT80" s="13">
        <f>CT68*CT78</f>
        <v>1.6976675747685459E-2</v>
      </c>
      <c r="CV80" s="12" t="s">
        <v>156</v>
      </c>
      <c r="CW80">
        <f>CW68*CW78</f>
        <v>0.14346086349441539</v>
      </c>
      <c r="CX80">
        <f>CX68*CX78</f>
        <v>0.43966809979798144</v>
      </c>
      <c r="CY80" s="13">
        <f>CY68*CY78</f>
        <v>2.8761962892132592E-2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0.85461779730976606</v>
      </c>
      <c r="CT81" s="13"/>
      <c r="CV81" s="12" t="s">
        <v>147</v>
      </c>
      <c r="CW81">
        <f>SUM(CW80:CY80)</f>
        <v>0.61189092618452945</v>
      </c>
      <c r="CY81" s="13"/>
    </row>
    <row r="82" spans="28:103" ht="15" thickBot="1" x14ac:dyDescent="0.35">
      <c r="AB82" s="28"/>
      <c r="AC82" s="20">
        <f>AC32</f>
        <v>80.2740478515625</v>
      </c>
      <c r="AD82" s="20">
        <f>AD32</f>
        <v>-340.32119750976563</v>
      </c>
      <c r="AE82" s="21">
        <f>AE32</f>
        <v>136.43881225585938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489.11800080936621</v>
      </c>
      <c r="CT83" s="13"/>
      <c r="CV83" s="65" t="s">
        <v>157</v>
      </c>
      <c r="CW83" s="66">
        <f>CW66/CW81</f>
        <v>-325.15395780155944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93.10406494140625</v>
      </c>
      <c r="AD85" s="20">
        <f>AD32-AD31</f>
        <v>-244.477294921875</v>
      </c>
      <c r="AE85" s="21">
        <f>AE32-AE31</f>
        <v>-149.59371948242188</v>
      </c>
      <c r="CQ85" s="12" t="s">
        <v>159</v>
      </c>
      <c r="CR85">
        <f>CR73*CR78</f>
        <v>-0.2003299562659332</v>
      </c>
      <c r="CS85">
        <f>CS73*CS78</f>
        <v>0.95773324184626452</v>
      </c>
      <c r="CT85" s="13">
        <f>CT73*CT78</f>
        <v>1.5326784729108896E-2</v>
      </c>
      <c r="CV85" s="12" t="s">
        <v>159</v>
      </c>
      <c r="CW85">
        <f>CW73*CW78</f>
        <v>-7.7377180886534558E-2</v>
      </c>
      <c r="CX85">
        <f>CX73*CX78</f>
        <v>0.82540459820168</v>
      </c>
      <c r="CY85" s="13">
        <f>CY73*CY78</f>
        <v>4.2914738884053706E-2</v>
      </c>
    </row>
    <row r="86" spans="28:103" x14ac:dyDescent="0.3">
      <c r="AB86" s="14"/>
      <c r="AC86" s="15">
        <f>AC85/(SQRT(SUMSQ($AC85:$AE85)))</f>
        <v>0.30894982027630136</v>
      </c>
      <c r="AD86" s="15">
        <f>AD85/(SQRT(SUMSQ($AC85:$AE85)))</f>
        <v>-0.81125583910094712</v>
      </c>
      <c r="AE86" s="16">
        <f>AE85/(SQRT(SUMSQ($AC85:$AE85)))</f>
        <v>-0.49640101941460529</v>
      </c>
      <c r="CQ86" s="12" t="s">
        <v>160</v>
      </c>
      <c r="CR86">
        <f>SQRT(SUMSQ(CR85:CT85))</f>
        <v>0.97858058648483248</v>
      </c>
      <c r="CT86" s="13"/>
      <c r="CV86" s="12" t="s">
        <v>160</v>
      </c>
      <c r="CW86">
        <f>SQRT(SUMSQ(CW85:CY85))</f>
        <v>0.83013351556717119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-141.8967574311776</v>
      </c>
      <c r="CS88" s="15"/>
      <c r="CT88" s="16"/>
      <c r="CV88" s="65" t="s">
        <v>158</v>
      </c>
      <c r="CW88" s="66">
        <f>CC12-CW83*CW86</f>
        <v>67.520752326502532</v>
      </c>
      <c r="CX88" s="15"/>
      <c r="CY88" s="16"/>
    </row>
    <row r="89" spans="28:103" x14ac:dyDescent="0.3">
      <c r="AB89" s="28"/>
      <c r="AC89" s="20">
        <f>AC34</f>
        <v>18.44073486328125</v>
      </c>
      <c r="AD89" s="20">
        <f>AD34</f>
        <v>-216.98748779296875</v>
      </c>
      <c r="AE89" s="21">
        <f>AE34</f>
        <v>330.36334228515625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25.8515625</v>
      </c>
      <c r="AD92" s="20">
        <f>AD34-AD33</f>
        <v>-153.58111572265625</v>
      </c>
      <c r="AE92" s="21">
        <f>AE34-AE33</f>
        <v>175.79893493652344</v>
      </c>
    </row>
    <row r="93" spans="28:103" x14ac:dyDescent="0.3">
      <c r="AB93" s="14"/>
      <c r="AC93" s="15">
        <f>AC92/(SQRT(SUMSQ($AC92:$AE92)))</f>
        <v>0.11007071896014364</v>
      </c>
      <c r="AD93" s="15">
        <f>AD92/(SQRT(SUMSQ($AC92:$AE92)))</f>
        <v>-0.65391729518452879</v>
      </c>
      <c r="AE93" s="16">
        <f>AE92/(SQRT(SUMSQ($AC92:$AE92)))</f>
        <v>0.74851627095618101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AJ45:AR75"/>
    <mergeCell ref="BF39:BO72"/>
    <mergeCell ref="CE4:CO38"/>
    <mergeCell ref="K28:S43"/>
    <mergeCell ref="B40:H61"/>
    <mergeCell ref="AJ15:AR38"/>
    <mergeCell ref="C35:G35"/>
    <mergeCell ref="C36:G36"/>
    <mergeCell ref="U20:X20"/>
    <mergeCell ref="U44:X44"/>
    <mergeCell ref="K20:N20"/>
    <mergeCell ref="AB97:AE97"/>
    <mergeCell ref="B2:G2"/>
    <mergeCell ref="U27:X27"/>
    <mergeCell ref="U35:X35"/>
    <mergeCell ref="U2:X2"/>
    <mergeCell ref="U3:X3"/>
    <mergeCell ref="U11:X11"/>
    <mergeCell ref="U26:X26"/>
    <mergeCell ref="K2:N2"/>
    <mergeCell ref="K11:N11"/>
  </mergeCells>
  <dataValidations count="1">
    <dataValidation type="list" allowBlank="1" showInputMessage="1" showErrorMessage="1" sqref="C36" xr:uid="{ADAE9EDD-C0ED-468E-82BA-38B76FC087C4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A3D-D09D-459E-B1D8-B976977E5B1C}">
  <dimension ref="B1:Y35"/>
  <sheetViews>
    <sheetView zoomScale="85" zoomScaleNormal="85" workbookViewId="0">
      <selection activeCell="Q33" sqref="Q33"/>
    </sheetView>
  </sheetViews>
  <sheetFormatPr defaultRowHeight="14.4" x14ac:dyDescent="0.3"/>
  <cols>
    <col min="2" max="2" width="8.88671875" customWidth="1"/>
  </cols>
  <sheetData>
    <row r="1" spans="2:25" ht="15" thickBot="1" x14ac:dyDescent="0.35"/>
    <row r="2" spans="2:25" ht="15" thickBot="1" x14ac:dyDescent="0.35">
      <c r="B2" s="259" t="s">
        <v>119</v>
      </c>
      <c r="C2" s="260"/>
      <c r="D2" s="260"/>
      <c r="E2" s="260"/>
      <c r="F2" s="260"/>
      <c r="G2" s="260"/>
      <c r="H2" s="260"/>
      <c r="I2" s="260"/>
      <c r="J2" s="260"/>
      <c r="K2" s="261"/>
      <c r="M2" s="176" t="s">
        <v>333</v>
      </c>
      <c r="N2" s="306" t="s">
        <v>366</v>
      </c>
      <c r="O2" s="296"/>
      <c r="P2" s="297"/>
      <c r="Q2" s="1"/>
    </row>
    <row r="3" spans="2:25" ht="15" thickBot="1" x14ac:dyDescent="0.35">
      <c r="B3" s="75" t="s">
        <v>130</v>
      </c>
      <c r="C3" s="2" t="s">
        <v>12</v>
      </c>
      <c r="D3" s="31" t="s">
        <v>358</v>
      </c>
      <c r="E3" s="31" t="s">
        <v>359</v>
      </c>
      <c r="F3" s="31" t="s">
        <v>360</v>
      </c>
      <c r="G3" s="31" t="s">
        <v>361</v>
      </c>
      <c r="H3" s="31" t="s">
        <v>362</v>
      </c>
      <c r="I3" s="31" t="s">
        <v>363</v>
      </c>
      <c r="J3" s="31" t="s">
        <v>364</v>
      </c>
      <c r="K3" s="87" t="s">
        <v>115</v>
      </c>
      <c r="M3" s="177">
        <f>IF(N3="Front Pushrod",0,
IF(N3="Front Pullrod",1,
IF(N3="Rear Pushrod",2,3)))</f>
        <v>0</v>
      </c>
      <c r="N3" s="308" t="s">
        <v>353</v>
      </c>
      <c r="O3" s="298"/>
      <c r="P3" s="299"/>
    </row>
    <row r="4" spans="2:25" x14ac:dyDescent="0.3">
      <c r="B4" s="50" t="s">
        <v>56</v>
      </c>
      <c r="C4" s="7" t="s">
        <v>6</v>
      </c>
      <c r="D4">
        <v>2365</v>
      </c>
      <c r="E4">
        <v>2249.25</v>
      </c>
      <c r="F4">
        <v>1913.33</v>
      </c>
      <c r="G4">
        <v>1390.11</v>
      </c>
      <c r="H4">
        <v>730.83</v>
      </c>
      <c r="I4">
        <v>0</v>
      </c>
      <c r="J4">
        <v>0</v>
      </c>
      <c r="K4" s="89" t="s">
        <v>114</v>
      </c>
    </row>
    <row r="5" spans="2:25" x14ac:dyDescent="0.3">
      <c r="B5" s="50" t="s">
        <v>57</v>
      </c>
      <c r="C5" s="7" t="s">
        <v>365</v>
      </c>
      <c r="D5">
        <v>0</v>
      </c>
      <c r="E5">
        <v>706.1</v>
      </c>
      <c r="F5">
        <v>1343.09</v>
      </c>
      <c r="G5">
        <v>1848.6</v>
      </c>
      <c r="H5">
        <v>2173.16</v>
      </c>
      <c r="I5">
        <v>2285</v>
      </c>
      <c r="J5">
        <v>0</v>
      </c>
      <c r="K5" s="89" t="s">
        <v>114</v>
      </c>
    </row>
    <row r="6" spans="2:25" x14ac:dyDescent="0.3">
      <c r="B6" s="50" t="s">
        <v>59</v>
      </c>
      <c r="C6" s="7" t="s">
        <v>6</v>
      </c>
      <c r="D6">
        <v>1656</v>
      </c>
      <c r="E6">
        <v>1656</v>
      </c>
      <c r="F6">
        <v>1656</v>
      </c>
      <c r="G6">
        <v>1656</v>
      </c>
      <c r="H6">
        <v>1656</v>
      </c>
      <c r="I6">
        <v>1656</v>
      </c>
      <c r="J6">
        <v>1656</v>
      </c>
      <c r="K6" s="89" t="s">
        <v>114</v>
      </c>
    </row>
    <row r="7" spans="2:25" x14ac:dyDescent="0.3">
      <c r="B7" s="50" t="s">
        <v>61</v>
      </c>
      <c r="C7" s="7" t="s">
        <v>7</v>
      </c>
      <c r="D7">
        <v>48</v>
      </c>
      <c r="E7">
        <v>48</v>
      </c>
      <c r="F7">
        <v>48</v>
      </c>
      <c r="G7">
        <v>48</v>
      </c>
      <c r="H7">
        <v>48</v>
      </c>
      <c r="I7">
        <v>48</v>
      </c>
      <c r="J7">
        <v>0</v>
      </c>
      <c r="K7" s="89" t="s">
        <v>120</v>
      </c>
    </row>
    <row r="8" spans="2:25" x14ac:dyDescent="0.3">
      <c r="B8" s="50" t="s">
        <v>62</v>
      </c>
      <c r="C8" s="7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89" t="s">
        <v>120</v>
      </c>
    </row>
    <row r="9" spans="2:25" ht="16.2" thickBot="1" x14ac:dyDescent="0.35">
      <c r="B9" s="74" t="s">
        <v>63</v>
      </c>
      <c r="C9" s="94" t="s">
        <v>7</v>
      </c>
      <c r="D9" s="62">
        <v>134</v>
      </c>
      <c r="E9" s="62">
        <v>134</v>
      </c>
      <c r="F9" s="62">
        <v>134</v>
      </c>
      <c r="G9" s="62">
        <v>134</v>
      </c>
      <c r="H9" s="62">
        <v>134</v>
      </c>
      <c r="I9" s="62">
        <v>134</v>
      </c>
      <c r="J9" s="62">
        <v>0</v>
      </c>
      <c r="K9" s="93" t="s">
        <v>120</v>
      </c>
      <c r="X9" s="248"/>
      <c r="Y9" s="248"/>
    </row>
    <row r="10" spans="2:25" ht="15.6" x14ac:dyDescent="0.3">
      <c r="X10" s="248"/>
      <c r="Y10" s="248"/>
    </row>
    <row r="11" spans="2:25" ht="15.6" x14ac:dyDescent="0.3">
      <c r="X11" s="248"/>
      <c r="Y11" s="248"/>
    </row>
    <row r="12" spans="2:25" ht="16.2" thickBot="1" x14ac:dyDescent="0.35">
      <c r="X12" s="248"/>
      <c r="Y12" s="248"/>
    </row>
    <row r="13" spans="2:25" ht="15.6" x14ac:dyDescent="0.3">
      <c r="B13" s="271" t="s">
        <v>133</v>
      </c>
      <c r="C13" s="272"/>
      <c r="D13" s="272"/>
      <c r="E13" s="272"/>
      <c r="F13" s="272"/>
      <c r="G13" s="272"/>
      <c r="H13" s="272"/>
      <c r="I13" s="272"/>
      <c r="J13" s="272"/>
      <c r="K13" s="273"/>
      <c r="M13" s="279" t="e" vm="3">
        <v>#VALUE!</v>
      </c>
      <c r="N13" s="280"/>
      <c r="O13" s="280"/>
      <c r="P13" s="280"/>
      <c r="Q13" s="280"/>
      <c r="R13" s="280"/>
      <c r="S13" s="280"/>
      <c r="T13" s="280"/>
      <c r="U13" s="281"/>
      <c r="X13" s="248"/>
      <c r="Y13" s="248"/>
    </row>
    <row r="14" spans="2:25" ht="15.6" x14ac:dyDescent="0.3">
      <c r="B14" s="86" t="s">
        <v>130</v>
      </c>
      <c r="C14" s="2" t="s">
        <v>129</v>
      </c>
      <c r="D14" s="31" t="s">
        <v>358</v>
      </c>
      <c r="E14" s="31" t="s">
        <v>359</v>
      </c>
      <c r="F14" s="31" t="s">
        <v>360</v>
      </c>
      <c r="G14" s="31" t="s">
        <v>361</v>
      </c>
      <c r="H14" s="31" t="s">
        <v>362</v>
      </c>
      <c r="I14" s="31" t="s">
        <v>363</v>
      </c>
      <c r="J14" s="31" t="s">
        <v>364</v>
      </c>
      <c r="K14" s="87" t="s">
        <v>115</v>
      </c>
      <c r="M14" s="282"/>
      <c r="N14" s="283"/>
      <c r="O14" s="283"/>
      <c r="P14" s="283"/>
      <c r="Q14" s="283"/>
      <c r="R14" s="283"/>
      <c r="S14" s="283"/>
      <c r="T14" s="283"/>
      <c r="U14" s="284"/>
      <c r="X14" s="248"/>
      <c r="Y14" s="248"/>
    </row>
    <row r="15" spans="2:25" x14ac:dyDescent="0.3">
      <c r="B15" s="88" t="s">
        <v>128</v>
      </c>
      <c r="C15" s="7" t="s">
        <v>2</v>
      </c>
      <c r="D15" s="178">
        <f>'Step 1'!M4</f>
        <v>0.38728395749150685</v>
      </c>
      <c r="E15" s="178">
        <f>'Step (2)'!M4</f>
        <v>-4.4397359525997902E-2</v>
      </c>
      <c r="F15" s="178">
        <f>'Step (3)'!M4</f>
        <v>-0.46912758358831036</v>
      </c>
      <c r="G15" s="178">
        <f>'Step (4)'!M4</f>
        <v>-0.84532306307240346</v>
      </c>
      <c r="H15" s="178">
        <f>'Step (5)'!M4</f>
        <v>-1.1361630970494954</v>
      </c>
      <c r="I15" s="178">
        <f>'Step (6)'!M4</f>
        <v>-1.313182150321913</v>
      </c>
      <c r="J15" s="178">
        <f>'Step (7)'!M4</f>
        <v>-0.18268909001335482</v>
      </c>
      <c r="K15" s="89" t="s">
        <v>141</v>
      </c>
      <c r="M15" s="282"/>
      <c r="N15" s="283"/>
      <c r="O15" s="283"/>
      <c r="P15" s="283"/>
      <c r="Q15" s="283"/>
      <c r="R15" s="283"/>
      <c r="S15" s="283"/>
      <c r="T15" s="283"/>
      <c r="U15" s="284"/>
    </row>
    <row r="16" spans="2:25" x14ac:dyDescent="0.3">
      <c r="B16" s="88" t="s">
        <v>128</v>
      </c>
      <c r="C16" s="7" t="s">
        <v>3</v>
      </c>
      <c r="D16" s="178">
        <f>'Step 1'!M5</f>
        <v>-2.2836248935268255</v>
      </c>
      <c r="E16" s="178">
        <f>'Step (2)'!M5</f>
        <v>-2.3302200859393976</v>
      </c>
      <c r="F16" s="178">
        <f>'Step (3)'!M5</f>
        <v>-2.2085262558520178</v>
      </c>
      <c r="G16" s="178">
        <f>'Step (4)'!M5</f>
        <v>-1.9304439325010707</v>
      </c>
      <c r="H16" s="178">
        <f>'Step (5)'!M5</f>
        <v>-1.5232127650108622</v>
      </c>
      <c r="I16" s="178">
        <f>'Step (6)'!M5</f>
        <v>-1.0266777880608975</v>
      </c>
      <c r="J16" s="178">
        <f>'Step (7)'!M5</f>
        <v>-0.51474948027793888</v>
      </c>
      <c r="K16" s="89" t="s">
        <v>141</v>
      </c>
      <c r="M16" s="282"/>
      <c r="N16" s="283"/>
      <c r="O16" s="283"/>
      <c r="P16" s="283"/>
      <c r="Q16" s="283"/>
      <c r="R16" s="283"/>
      <c r="S16" s="283"/>
      <c r="T16" s="283"/>
      <c r="U16" s="284"/>
    </row>
    <row r="17" spans="2:21" x14ac:dyDescent="0.3">
      <c r="B17" s="88" t="s">
        <v>128</v>
      </c>
      <c r="C17" s="7" t="s">
        <v>4</v>
      </c>
      <c r="D17" s="178">
        <f>'Step 1'!M6</f>
        <v>0</v>
      </c>
      <c r="E17" s="178">
        <f>'Step (2)'!M6</f>
        <v>0</v>
      </c>
      <c r="F17" s="178">
        <f>'Step (3)'!M6</f>
        <v>0</v>
      </c>
      <c r="G17" s="178">
        <f>'Step (4)'!M6</f>
        <v>0</v>
      </c>
      <c r="H17" s="178">
        <f>'Step (5)'!M6</f>
        <v>0</v>
      </c>
      <c r="I17" s="178">
        <f>'Step (6)'!M6</f>
        <v>0</v>
      </c>
      <c r="J17" s="178">
        <f>'Step (7)'!M6</f>
        <v>0</v>
      </c>
      <c r="K17" s="89" t="s">
        <v>141</v>
      </c>
      <c r="M17" s="282"/>
      <c r="N17" s="283"/>
      <c r="O17" s="283"/>
      <c r="P17" s="283"/>
      <c r="Q17" s="283"/>
      <c r="R17" s="283"/>
      <c r="S17" s="283"/>
      <c r="T17" s="283"/>
      <c r="U17" s="284"/>
    </row>
    <row r="18" spans="2:21" x14ac:dyDescent="0.3">
      <c r="B18" s="88" t="s">
        <v>131</v>
      </c>
      <c r="C18" s="7" t="s">
        <v>2</v>
      </c>
      <c r="D18" s="178">
        <f>'Step 1'!M7</f>
        <v>-1.4641034027030342</v>
      </c>
      <c r="E18" s="178">
        <f>'Step (2)'!M7</f>
        <v>-1.766702212375814</v>
      </c>
      <c r="F18" s="178">
        <f>'Step (3)'!M7</f>
        <v>-2.0736360059352159</v>
      </c>
      <c r="G18" s="178">
        <f>'Step (4)'!M7</f>
        <v>-2.3548548841616377</v>
      </c>
      <c r="H18" s="178">
        <f>'Step (5)'!M7</f>
        <v>-2.5828329197097819</v>
      </c>
      <c r="I18" s="178">
        <f>'Step (6)'!M7</f>
        <v>-2.7352577673656815</v>
      </c>
      <c r="J18" s="178">
        <f>'Step (7)'!M7</f>
        <v>-0.10085518733426016</v>
      </c>
      <c r="K18" s="89" t="s">
        <v>141</v>
      </c>
      <c r="M18" s="282"/>
      <c r="N18" s="283"/>
      <c r="O18" s="283"/>
      <c r="P18" s="283"/>
      <c r="Q18" s="283"/>
      <c r="R18" s="283"/>
      <c r="S18" s="283"/>
      <c r="T18" s="283"/>
      <c r="U18" s="284"/>
    </row>
    <row r="19" spans="2:21" x14ac:dyDescent="0.3">
      <c r="B19" s="88" t="s">
        <v>132</v>
      </c>
      <c r="C19" s="7" t="s">
        <v>2</v>
      </c>
      <c r="D19" s="178">
        <f>'Step 1'!M8</f>
        <v>0.98640348890837537</v>
      </c>
      <c r="E19" s="178">
        <f>'Step (2)'!M8</f>
        <v>2.4164242120993578</v>
      </c>
      <c r="F19" s="178">
        <f>'Step (3)'!M8</f>
        <v>3.8063148975436008</v>
      </c>
      <c r="G19" s="178">
        <f>'Step (4)'!M8</f>
        <v>5.0199954286130817</v>
      </c>
      <c r="H19" s="178">
        <f>'Step (5)'!M8</f>
        <v>5.9386772275233124</v>
      </c>
      <c r="I19" s="178">
        <f>'Step (6)'!M8</f>
        <v>6.472444445140269</v>
      </c>
      <c r="J19" s="178">
        <f>'Step (7)'!M8</f>
        <v>0.56777708287845285</v>
      </c>
      <c r="K19" s="89" t="s">
        <v>141</v>
      </c>
      <c r="M19" s="282"/>
      <c r="N19" s="283"/>
      <c r="O19" s="283"/>
      <c r="P19" s="283"/>
      <c r="Q19" s="283"/>
      <c r="R19" s="283"/>
      <c r="S19" s="283"/>
      <c r="T19" s="283"/>
      <c r="U19" s="284"/>
    </row>
    <row r="20" spans="2:21" x14ac:dyDescent="0.3">
      <c r="B20" s="88" t="s">
        <v>132</v>
      </c>
      <c r="C20" s="7" t="s">
        <v>3</v>
      </c>
      <c r="D20" s="178">
        <f>'Step 1'!M9</f>
        <v>4.0063369115376384</v>
      </c>
      <c r="E20" s="178">
        <f>'Step (2)'!M9</f>
        <v>3.9661019148412144</v>
      </c>
      <c r="F20" s="178">
        <f>'Step (3)'!M9</f>
        <v>3.5315087342302691</v>
      </c>
      <c r="G20" s="178">
        <f>'Step (4)'!M9</f>
        <v>2.7450735834161226</v>
      </c>
      <c r="H20" s="178">
        <f>'Step (5)'!M9</f>
        <v>1.6838216754925852</v>
      </c>
      <c r="I20" s="178">
        <f>'Step (6)'!M9</f>
        <v>0.45159291021954423</v>
      </c>
      <c r="J20" s="178">
        <f>'Step (7)'!M9</f>
        <v>0.2965350492596836</v>
      </c>
      <c r="K20" s="89" t="s">
        <v>141</v>
      </c>
      <c r="M20" s="282"/>
      <c r="N20" s="283"/>
      <c r="O20" s="283"/>
      <c r="P20" s="283"/>
      <c r="Q20" s="283"/>
      <c r="R20" s="283"/>
      <c r="S20" s="283"/>
      <c r="T20" s="283"/>
      <c r="U20" s="284"/>
    </row>
    <row r="21" spans="2:21" ht="15" thickBot="1" x14ac:dyDescent="0.35">
      <c r="B21" s="88" t="s">
        <v>132</v>
      </c>
      <c r="C21" s="7" t="s">
        <v>4</v>
      </c>
      <c r="D21" s="178">
        <f>'Step 1'!M10</f>
        <v>2.2162763159060836</v>
      </c>
      <c r="E21" s="178">
        <f>'Step (2)'!M10</f>
        <v>2.1208665095029922</v>
      </c>
      <c r="F21" s="178">
        <f>'Step (3)'!M10</f>
        <v>1.9756048397322743</v>
      </c>
      <c r="G21" s="178">
        <f>'Step (4)'!M10</f>
        <v>1.7947089968823577</v>
      </c>
      <c r="H21" s="178">
        <f>'Step (5)'!M10</f>
        <v>1.5958911587599409</v>
      </c>
      <c r="I21" s="178">
        <f>'Step (6)'!M10</f>
        <v>1.3986066109461923</v>
      </c>
      <c r="J21" s="178">
        <f>'Step (7)'!M10</f>
        <v>1.7223318941197059</v>
      </c>
      <c r="K21" s="89" t="s">
        <v>141</v>
      </c>
      <c r="M21" s="282"/>
      <c r="N21" s="283"/>
      <c r="O21" s="283"/>
      <c r="P21" s="283"/>
      <c r="Q21" s="283"/>
      <c r="R21" s="283"/>
      <c r="S21" s="283"/>
      <c r="T21" s="283"/>
      <c r="U21" s="284"/>
    </row>
    <row r="22" spans="2:21" x14ac:dyDescent="0.3">
      <c r="B22" s="274" t="s">
        <v>134</v>
      </c>
      <c r="C22" s="275"/>
      <c r="D22" s="275"/>
      <c r="E22" s="275"/>
      <c r="F22" s="275"/>
      <c r="G22" s="275"/>
      <c r="H22" s="275"/>
      <c r="I22" s="275"/>
      <c r="J22" s="275"/>
      <c r="K22" s="276"/>
      <c r="M22" s="282"/>
      <c r="N22" s="283"/>
      <c r="O22" s="283"/>
      <c r="P22" s="283"/>
      <c r="Q22" s="283"/>
      <c r="R22" s="283"/>
      <c r="S22" s="283"/>
      <c r="T22" s="283"/>
      <c r="U22" s="284"/>
    </row>
    <row r="23" spans="2:21" x14ac:dyDescent="0.3">
      <c r="B23" s="309" t="s">
        <v>130</v>
      </c>
      <c r="C23" s="310"/>
      <c r="D23" s="31" t="s">
        <v>358</v>
      </c>
      <c r="E23" s="31" t="s">
        <v>359</v>
      </c>
      <c r="F23" s="31" t="s">
        <v>360</v>
      </c>
      <c r="G23" s="31" t="s">
        <v>361</v>
      </c>
      <c r="H23" s="31" t="s">
        <v>362</v>
      </c>
      <c r="I23" s="31" t="s">
        <v>363</v>
      </c>
      <c r="J23" s="31" t="s">
        <v>364</v>
      </c>
      <c r="K23" s="87" t="s">
        <v>115</v>
      </c>
      <c r="M23" s="282"/>
      <c r="N23" s="283"/>
      <c r="O23" s="283"/>
      <c r="P23" s="283"/>
      <c r="Q23" s="283"/>
      <c r="R23" s="283"/>
      <c r="S23" s="283"/>
      <c r="T23" s="283"/>
      <c r="U23" s="284"/>
    </row>
    <row r="24" spans="2:21" x14ac:dyDescent="0.3">
      <c r="B24" s="311" t="s">
        <v>139</v>
      </c>
      <c r="C24" s="312"/>
      <c r="D24" s="180">
        <f>'Step 1'!M13</f>
        <v>-3.4625603579039881</v>
      </c>
      <c r="E24" s="180">
        <f>'Step (2)'!M13</f>
        <v>-3.3134985234045402</v>
      </c>
      <c r="F24" s="180">
        <f>'Step (3)'!M13</f>
        <v>-3.0865515061661255</v>
      </c>
      <c r="G24" s="180">
        <f>'Step (4)'!M13</f>
        <v>-2.8039320647786132</v>
      </c>
      <c r="H24" s="180">
        <f>'Step (5)'!M13</f>
        <v>-2.4933125090011536</v>
      </c>
      <c r="I24" s="180">
        <f>'Step (6)'!M13</f>
        <v>-2.1850884623945723</v>
      </c>
      <c r="J24" s="180">
        <f>'Step (7)'!M13</f>
        <v>-2.6908549700827544</v>
      </c>
      <c r="K24" s="91" t="s">
        <v>141</v>
      </c>
      <c r="M24" s="282"/>
      <c r="N24" s="283"/>
      <c r="O24" s="283"/>
      <c r="P24" s="283"/>
      <c r="Q24" s="283"/>
      <c r="R24" s="283"/>
      <c r="S24" s="283"/>
      <c r="T24" s="283"/>
      <c r="U24" s="284"/>
    </row>
    <row r="25" spans="2:21" x14ac:dyDescent="0.3">
      <c r="B25" s="282" t="s">
        <v>135</v>
      </c>
      <c r="C25" s="307"/>
      <c r="D25" s="178">
        <f>'Step 1'!M14</f>
        <v>4.2192193700798093</v>
      </c>
      <c r="E25" s="178">
        <f>'Step (2)'!M14</f>
        <v>3.8657250479440908</v>
      </c>
      <c r="F25" s="178">
        <f>'Step (3)'!M14</f>
        <v>3.2367918926879655</v>
      </c>
      <c r="G25" s="178">
        <f>'Step (4)'!M14</f>
        <v>2.393972710912021</v>
      </c>
      <c r="H25" s="178">
        <f>'Step (5)'!M14</f>
        <v>1.4197964879492675</v>
      </c>
      <c r="I25" s="178">
        <f>'Step (6)'!M14</f>
        <v>0.40958895124567768</v>
      </c>
      <c r="J25" s="178">
        <f>'Step (7)'!M14</f>
        <v>0.68106343242571965</v>
      </c>
      <c r="K25" s="89" t="s">
        <v>141</v>
      </c>
      <c r="M25" s="282"/>
      <c r="N25" s="283"/>
      <c r="O25" s="283"/>
      <c r="P25" s="283"/>
      <c r="Q25" s="283"/>
      <c r="R25" s="283"/>
      <c r="S25" s="283"/>
      <c r="T25" s="283"/>
      <c r="U25" s="284"/>
    </row>
    <row r="26" spans="2:21" x14ac:dyDescent="0.3">
      <c r="B26" s="282" t="s">
        <v>136</v>
      </c>
      <c r="C26" s="307"/>
      <c r="D26" s="178">
        <f>'Step 1'!M15</f>
        <v>-4.3436210057450912</v>
      </c>
      <c r="E26" s="178">
        <f>'Step (2)'!M15</f>
        <v>-4.4322484581361064</v>
      </c>
      <c r="F26" s="178">
        <f>'Step (3)'!M15</f>
        <v>-4.2007779227887871</v>
      </c>
      <c r="G26" s="178">
        <f>'Step (4)'!M15</f>
        <v>-3.6718450737655322</v>
      </c>
      <c r="H26" s="178">
        <f>'Step (5)'!M15</f>
        <v>-2.8972617092565094</v>
      </c>
      <c r="I26" s="178">
        <f>'Step (6)'!M15</f>
        <v>-1.9528159896111399</v>
      </c>
      <c r="J26" s="178">
        <f>'Step (7)'!M15</f>
        <v>-0.97909103266891673</v>
      </c>
      <c r="K26" s="89" t="s">
        <v>141</v>
      </c>
      <c r="M26" s="282"/>
      <c r="N26" s="283"/>
      <c r="O26" s="283"/>
      <c r="P26" s="283"/>
      <c r="Q26" s="283"/>
      <c r="R26" s="283"/>
      <c r="S26" s="283"/>
      <c r="T26" s="283"/>
      <c r="U26" s="284"/>
    </row>
    <row r="27" spans="2:21" x14ac:dyDescent="0.3">
      <c r="B27" s="282" t="s">
        <v>140</v>
      </c>
      <c r="C27" s="307"/>
      <c r="D27" s="178">
        <f>'Step 1'!M16</f>
        <v>-1.4641034027030342</v>
      </c>
      <c r="E27" s="178">
        <f>'Step (2)'!M16</f>
        <v>-1.766702212375814</v>
      </c>
      <c r="F27" s="178">
        <f>'Step (3)'!M16</f>
        <v>-2.0736360059352159</v>
      </c>
      <c r="G27" s="178">
        <f>'Step (4)'!M16</f>
        <v>-2.3548548841616377</v>
      </c>
      <c r="H27" s="178">
        <f>'Step (5)'!M16</f>
        <v>-2.5828329197097819</v>
      </c>
      <c r="I27" s="178">
        <f>'Step (6)'!M16</f>
        <v>-2.7352577673656815</v>
      </c>
      <c r="J27" s="178">
        <f>'Step (7)'!M16</f>
        <v>-0.10085518733426017</v>
      </c>
      <c r="K27" s="89" t="s">
        <v>141</v>
      </c>
      <c r="M27" s="282"/>
      <c r="N27" s="283"/>
      <c r="O27" s="283"/>
      <c r="P27" s="283"/>
      <c r="Q27" s="283"/>
      <c r="R27" s="283"/>
      <c r="S27" s="283"/>
      <c r="T27" s="283"/>
      <c r="U27" s="284"/>
    </row>
    <row r="28" spans="2:21" ht="15" thickBot="1" x14ac:dyDescent="0.35">
      <c r="B28" s="282" t="s">
        <v>137</v>
      </c>
      <c r="C28" s="307"/>
      <c r="D28" s="178">
        <f>'Step 1'!M17</f>
        <v>-5.479916203764418</v>
      </c>
      <c r="E28" s="178">
        <f>'Step (2)'!M17</f>
        <v>-3.9885650546840554</v>
      </c>
      <c r="F28" s="178">
        <f>'Step (3)'!M17</f>
        <v>-1.8925356052848483</v>
      </c>
      <c r="G28" s="178">
        <f>'Step (4)'!M17</f>
        <v>0.60301086614873389</v>
      </c>
      <c r="H28" s="178">
        <f>'Step (5)'!M17</f>
        <v>3.2537367171220657</v>
      </c>
      <c r="I28" s="178">
        <f>'Step (6)'!M17</f>
        <v>5.8002515432056079</v>
      </c>
      <c r="J28" s="178">
        <f>'Step (7)'!M17</f>
        <v>0.16605852234797749</v>
      </c>
      <c r="K28" s="89" t="s">
        <v>141</v>
      </c>
      <c r="M28" s="285"/>
      <c r="N28" s="286"/>
      <c r="O28" s="286"/>
      <c r="P28" s="286"/>
      <c r="Q28" s="286"/>
      <c r="R28" s="286"/>
      <c r="S28" s="286"/>
      <c r="T28" s="286"/>
      <c r="U28" s="287"/>
    </row>
    <row r="29" spans="2:21" x14ac:dyDescent="0.3">
      <c r="B29" s="282" t="s">
        <v>138</v>
      </c>
      <c r="C29" s="307"/>
      <c r="D29" s="178">
        <f>'Step 1'!M18</f>
        <v>-9.5356648580789791</v>
      </c>
      <c r="E29" s="178">
        <f>'Step (2)'!M18</f>
        <v>-9.3612220033394138</v>
      </c>
      <c r="F29" s="178">
        <f>'Step (3)'!M18</f>
        <v>-8.4291664908925252</v>
      </c>
      <c r="G29" s="178">
        <f>'Step (4)'!M18</f>
        <v>-6.8306884955381095</v>
      </c>
      <c r="H29" s="178">
        <f>'Step (5)'!M18</f>
        <v>-4.7223409634077687</v>
      </c>
      <c r="I29" s="178">
        <f>'Step (6)'!M18</f>
        <v>-2.3104203075807255</v>
      </c>
      <c r="J29" s="178">
        <f>'Step (7)'!M18</f>
        <v>-2.3817942947733823</v>
      </c>
      <c r="K29" s="89" t="s">
        <v>141</v>
      </c>
    </row>
    <row r="30" spans="2:21" ht="15" thickBot="1" x14ac:dyDescent="0.35">
      <c r="B30" s="237" t="s">
        <v>402</v>
      </c>
      <c r="C30" s="238"/>
      <c r="D30" s="240">
        <f>'Step 1'!M19</f>
        <v>-8.1193233302395953</v>
      </c>
      <c r="E30" s="241">
        <f>'Step (2)'!M19</f>
        <v>-7.7697897177100774</v>
      </c>
      <c r="F30" s="241">
        <f>'Step (3)'!M19</f>
        <v>-7.2376239151455337</v>
      </c>
      <c r="G30" s="241">
        <f>'Step (4)'!M19</f>
        <v>-6.5749123991429768</v>
      </c>
      <c r="H30" s="241">
        <f>'Step (5)'!M19</f>
        <v>-5.8465436935128867</v>
      </c>
      <c r="I30" s="241">
        <f>'Step (6)'!M19</f>
        <v>-5.1237921935019042</v>
      </c>
      <c r="J30" s="242">
        <f>'Step (7)'!M19</f>
        <v>-6.309759044925185</v>
      </c>
      <c r="K30" s="239" t="s">
        <v>141</v>
      </c>
    </row>
    <row r="31" spans="2:21" x14ac:dyDescent="0.3">
      <c r="B31" s="303" t="s">
        <v>421</v>
      </c>
      <c r="C31" s="304"/>
      <c r="D31" s="304"/>
      <c r="E31" s="304"/>
      <c r="F31" s="304"/>
      <c r="G31" s="304"/>
      <c r="H31" s="304"/>
      <c r="I31" s="304"/>
      <c r="J31" s="304"/>
      <c r="K31" s="305"/>
    </row>
    <row r="32" spans="2:21" x14ac:dyDescent="0.3">
      <c r="B32" s="75" t="s">
        <v>130</v>
      </c>
      <c r="C32" s="3" t="s">
        <v>129</v>
      </c>
      <c r="D32" s="3" t="s">
        <v>358</v>
      </c>
      <c r="E32" s="31" t="s">
        <v>359</v>
      </c>
      <c r="F32" s="31" t="s">
        <v>360</v>
      </c>
      <c r="G32" s="31" t="s">
        <v>361</v>
      </c>
      <c r="H32" s="31" t="s">
        <v>362</v>
      </c>
      <c r="I32" s="31" t="s">
        <v>363</v>
      </c>
      <c r="J32" s="31" t="s">
        <v>364</v>
      </c>
      <c r="K32" s="87" t="s">
        <v>115</v>
      </c>
    </row>
    <row r="33" spans="2:11" x14ac:dyDescent="0.3">
      <c r="B33" s="50" t="s">
        <v>384</v>
      </c>
      <c r="C33" s="12" t="s">
        <v>2</v>
      </c>
      <c r="D33" s="243">
        <f>'Step 1'!M22</f>
        <v>-0.28057122171728488</v>
      </c>
      <c r="E33" s="178">
        <f>'Step (2)'!M22</f>
        <v>-0.26849274316557914</v>
      </c>
      <c r="F33" s="178">
        <f>'Step (3)'!M22</f>
        <v>-0.25010322924813216</v>
      </c>
      <c r="G33" s="178">
        <f>'Step (4)'!M22</f>
        <v>-0.2272025795106786</v>
      </c>
      <c r="H33" s="178">
        <f>'Step (5)'!M22</f>
        <v>-0.20203308086069188</v>
      </c>
      <c r="I33" s="178">
        <f>'Step (6)'!M22</f>
        <v>-0.17705769028832288</v>
      </c>
      <c r="J33" s="178">
        <f>'Step (7)'!M22</f>
        <v>-0.21803994396711712</v>
      </c>
      <c r="K33" s="89" t="s">
        <v>141</v>
      </c>
    </row>
    <row r="34" spans="2:11" x14ac:dyDescent="0.3">
      <c r="B34" s="50" t="s">
        <v>384</v>
      </c>
      <c r="C34" s="12" t="s">
        <v>3</v>
      </c>
      <c r="D34" s="243">
        <f>'Step 1'!M23</f>
        <v>-1.842212688789528</v>
      </c>
      <c r="E34" s="178">
        <f>'Step (2)'!M23</f>
        <v>-1.7629061714887424</v>
      </c>
      <c r="F34" s="178">
        <f>'Step (3)'!M23</f>
        <v>-1.6421617998028653</v>
      </c>
      <c r="G34" s="178">
        <f>'Step (4)'!M23</f>
        <v>-1.4917975989784069</v>
      </c>
      <c r="H34" s="178">
        <f>'Step (5)'!M23</f>
        <v>-1.3265362813718622</v>
      </c>
      <c r="I34" s="178">
        <f>'Step (6)'!M23</f>
        <v>-1.1625494649824959</v>
      </c>
      <c r="J34" s="178">
        <f>'Step (7)'!M23</f>
        <v>-1.4316363202920579</v>
      </c>
      <c r="K34" s="89" t="s">
        <v>141</v>
      </c>
    </row>
    <row r="35" spans="2:11" ht="15" thickBot="1" x14ac:dyDescent="0.35">
      <c r="B35" s="74" t="s">
        <v>384</v>
      </c>
      <c r="C35" s="236" t="s">
        <v>4</v>
      </c>
      <c r="D35" s="244">
        <f>'Step 1'!M24</f>
        <v>-6.0941564367401053</v>
      </c>
      <c r="E35" s="235">
        <f>'Step (2)'!M24</f>
        <v>-5.8318054466372233</v>
      </c>
      <c r="F35" s="235">
        <f>'Step (3)'!M24</f>
        <v>-5.4323754055852707</v>
      </c>
      <c r="G35" s="235">
        <f>'Step (4)'!M24</f>
        <v>-4.9349610907855181</v>
      </c>
      <c r="H35" s="235">
        <f>'Step (5)'!M24</f>
        <v>-4.3882661686601923</v>
      </c>
      <c r="I35" s="235">
        <f>'Step (6)'!M24</f>
        <v>-3.845787377410292</v>
      </c>
      <c r="J35" s="235">
        <f>'Step (7)'!M24</f>
        <v>-4.7359437645126023</v>
      </c>
      <c r="K35" s="93" t="s">
        <v>141</v>
      </c>
    </row>
  </sheetData>
  <mergeCells count="14">
    <mergeCell ref="B31:K31"/>
    <mergeCell ref="B2:K2"/>
    <mergeCell ref="N2:P2"/>
    <mergeCell ref="B28:C28"/>
    <mergeCell ref="B29:C29"/>
    <mergeCell ref="N3:P3"/>
    <mergeCell ref="B23:C23"/>
    <mergeCell ref="B24:C24"/>
    <mergeCell ref="B25:C25"/>
    <mergeCell ref="B26:C26"/>
    <mergeCell ref="B27:C27"/>
    <mergeCell ref="B13:K13"/>
    <mergeCell ref="B22:K22"/>
    <mergeCell ref="M13:U28"/>
  </mergeCells>
  <dataValidations count="1">
    <dataValidation type="list" allowBlank="1" showInputMessage="1" showErrorMessage="1" sqref="N3" xr:uid="{66990827-885E-4AD7-8F90-126637EDEFA1}">
      <formula1>"Front Pushrod, Front Pullrod, Rear Pushrod, Rear Pullrod"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F648-F49E-4968-B4EE-E8C0D29AD2EC}">
  <dimension ref="B1:DZ102"/>
  <sheetViews>
    <sheetView zoomScaleNormal="100" workbookViewId="0">
      <selection activeCell="G29" sqref="G2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1'!AB81</f>
        <v>Pullrod Position</v>
      </c>
      <c r="CR2" s="52" t="str">
        <f>'Step 1'!AC81</f>
        <v>x</v>
      </c>
      <c r="CS2" s="52" t="str">
        <f>'Step 1'!AD81</f>
        <v>y</v>
      </c>
      <c r="CT2" s="53" t="str">
        <f>'Step 1'!AE81</f>
        <v>z</v>
      </c>
      <c r="CU2" s="52"/>
      <c r="CV2" s="54" t="str">
        <f>'Step 1'!AB88</f>
        <v>Pushrod Position</v>
      </c>
      <c r="CW2" s="52" t="str">
        <f>'Step 1'!AC88</f>
        <v>x</v>
      </c>
      <c r="CX2" s="52" t="str">
        <f>'Step 1'!AD88</f>
        <v>y</v>
      </c>
      <c r="CY2" s="55" t="str">
        <f>'Step 1'!AE88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1'!B5</f>
        <v>776.6134033203125</v>
      </c>
      <c r="AD3" s="10">
        <f>'Step 1'!C5</f>
        <v>254.12832641601563</v>
      </c>
      <c r="AE3" s="11">
        <f>'Step 1'!D5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1'!AB82</f>
        <v>0</v>
      </c>
      <c r="CR3">
        <f>'Step 1'!AC82</f>
        <v>-103.99554443359375</v>
      </c>
      <c r="CS3">
        <f>'Step 1'!AD82</f>
        <v>-314.29483032226563</v>
      </c>
      <c r="CT3" s="13">
        <f>'Step 1'!AE82</f>
        <v>90.149833679199219</v>
      </c>
      <c r="CV3" s="12"/>
      <c r="CW3">
        <f>'Step 1'!AC89</f>
        <v>-94.63067626953125</v>
      </c>
      <c r="CX3">
        <f>'Step 1'!AD89</f>
        <v>-286.91641235351563</v>
      </c>
      <c r="CY3" s="56">
        <f>'Step 1'!AE89</f>
        <v>284.87698364257813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699.583984375</v>
      </c>
      <c r="C4" s="78">
        <f>IF($B$36=0,'2 Dyn Assem Import'!B8,
IF($B$36=1,'2 Dyn Assem Import'!B8,
IF($B$36=2,'2 Dyn Assem Import'!B15,'2 Dyn Assem Import'!B15)))</f>
        <v>526.32647705078125</v>
      </c>
      <c r="D4" s="71">
        <f>IF($B$36=0,'2 Dyn Assem Import'!C8,
IF($B$36=1,'2 Dyn Assem Import'!C8,
IF($B$36=2,'2 Dyn Assem Import'!C15,'2 Dyn Assem Import'!C15)))</f>
        <v>302.15240478515625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0.38728395749150685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1'!B4</f>
        <v>699.583984375</v>
      </c>
      <c r="AD4">
        <f>'Step 1'!C4</f>
        <v>526.32647705078125</v>
      </c>
      <c r="AE4" s="13">
        <f>'Step 1'!D4</f>
        <v>302.15240478515625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1'!AK5</f>
        <v>-0.26618550430907278</v>
      </c>
      <c r="BD4" s="33">
        <f>'Step 1'!AL5</f>
        <v>0.96348589993531519</v>
      </c>
      <c r="BE4" s="33">
        <f>'Step 1'!AM5</f>
        <v>-2.8986167762577147E-2</v>
      </c>
      <c r="BF4" s="33">
        <f>'Step 1'!AN5</f>
        <v>-0.46051416526823441</v>
      </c>
      <c r="BG4" s="33">
        <f>'Step 1'!AO5</f>
        <v>-0.19140965609396268</v>
      </c>
      <c r="BH4" s="33">
        <f>'Step 1'!AP5</f>
        <v>0.97308646986677128</v>
      </c>
      <c r="BI4" s="33">
        <f>'Step 1'!AQ5</f>
        <v>0.12831627221913958</v>
      </c>
      <c r="BJ4" s="33"/>
      <c r="BK4" s="33">
        <f>'Step 1'!AS5</f>
        <v>2365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1'!BU15</f>
        <v>523.31539958570534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776.6134033203125</v>
      </c>
      <c r="C5" s="78">
        <f>IF($B$36=0,'2 Dyn Assem Import'!B9,
IF($B$36=1,'2 Dyn Assem Import'!B9,
IF($B$36=2,'2 Dyn Assem Import'!B17,'2 Dyn Assem Import'!B17)))</f>
        <v>254.12832641601563</v>
      </c>
      <c r="D5" s="71">
        <f>IF($B$36=0,'2 Dyn Assem Import'!C9,
IF($B$36=1,'2 Dyn Assem Import'!C9,
IF($B$36=2,'2 Dyn Assem Import'!C17,'2 Dyn Assem Import'!C17)))</f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-2.2836248935268255</v>
      </c>
      <c r="N5" s="89" t="s">
        <v>141</v>
      </c>
      <c r="U5" s="88" t="s">
        <v>128</v>
      </c>
      <c r="V5" s="7" t="s">
        <v>2</v>
      </c>
      <c r="W5" s="172">
        <f>'Step 1'!BU26/1000</f>
        <v>0.38728395749150685</v>
      </c>
      <c r="X5" s="89" t="s">
        <v>141</v>
      </c>
      <c r="AB5" s="7">
        <v>3</v>
      </c>
      <c r="AC5" s="12">
        <f>'Step 1'!B6</f>
        <v>608.54302978515625</v>
      </c>
      <c r="AD5">
        <f>'Step 1'!C6</f>
        <v>223.03395080566406</v>
      </c>
      <c r="AE5" s="13">
        <f>'Step 1'!D6</f>
        <v>228.95640563964844</v>
      </c>
      <c r="AI5" s="9" t="s">
        <v>58</v>
      </c>
      <c r="AJ5" s="11" t="s">
        <v>56</v>
      </c>
      <c r="AK5" s="9">
        <f>AC46</f>
        <v>-0.26618550430907278</v>
      </c>
      <c r="AL5" s="10">
        <f>AC47</f>
        <v>0.96348589993531519</v>
      </c>
      <c r="AM5" s="10">
        <f>AC48</f>
        <v>-2.8986167762577147E-2</v>
      </c>
      <c r="AN5" s="10">
        <f>AC77</f>
        <v>-0.46051416526823441</v>
      </c>
      <c r="AO5" s="10">
        <f>AC64</f>
        <v>-0.19140965609396268</v>
      </c>
      <c r="AP5" s="10">
        <f>AC65</f>
        <v>0.97308646986677128</v>
      </c>
      <c r="AQ5" s="11">
        <f>AC66</f>
        <v>0.12831627221913958</v>
      </c>
      <c r="AR5" s="7"/>
      <c r="AS5" s="13">
        <f>AC18</f>
        <v>2365</v>
      </c>
      <c r="AT5" t="s">
        <v>8</v>
      </c>
      <c r="BB5" s="33" t="s">
        <v>57</v>
      </c>
      <c r="BC5" s="33">
        <f>'Step 1'!AK6</f>
        <v>0.94061727312459742</v>
      </c>
      <c r="BD5" s="33">
        <f>'Step 1'!AL6</f>
        <v>0.25306014423114792</v>
      </c>
      <c r="BE5" s="33">
        <f>'Step 1'!AM6</f>
        <v>-0.22627352673557993</v>
      </c>
      <c r="BF5" s="33">
        <f>'Step 1'!AN6</f>
        <v>0.88133702672270342</v>
      </c>
      <c r="BG5" s="33">
        <f>'Step 1'!AO6</f>
        <v>0.96972949029119959</v>
      </c>
      <c r="BH5" s="33">
        <f>'Step 1'!AP6</f>
        <v>0.20768371290906668</v>
      </c>
      <c r="BI5" s="33">
        <f>'Step 1'!AQ6</f>
        <v>-0.12842192590003784</v>
      </c>
      <c r="BJ5" s="33"/>
      <c r="BK5" s="33">
        <f>'Step 1'!AS6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1'!BU16</f>
        <v>-2426.5557008989726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1'!AB84</f>
        <v>Pullrod Unit Vector</v>
      </c>
      <c r="CR5" t="str">
        <f>'Step 1'!AC84</f>
        <v>i</v>
      </c>
      <c r="CS5" t="str">
        <f>'Step 1'!AD84</f>
        <v>j</v>
      </c>
      <c r="CT5" s="13" t="str">
        <f>'Step 1'!AE84</f>
        <v>k</v>
      </c>
      <c r="CV5" s="12" t="str">
        <f>'Step 1'!AB91</f>
        <v>Pushrod Unit Vector</v>
      </c>
      <c r="CW5" t="str">
        <f>'Step 1'!AC91</f>
        <v>i</v>
      </c>
      <c r="CX5" t="str">
        <f>'Step 1'!AD91</f>
        <v>j</v>
      </c>
      <c r="CY5" s="56" t="str">
        <f>'Step 1'!AE91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f>IF($B$36=0,'2 Dyn Assem Import'!A7,
IF($B$36=1,'2 Dyn Assem Import'!A7,
IF($B$36=2,'2 Dyn Assem Import'!A16,'2 Dyn Assem Import'!A16)))</f>
        <v>608.54302978515625</v>
      </c>
      <c r="C6" s="78">
        <f>IF($B$36=0,'2 Dyn Assem Import'!B7,
IF($B$36=1,'2 Dyn Assem Import'!B7,
IF($B$36=2,'2 Dyn Assem Import'!B16,'2 Dyn Assem Import'!B16)))</f>
        <v>223.03395080566406</v>
      </c>
      <c r="D6" s="71">
        <f>IF($B$36=0,'2 Dyn Assem Import'!C7,
IF($B$36=1,'2 Dyn Assem Import'!C7,
IF($B$36=2,'2 Dyn Assem Import'!C16,'2 Dyn Assem Import'!C16)))</f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1'!BU27/1000</f>
        <v>-2.2836248935268255</v>
      </c>
      <c r="X6" s="89" t="s">
        <v>141</v>
      </c>
      <c r="AB6" s="7">
        <v>4</v>
      </c>
      <c r="AC6" s="12">
        <f>'Step 1'!B8</f>
        <v>803.15380859375</v>
      </c>
      <c r="AD6">
        <f>'Step 1'!C8</f>
        <v>211.5684814453125</v>
      </c>
      <c r="AE6" s="13">
        <f>'Step 1'!D8</f>
        <v>152.10284423828125</v>
      </c>
      <c r="AI6" s="12"/>
      <c r="AJ6" s="13" t="s">
        <v>57</v>
      </c>
      <c r="AK6" s="12">
        <f>AD46</f>
        <v>0.94061727312459742</v>
      </c>
      <c r="AL6">
        <f>AD47</f>
        <v>0.25306014423114792</v>
      </c>
      <c r="AM6">
        <f>AD48</f>
        <v>-0.22627352673557993</v>
      </c>
      <c r="AN6">
        <f>AD77</f>
        <v>0.88133702672270342</v>
      </c>
      <c r="AO6">
        <f>AD64</f>
        <v>0.96972949029119959</v>
      </c>
      <c r="AP6">
        <f>AD65</f>
        <v>0.20768371290906668</v>
      </c>
      <c r="AQ6" s="13">
        <f>AD66</f>
        <v>-0.12842192590003784</v>
      </c>
      <c r="AR6" s="7"/>
      <c r="AS6" s="13">
        <f>AD18</f>
        <v>0</v>
      </c>
      <c r="AT6" t="s">
        <v>8</v>
      </c>
      <c r="BB6" s="33" t="s">
        <v>59</v>
      </c>
      <c r="BC6" s="33">
        <f>'Step 1'!AK7</f>
        <v>0.21067610874366186</v>
      </c>
      <c r="BD6" s="33">
        <f>'Step 1'!AL7</f>
        <v>8.7495622905070222E-2</v>
      </c>
      <c r="BE6" s="33">
        <f>'Step 1'!AM7</f>
        <v>0.97363242200384958</v>
      </c>
      <c r="BF6" s="33">
        <f>'Step 1'!AN7</f>
        <v>0.10569649433583853</v>
      </c>
      <c r="BG6" s="33">
        <f>'Step 1'!AO7</f>
        <v>0.15161483836868136</v>
      </c>
      <c r="BH6" s="33">
        <f>'Step 1'!AP7</f>
        <v>-9.9850876583682441E-2</v>
      </c>
      <c r="BI6" s="33">
        <f>'Step 1'!AQ7</f>
        <v>0.98338331449740835</v>
      </c>
      <c r="BJ6" s="33"/>
      <c r="BK6" s="33">
        <f>'Step 1'!AS7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1'!BU17</f>
        <v>2273.6181501330043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1'!AC86</f>
        <v>-0.13409639662077463</v>
      </c>
      <c r="CS6">
        <f>'Step 1'!AD86</f>
        <v>-0.7552493533786877</v>
      </c>
      <c r="CT6" s="13">
        <f>'Step 1'!AE86</f>
        <v>-0.64157351148126285</v>
      </c>
      <c r="CV6" s="12"/>
      <c r="CW6">
        <f>'Step 1'!AC93</f>
        <v>-0.16592417368938073</v>
      </c>
      <c r="CX6">
        <f>'Step 1'!AD93</f>
        <v>-0.80670279079927243</v>
      </c>
      <c r="CY6" s="57">
        <f>'Step 1'!AE93</f>
        <v>0.56718583894713159</v>
      </c>
      <c r="DB6" t="s">
        <v>392</v>
      </c>
      <c r="DC6">
        <f>B14-B$19</f>
        <v>58.42547607421875</v>
      </c>
      <c r="DD6">
        <f t="shared" ref="DD6:DE7" si="1">C14-C$19</f>
        <v>295.52632141113281</v>
      </c>
      <c r="DE6">
        <f t="shared" si="1"/>
        <v>-114.45208740234375</v>
      </c>
      <c r="DI6" t="s">
        <v>412</v>
      </c>
      <c r="DJ6">
        <f>B12</f>
        <v>695.6976318359375</v>
      </c>
      <c r="DK6">
        <f t="shared" ref="DK6:DL7" si="2">C12</f>
        <v>499.9185791015625</v>
      </c>
      <c r="DL6">
        <f t="shared" si="2"/>
        <v>305.69088745117188</v>
      </c>
    </row>
    <row r="7" spans="2:118" x14ac:dyDescent="0.3">
      <c r="B7" s="80">
        <f>IF($B$36=0,'2 Dyn Assem Import'!A5,
IF($B$36=1,'2 Dyn Assem Import'!A5,
IF($B$36=2,'2 Dyn Assem Import'!A3,'2 Dyn Assem Import'!A3)))</f>
        <v>656.2886962890625</v>
      </c>
      <c r="C7" s="81">
        <f>IF($B$36=0,'2 Dyn Assem Import'!B5,
IF($B$36=1,'2 Dyn Assem Import'!B5,
IF($B$36=2,'2 Dyn Assem Import'!B3,'2 Dyn Assem Import'!B3)))</f>
        <v>492.64053344726563</v>
      </c>
      <c r="D7" s="73">
        <f>IF($B$36=0,'2 Dyn Assem Import'!C5,
IF($B$36=1,'2 Dyn Assem Import'!C5,
IF($B$36=2,'2 Dyn Assem Import'!C3,'2 Dyn Assem Import'!C3)))</f>
        <v>185.81109619140625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-1.4641034027030342</v>
      </c>
      <c r="N7" s="91" t="s">
        <v>141</v>
      </c>
      <c r="U7" s="90" t="s">
        <v>131</v>
      </c>
      <c r="V7" s="30" t="s">
        <v>2</v>
      </c>
      <c r="W7" s="173">
        <f>'Step 1'!BU28/1000</f>
        <v>-1.4641034027030342</v>
      </c>
      <c r="X7" s="91" t="s">
        <v>141</v>
      </c>
      <c r="AB7" s="7">
        <v>5</v>
      </c>
      <c r="AC7" s="12">
        <f>'Step 1'!B7</f>
        <v>656.2886962890625</v>
      </c>
      <c r="AD7">
        <f>'Step 1'!C7</f>
        <v>492.64053344726563</v>
      </c>
      <c r="AE7" s="13">
        <f>'Step 1'!D7</f>
        <v>185.81109619140625</v>
      </c>
      <c r="AI7" s="14"/>
      <c r="AJ7" s="16" t="s">
        <v>59</v>
      </c>
      <c r="AK7" s="12">
        <f>AE46</f>
        <v>0.21067610874366186</v>
      </c>
      <c r="AL7">
        <f>AE47</f>
        <v>8.7495622905070222E-2</v>
      </c>
      <c r="AM7">
        <f>AE48</f>
        <v>0.97363242200384958</v>
      </c>
      <c r="AN7">
        <f>AE77</f>
        <v>0.10569649433583853</v>
      </c>
      <c r="AO7">
        <f>AE64</f>
        <v>0.15161483836868136</v>
      </c>
      <c r="AP7">
        <f>AE65</f>
        <v>-9.9850876583682441E-2</v>
      </c>
      <c r="AQ7" s="13">
        <f>AE66</f>
        <v>0.98338331449740835</v>
      </c>
      <c r="AR7" s="7"/>
      <c r="AS7" s="13">
        <f>AE18</f>
        <v>1656</v>
      </c>
      <c r="AT7" t="s">
        <v>8</v>
      </c>
      <c r="BB7" s="33" t="s">
        <v>61</v>
      </c>
      <c r="BC7" s="33">
        <f>'Step 1'!AK8</f>
        <v>-274.0902356671146</v>
      </c>
      <c r="BD7" s="33">
        <f>'Step 1'!AL8</f>
        <v>-75.699659995107325</v>
      </c>
      <c r="BE7" s="33">
        <f>'Step 1'!AM8</f>
        <v>0.8035754243509956</v>
      </c>
      <c r="BF7" s="33">
        <f>'Step 1'!AN8</f>
        <v>-152.00999924822423</v>
      </c>
      <c r="BG7" s="33">
        <f>'Step 1'!AO8</f>
        <v>-119.14625909308732</v>
      </c>
      <c r="BH7" s="33">
        <f>'Step 1'!AP8</f>
        <v>-21.104115613204208</v>
      </c>
      <c r="BI7" s="33">
        <f>'Step 1'!AQ8</f>
        <v>-17.687664057921332</v>
      </c>
      <c r="BJ7" s="33"/>
      <c r="BK7" s="33">
        <f>'Step 1'!AS8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1'!BU18</f>
        <v>-1464.1034027030341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11.5374755859375</v>
      </c>
      <c r="DD7">
        <f t="shared" si="1"/>
        <v>67.562667846679688</v>
      </c>
      <c r="DE7">
        <f t="shared" si="1"/>
        <v>45.82720947265625</v>
      </c>
      <c r="DI7" t="s">
        <v>413</v>
      </c>
      <c r="DJ7">
        <f>B13</f>
        <v>655.872314453125</v>
      </c>
      <c r="DK7">
        <f t="shared" si="2"/>
        <v>275.61691284179688</v>
      </c>
      <c r="DL7">
        <f t="shared" si="2"/>
        <v>115.14983367919922</v>
      </c>
    </row>
    <row r="8" spans="2:118" x14ac:dyDescent="0.3">
      <c r="B8" s="80">
        <f>IF($B$36=0,'2 Dyn Assem Import'!A6,
IF($B$36=1,'2 Dyn Assem Import'!A6,
IF($B$36=2,'2 Dyn Assem Import'!A4,'2 Dyn Assem Import'!A4)))</f>
        <v>803.15380859375</v>
      </c>
      <c r="C8" s="81">
        <f>IF($B$36=0,'2 Dyn Assem Import'!B6,
IF($B$36=1,'2 Dyn Assem Import'!B6,
IF($B$36=2,'2 Dyn Assem Import'!B4,'2 Dyn Assem Import'!B4)))</f>
        <v>211.5684814453125</v>
      </c>
      <c r="D8" s="73">
        <f>IF($B$36=0,'2 Dyn Assem Import'!C6,
IF($B$36=1,'2 Dyn Assem Import'!C6,
IF($B$36=2,'2 Dyn Assem Import'!C4,'2 Dyn Assem Import'!C4)))</f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0.98640348890837537</v>
      </c>
      <c r="N8" s="89" t="s">
        <v>141</v>
      </c>
      <c r="U8" s="88" t="s">
        <v>132</v>
      </c>
      <c r="V8" s="7" t="s">
        <v>2</v>
      </c>
      <c r="W8" s="172">
        <f>'Step 1'!BU29/1000</f>
        <v>0.98640348890837537</v>
      </c>
      <c r="X8" s="89" t="s">
        <v>141</v>
      </c>
      <c r="AB8" s="7">
        <v>6</v>
      </c>
      <c r="AC8" s="12">
        <f>'Step 1'!B10</f>
        <v>768.837646484375</v>
      </c>
      <c r="AD8">
        <f>'Step 1'!C10</f>
        <v>292.61550903320313</v>
      </c>
      <c r="AE8" s="13">
        <f>'Step 1'!D10</f>
        <v>101.38391876220703</v>
      </c>
      <c r="AI8" s="12" t="s">
        <v>60</v>
      </c>
      <c r="AJ8" s="13" t="s">
        <v>61</v>
      </c>
      <c r="AK8" s="12">
        <f>AC50</f>
        <v>-274.0902356671146</v>
      </c>
      <c r="AL8">
        <f>AC51</f>
        <v>-75.699659995107325</v>
      </c>
      <c r="AM8">
        <f>AC52</f>
        <v>0.8035754243509956</v>
      </c>
      <c r="AN8">
        <f>AC79</f>
        <v>-152.00999924822423</v>
      </c>
      <c r="AO8">
        <f>AC68</f>
        <v>-119.14625909308732</v>
      </c>
      <c r="AP8">
        <f>AC69</f>
        <v>-21.104115613204208</v>
      </c>
      <c r="AQ8" s="13">
        <f>AC70</f>
        <v>-17.687664057921332</v>
      </c>
      <c r="AR8" s="7"/>
      <c r="AS8" s="13">
        <f>AC19*1000</f>
        <v>48000</v>
      </c>
      <c r="AT8" t="s">
        <v>422</v>
      </c>
      <c r="BB8" s="33" t="s">
        <v>62</v>
      </c>
      <c r="BC8" s="33">
        <f>'Step 1'!AK9</f>
        <v>-61.073580536088969</v>
      </c>
      <c r="BD8" s="33">
        <f>'Step 1'!AL9</f>
        <v>272.30700929519691</v>
      </c>
      <c r="BE8" s="33">
        <f>'Step 1'!AM9</f>
        <v>50.66074864771663</v>
      </c>
      <c r="BF8" s="33">
        <f>'Step 1'!AN9</f>
        <v>-63.107833355641127</v>
      </c>
      <c r="BG8" s="33">
        <f>'Step 1'!AO9</f>
        <v>-15.980572518203285</v>
      </c>
      <c r="BH8" s="33">
        <f>'Step 1'!AP9</f>
        <v>110.1782656600941</v>
      </c>
      <c r="BI8" s="33">
        <f>'Step 1'!AQ9</f>
        <v>57.508862289448473</v>
      </c>
      <c r="BJ8" s="33"/>
      <c r="BK8" s="33">
        <f>'Step 1'!AS9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1'!BU19</f>
        <v>1012.3062638034226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1'!AB36</f>
        <v>Upper Pickup Position</v>
      </c>
      <c r="CR8" t="str">
        <f>'Step 1'!AC36</f>
        <v>x</v>
      </c>
      <c r="CS8" t="str">
        <f>'Step 1'!AD36</f>
        <v>y</v>
      </c>
      <c r="CT8" s="13" t="str">
        <f>'Step 1'!AE36</f>
        <v>z</v>
      </c>
      <c r="CV8" s="12" t="str">
        <f>'Step 1'!AB54</f>
        <v>Lower Pickup Position</v>
      </c>
      <c r="CW8" t="str">
        <f>'Step 1'!AC54</f>
        <v>x</v>
      </c>
      <c r="CX8" t="str">
        <f>'Step 1'!AD54</f>
        <v>y</v>
      </c>
      <c r="CY8" s="56" t="str">
        <f>'Step 1'!AE54</f>
        <v>z</v>
      </c>
      <c r="DB8" t="s">
        <v>385</v>
      </c>
      <c r="DC8">
        <f>B17-B$19</f>
        <v>4.29278564453125</v>
      </c>
      <c r="DD8">
        <f t="shared" ref="DD8:DE9" si="3">C17-C$19</f>
        <v>27.312454223632813</v>
      </c>
      <c r="DE8">
        <f t="shared" si="3"/>
        <v>43.0906982421875</v>
      </c>
      <c r="DI8" t="s">
        <v>385</v>
      </c>
      <c r="DJ8">
        <f>B20</f>
        <v>671.1839599609375</v>
      </c>
      <c r="DK8">
        <f t="shared" ref="DK8:DL9" si="4">C20</f>
        <v>350.8402099609375</v>
      </c>
      <c r="DL8">
        <f t="shared" si="4"/>
        <v>267.12322998046875</v>
      </c>
    </row>
    <row r="9" spans="2:118" x14ac:dyDescent="0.3">
      <c r="B9" s="83">
        <f>IF($B$36=0,'2 Dyn Assem Import'!A13,
IF($B$36=1,'2 Dyn Assem Import'!A13,
IF($B$36=2,'2 Dyn Assem Import'!A18,'2 Dyn Assem Import'!A18)))</f>
        <v>716.7388916015625</v>
      </c>
      <c r="C9" s="84">
        <f>IF($B$36=0,'2 Dyn Assem Import'!B13,
IF($B$36=1,'2 Dyn Assem Import'!B13,
IF($B$36=2,'2 Dyn Assem Import'!B18,'2 Dyn Assem Import'!B18)))</f>
        <v>556.5609130859375</v>
      </c>
      <c r="D9" s="69">
        <f>IF($B$36=0,'2 Dyn Assem Import'!C13,
IF($B$36=1,'2 Dyn Assem Import'!C13,
IF($B$36=2,'2 Dyn Assem Import'!C18,'2 Dyn Assem Import'!C18)))</f>
        <v>142.65113830566406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4.0063369115376384</v>
      </c>
      <c r="N9" s="89" t="s">
        <v>141</v>
      </c>
      <c r="U9" s="88" t="s">
        <v>132</v>
      </c>
      <c r="V9" s="7" t="s">
        <v>3</v>
      </c>
      <c r="W9" s="172">
        <f>'Step 1'!BU30/1000</f>
        <v>4.0063369115376384</v>
      </c>
      <c r="X9" s="89" t="s">
        <v>141</v>
      </c>
      <c r="AB9" s="7">
        <v>7</v>
      </c>
      <c r="AC9" s="12">
        <f>'Step 1'!B9</f>
        <v>716.7388916015625</v>
      </c>
      <c r="AD9">
        <f>'Step 1'!C9</f>
        <v>556.5609130859375</v>
      </c>
      <c r="AE9" s="13">
        <f>'Step 1'!D9</f>
        <v>142.65113830566406</v>
      </c>
      <c r="AI9" s="12"/>
      <c r="AJ9" s="13" t="s">
        <v>62</v>
      </c>
      <c r="AK9" s="12">
        <f>AD50</f>
        <v>-61.073580536088969</v>
      </c>
      <c r="AL9">
        <f>AD51</f>
        <v>272.30700929519691</v>
      </c>
      <c r="AM9">
        <f>AD52</f>
        <v>50.66074864771663</v>
      </c>
      <c r="AN9">
        <f>AD79</f>
        <v>-63.107833355641127</v>
      </c>
      <c r="AO9">
        <f>AD68</f>
        <v>-15.980572518203285</v>
      </c>
      <c r="AP9">
        <f>AD69</f>
        <v>110.1782656600941</v>
      </c>
      <c r="AQ9" s="13">
        <f>AD70</f>
        <v>57.508862289448473</v>
      </c>
      <c r="AR9" s="7"/>
      <c r="AS9" s="13">
        <f>AD19*1000</f>
        <v>0</v>
      </c>
      <c r="AT9" t="s">
        <v>422</v>
      </c>
      <c r="BB9" s="33" t="s">
        <v>63</v>
      </c>
      <c r="BC9" s="33">
        <f>'Step 1'!AK10</f>
        <v>-73.62952978358868</v>
      </c>
      <c r="BD9" s="33">
        <f>'Step 1'!AL10</f>
        <v>46.008061365033313</v>
      </c>
      <c r="BE9" s="33">
        <f>'Step 1'!AM10</f>
        <v>11.797551700264057</v>
      </c>
      <c r="BF9" s="33">
        <f>'Step 1'!AN10</f>
        <v>-136.0829211416079</v>
      </c>
      <c r="BG9" s="33">
        <f>'Step 1'!AO10</f>
        <v>-48.207102377922482</v>
      </c>
      <c r="BH9" s="33">
        <f>'Step 1'!AP10</f>
        <v>23.496057448134273</v>
      </c>
      <c r="BI9" s="33">
        <f>'Step 1'!AQ10</f>
        <v>9.8181592318784467</v>
      </c>
      <c r="BJ9" s="33"/>
      <c r="BK9" s="33">
        <f>'Step 1'!AS10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1'!BU20</f>
        <v>4550.1398164167813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1'!AB37</f>
        <v>2--</v>
      </c>
      <c r="CR9">
        <f>'Step 1'!AC37</f>
        <v>-60.28387451171875</v>
      </c>
      <c r="CS9">
        <f>'Step 1'!AD37</f>
        <v>-63.58526611328125</v>
      </c>
      <c r="CT9" s="13">
        <f>'Step 1'!AE37</f>
        <v>277.15240478515625</v>
      </c>
      <c r="CV9" s="12" t="str">
        <f>'Step 1'!AB55</f>
        <v>7--</v>
      </c>
      <c r="CW9">
        <f>'Step 1'!AC55</f>
        <v>-43.12896728515625</v>
      </c>
      <c r="CX9">
        <f>'Step 1'!AD55</f>
        <v>-33.350830078125</v>
      </c>
      <c r="CY9" s="56">
        <f>'Step 1'!AE55</f>
        <v>117.65113830566406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768.837646484375</v>
      </c>
      <c r="C10" s="84">
        <f>IF($B$36=0,'2 Dyn Assem Import'!B14,
IF($B$36=1,'2 Dyn Assem Import'!B14,
IF($B$36=2,'2 Dyn Assem Import'!B19,'2 Dyn Assem Import'!B19)))</f>
        <v>292.61550903320313</v>
      </c>
      <c r="D10" s="69">
        <f>IF($B$36=0,'2 Dyn Assem Import'!C14,
IF($B$36=1,'2 Dyn Assem Import'!C14,
IF($B$36=2,'2 Dyn Assem Import'!C19,'2 Dyn Assem Import'!C19)))</f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2.2162763159060836</v>
      </c>
      <c r="N10" s="89" t="s">
        <v>141</v>
      </c>
      <c r="O10" s="1"/>
      <c r="U10" s="88" t="s">
        <v>132</v>
      </c>
      <c r="V10" s="7" t="s">
        <v>4</v>
      </c>
      <c r="W10" s="172">
        <f>'Step 1'!BU31/1000</f>
        <v>2.2162763159060836</v>
      </c>
      <c r="X10" s="89" t="s">
        <v>141</v>
      </c>
      <c r="AB10" s="7">
        <v>8</v>
      </c>
      <c r="AC10" s="12">
        <f>'Step 1'!B11</f>
        <v>596.60552978515625</v>
      </c>
      <c r="AD10">
        <f>'Step 1'!C11</f>
        <v>229.82659912109375</v>
      </c>
      <c r="AE10" s="13">
        <f>'Step 1'!D11</f>
        <v>115.65781402587891</v>
      </c>
      <c r="AI10" s="14"/>
      <c r="AJ10" s="16" t="s">
        <v>63</v>
      </c>
      <c r="AK10" s="14">
        <f>AE50</f>
        <v>-73.62952978358868</v>
      </c>
      <c r="AL10" s="15">
        <f>AE51</f>
        <v>46.008061365033313</v>
      </c>
      <c r="AM10" s="15">
        <f>AE52</f>
        <v>11.797551700264057</v>
      </c>
      <c r="AN10" s="15">
        <f>AE79</f>
        <v>-136.0829211416079</v>
      </c>
      <c r="AO10" s="15">
        <f>AE68</f>
        <v>-48.207102377922482</v>
      </c>
      <c r="AP10" s="15">
        <f>AE69</f>
        <v>23.496057448134273</v>
      </c>
      <c r="AQ10" s="16">
        <f>AE70</f>
        <v>9.8181592318784467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596.60552978515625</v>
      </c>
      <c r="C11" s="84">
        <f>IF($B$36=0,'2 Dyn Assem Import'!B10,
IF($B$36=1,'2 Dyn Assem Import'!B10,
IF($B$36=2,'2 Dyn Assem Import'!B20,'2 Dyn Assem Import'!B20)))</f>
        <v>229.82659912109375</v>
      </c>
      <c r="D11" s="69">
        <f>IF($B$36=0,'2 Dyn Assem Import'!C10,
IF($B$36=1,'2 Dyn Assem Import'!C10,
IF($B$36=2,'2 Dyn Assem Import'!C20,'2 Dyn Assem Import'!C20)))</f>
        <v>115.65781402587891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1'!B16</f>
        <v>759.86785888671875</v>
      </c>
      <c r="AD11">
        <f>'Step 1'!C16</f>
        <v>589.9117431640625</v>
      </c>
      <c r="AE11" s="13">
        <f>'Step 1'!D16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-3.4625603579039881</v>
      </c>
      <c r="DD11" t="s">
        <v>141</v>
      </c>
      <c r="DI11" t="s">
        <v>145</v>
      </c>
      <c r="DJ11" s="178">
        <f>W37</f>
        <v>5.0538673311536506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695.6976318359375</v>
      </c>
      <c r="C12" s="78">
        <f>IF($B$36=0,'2 Dyn Assem Import'!B21,
IF($B$36=1,'2 Dyn Assem Import'!B21,
IF($B$36=2,'2 Dyn Assem Import'!B25,'2 Dyn Assem Import'!B25)))</f>
        <v>499.9185791015625</v>
      </c>
      <c r="D12" s="71">
        <f>IF($B$36=0,'2 Dyn Assem Import'!C21,
IF($B$36=1,'2 Dyn Assem Import'!C21,
IF($B$36=2,'2 Dyn Assem Import'!C25,'2 Dyn Assem Import'!C25)))</f>
        <v>305.69088745117188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1'!B12</f>
        <v>695.6976318359375</v>
      </c>
      <c r="AD12">
        <f>'Step 1'!C12</f>
        <v>499.9185791015625</v>
      </c>
      <c r="AE12" s="13">
        <f>'Step 1'!D12</f>
        <v>305.69088745117188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1'!BU26</f>
        <v>387.28395749150684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1'!AB48</f>
        <v>uz^</v>
      </c>
      <c r="CR12" s="15">
        <f>'Step 1'!AC48</f>
        <v>-2.8986167762577147E-2</v>
      </c>
      <c r="CS12" s="15">
        <f>'Step 1'!AD48</f>
        <v>-0.22627352673557993</v>
      </c>
      <c r="CT12" s="16">
        <f>'Step 1'!AE48</f>
        <v>0.97363242200384958</v>
      </c>
      <c r="CV12" s="14" t="str">
        <f>'Step 1'!AB66</f>
        <v>lz^</v>
      </c>
      <c r="CW12" s="15">
        <f>'Step 1'!AC66</f>
        <v>0.12831627221913958</v>
      </c>
      <c r="CX12" s="15">
        <f>'Step 1'!AD66</f>
        <v>-0.12842192590003784</v>
      </c>
      <c r="CY12" s="59">
        <f>'Step 1'!AE66</f>
        <v>0.98338331449740835</v>
      </c>
    </row>
    <row r="13" spans="2:118" x14ac:dyDescent="0.3">
      <c r="B13" s="77">
        <f>IF($B$36=0,'2 Dyn Assem Import'!A22,
IF($B$36=1,'2 Dyn Assem Import'!A22,
IF($B$36=2,'2 Dyn Assem Import'!A26,'2 Dyn Assem Import'!A26)))</f>
        <v>655.872314453125</v>
      </c>
      <c r="C13" s="78">
        <f>IF($B$36=0,'2 Dyn Assem Import'!B22,
IF($B$36=1,'2 Dyn Assem Import'!B22,
IF($B$36=2,'2 Dyn Assem Import'!B26,'2 Dyn Assem Import'!B26)))</f>
        <v>275.61691284179688</v>
      </c>
      <c r="D13" s="71">
        <f>IF($B$36=0,'2 Dyn Assem Import'!C22,
IF($B$36=1,'2 Dyn Assem Import'!C22,
IF($B$36=2,'2 Dyn Assem Import'!C26,'2 Dyn Assem Import'!C26)))</f>
        <v>115.14983367919922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-3.4625603579039881</v>
      </c>
      <c r="N13" s="91" t="s">
        <v>141</v>
      </c>
      <c r="U13" s="92" t="s">
        <v>139</v>
      </c>
      <c r="V13" s="5"/>
      <c r="W13" s="173">
        <f>'Step 1'!CW18/1000</f>
        <v>-3.4625603579039881</v>
      </c>
      <c r="X13" s="91" t="s">
        <v>141</v>
      </c>
      <c r="AB13" s="7">
        <v>11</v>
      </c>
      <c r="AC13" s="12">
        <f>'Step 1'!B13</f>
        <v>655.872314453125</v>
      </c>
      <c r="AD13">
        <f>'Step 1'!C13</f>
        <v>275.61691284179688</v>
      </c>
      <c r="AE13" s="13">
        <f>'Step 1'!D13</f>
        <v>115.14983367919922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1'!BU27</f>
        <v>-2283.6248935268254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712.12518310546875</v>
      </c>
      <c r="C14" s="84">
        <f>IF($B$36=0,'2 Dyn Assem Import'!B23,
IF($B$36=1,'2 Dyn Assem Import'!B23,
IF($B$36=2,'2 Dyn Assem Import'!B28,'2 Dyn Assem Import'!B28)))</f>
        <v>530.958984375</v>
      </c>
      <c r="D14" s="69">
        <f>IF($B$36=0,'2 Dyn Assem Import'!C23,
IF($B$36=1,'2 Dyn Assem Import'!C23,
IF($B$36=2,'2 Dyn Assem Import'!C28,'2 Dyn Assem Import'!C28)))</f>
        <v>149.59768676757813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4.2192193700798093</v>
      </c>
      <c r="N14" s="89" t="s">
        <v>141</v>
      </c>
      <c r="U14" s="50" t="s">
        <v>135</v>
      </c>
      <c r="V14" s="13"/>
      <c r="W14" s="172">
        <f>'Step 1'!CW88/1000</f>
        <v>4.2192193700798093</v>
      </c>
      <c r="X14" s="89" t="s">
        <v>141</v>
      </c>
      <c r="AB14" s="7">
        <v>12</v>
      </c>
      <c r="AC14" s="12">
        <f>'Step 1'!B14</f>
        <v>712.12518310546875</v>
      </c>
      <c r="AD14">
        <f>'Step 1'!C14</f>
        <v>530.958984375</v>
      </c>
      <c r="AE14" s="13">
        <f>'Step 1'!D14</f>
        <v>149.59768676757813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1'!BU28</f>
        <v>-1464.1034027030341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665.2371826171875</v>
      </c>
      <c r="C15" s="84">
        <f>IF($B$36=0,'2 Dyn Assem Import'!B24,
IF($B$36=1,'2 Dyn Assem Import'!B24,
IF($B$36=2,'2 Dyn Assem Import'!B27,'2 Dyn Assem Import'!B27)))</f>
        <v>302.99533081054688</v>
      </c>
      <c r="D15" s="69">
        <f>IF($B$36=0,'2 Dyn Assem Import'!C24,
IF($B$36=1,'2 Dyn Assem Import'!C24,
IF($B$36=2,'2 Dyn Assem Import'!C27,'2 Dyn Assem Import'!C27)))</f>
        <v>309.87698364257813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-4.3436210057450912</v>
      </c>
      <c r="N15" s="89" t="s">
        <v>141</v>
      </c>
      <c r="U15" s="50" t="s">
        <v>136</v>
      </c>
      <c r="V15" s="13"/>
      <c r="W15" s="172">
        <f>'Step 1'!CW83/1000</f>
        <v>-4.3436210057450912</v>
      </c>
      <c r="X15" s="89" t="s">
        <v>141</v>
      </c>
      <c r="AB15" s="8">
        <v>13</v>
      </c>
      <c r="AC15" s="14">
        <f>'Step 1'!B15</f>
        <v>665.2371826171875</v>
      </c>
      <c r="AD15" s="15">
        <f>'Step 1'!C15</f>
        <v>302.99533081054688</v>
      </c>
      <c r="AE15" s="16">
        <f>'Step 1'!D15</f>
        <v>309.87698364257813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-0.26618550430907278</v>
      </c>
      <c r="BD15" s="33">
        <f t="shared" si="6"/>
        <v>0.96348589993531519</v>
      </c>
      <c r="BE15" s="33">
        <f t="shared" si="6"/>
        <v>-2.8986167762577147E-2</v>
      </c>
      <c r="BF15" s="33">
        <f t="shared" si="6"/>
        <v>-0.46051416526823441</v>
      </c>
      <c r="BG15" s="33">
        <f t="shared" si="6"/>
        <v>-0.19140965609396268</v>
      </c>
      <c r="BH15" s="33">
        <f t="shared" si="6"/>
        <v>0.97308646986677128</v>
      </c>
      <c r="BI15" s="33"/>
      <c r="BJ15" s="33">
        <f t="shared" ref="BJ15:BJ20" si="7">BK4</f>
        <v>2365</v>
      </c>
      <c r="BK15" s="33"/>
      <c r="BL15" s="33"/>
      <c r="BM15" s="37">
        <f t="array" ref="BM15:BR20">MINVERSE(BC15:BH20)</f>
        <v>0.16817773148282281</v>
      </c>
      <c r="BN15" s="38">
        <v>-0.59208446907711554</v>
      </c>
      <c r="BO15" s="38">
        <v>-4.6482581279078158E-2</v>
      </c>
      <c r="BP15" s="38">
        <v>-6.3540324133233364E-3</v>
      </c>
      <c r="BQ15" s="38">
        <v>-2.4362095678221495E-3</v>
      </c>
      <c r="BR15" s="39">
        <v>3.7876401124365897E-3</v>
      </c>
      <c r="BS15" s="40">
        <f t="shared" ref="BS15:BS20" si="8">BJ15</f>
        <v>2365</v>
      </c>
      <c r="BT15" s="33" t="s">
        <v>49</v>
      </c>
      <c r="BU15" s="40">
        <f t="array" ref="BU15:BU20">MMULT(BM15:BR20,BS15:BS20)</f>
        <v>523.31539958570534</v>
      </c>
      <c r="BV15" s="33" t="s">
        <v>23</v>
      </c>
      <c r="BW15" s="33"/>
      <c r="BX15" s="33"/>
      <c r="BY15" s="33"/>
      <c r="CC15">
        <f>'Step 1'!BU29</f>
        <v>986.40348890837538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3.886940648806857E-3</v>
      </c>
      <c r="CS15">
        <f>CS6*CS12</f>
        <v>0.17089293475376194</v>
      </c>
      <c r="CT15">
        <f>CT6*CT12</f>
        <v>-0.62465677187701651</v>
      </c>
      <c r="CW15">
        <f>CW6*CW12</f>
        <v>-2.1290771438862374E-2</v>
      </c>
      <c r="CX15">
        <f>CX6*CX12</f>
        <v>0.10359832602337789</v>
      </c>
      <c r="CY15" s="56">
        <f>CY6*CY12</f>
        <v>0.55776109023982345</v>
      </c>
      <c r="DB15" t="s">
        <v>410</v>
      </c>
      <c r="DC15">
        <f>DC6-DC7</f>
        <v>46.88800048828125</v>
      </c>
      <c r="DD15">
        <f>DD6-DD7</f>
        <v>227.96365356445313</v>
      </c>
      <c r="DE15">
        <f>DE6-DE7</f>
        <v>-160.279296875</v>
      </c>
      <c r="DI15" t="s">
        <v>414</v>
      </c>
      <c r="DJ15">
        <f>DJ6-DJ7</f>
        <v>39.8253173828125</v>
      </c>
      <c r="DK15">
        <f>DK6-DK7</f>
        <v>224.30166625976563</v>
      </c>
      <c r="DL15">
        <f>DL6-DL7</f>
        <v>190.54105377197266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759.86785888671875</v>
      </c>
      <c r="C16" s="203">
        <f>IF($B$36=0,'2 Dyn Assem Import'!B2,
IF($B$36=1,'2 Dyn Assem Import'!B2,
IF($B$36=2,'2 Dyn Assem Import'!B1,'2 Dyn Assem Import'!B1)))</f>
        <v>589.9117431640625</v>
      </c>
      <c r="D16" s="204">
        <f>IF($B$36=0,'2 Dyn Assem Import'!C2,
IF($B$36=1,'2 Dyn Assem Import'!C2,
IF($B$36=2,'2 Dyn Assem Import'!C1,'2 Dyn Assem Import'!C1)))</f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-1.4641034027030342</v>
      </c>
      <c r="N16" s="89" t="s">
        <v>141</v>
      </c>
      <c r="U16" s="50" t="s">
        <v>140</v>
      </c>
      <c r="V16" s="13"/>
      <c r="W16" s="172">
        <f>'Step 1'!CC7/1000</f>
        <v>-1.4641034027030342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0.94061727312459742</v>
      </c>
      <c r="BD16" s="33">
        <f t="shared" si="6"/>
        <v>0.25306014423114792</v>
      </c>
      <c r="BE16" s="33">
        <f t="shared" si="6"/>
        <v>-0.22627352673557993</v>
      </c>
      <c r="BF16" s="33">
        <f t="shared" si="6"/>
        <v>0.88133702672270342</v>
      </c>
      <c r="BG16" s="33">
        <f t="shared" si="6"/>
        <v>0.96972949029119959</v>
      </c>
      <c r="BH16" s="33">
        <f t="shared" si="6"/>
        <v>0.20768371290906668</v>
      </c>
      <c r="BI16" s="33"/>
      <c r="BJ16" s="33">
        <f t="shared" si="7"/>
        <v>0</v>
      </c>
      <c r="BK16" s="33"/>
      <c r="BL16" s="33"/>
      <c r="BM16" s="41">
        <v>-0.72374251103452059</v>
      </c>
      <c r="BN16" s="33">
        <v>-0.17591739716768809</v>
      </c>
      <c r="BO16" s="33">
        <v>-0.37791371397572882</v>
      </c>
      <c r="BP16" s="33">
        <v>-1.5217766113391482E-3</v>
      </c>
      <c r="BQ16" s="33">
        <v>6.1151803707004543E-3</v>
      </c>
      <c r="BR16" s="42">
        <v>-1.1965876577795167E-4</v>
      </c>
      <c r="BS16" s="43">
        <f t="shared" si="8"/>
        <v>0</v>
      </c>
      <c r="BT16" s="33" t="s">
        <v>50</v>
      </c>
      <c r="BU16" s="43">
        <v>-2426.5557008989726</v>
      </c>
      <c r="BV16" s="33" t="s">
        <v>24</v>
      </c>
      <c r="BW16" s="33"/>
      <c r="BX16" s="33"/>
      <c r="BY16" s="33"/>
      <c r="CC16">
        <f>'Step 1'!BU30</f>
        <v>4006.3369115376381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-0.44987689647444773</v>
      </c>
      <c r="CV16" s="1" t="s">
        <v>147</v>
      </c>
      <c r="CW16">
        <f>SUM(CW15:CY15)</f>
        <v>0.64006864482433901</v>
      </c>
      <c r="CY16" s="56"/>
      <c r="DB16" t="s">
        <v>42</v>
      </c>
      <c r="DC16">
        <f>DC15/(SQRT(SUMSQ($DC$15:$DE$15)))</f>
        <v>0.16592417368938073</v>
      </c>
      <c r="DD16">
        <f>DD15/(SQRT(SUMSQ($DC$15:$DE$15)))</f>
        <v>0.80670279079927243</v>
      </c>
      <c r="DE16">
        <f>DE15/(SQRT(SUMSQ($DC$15:$DE$15)))</f>
        <v>-0.56718583894713159</v>
      </c>
      <c r="DI16" t="s">
        <v>43</v>
      </c>
      <c r="DJ16">
        <f>DJ15/(SQRT(SUMSQ($DC$15:$DE$15)))</f>
        <v>0.14093121501975825</v>
      </c>
      <c r="DK16">
        <f>DK15/(SQRT(SUMSQ($DC$15:$DE$15)))</f>
        <v>0.79374399086616088</v>
      </c>
      <c r="DL16">
        <f>DL15/(SQRT(SUMSQ($DC$15:$DE$15)))</f>
        <v>0.67427415483243036</v>
      </c>
    </row>
    <row r="17" spans="2:118" x14ac:dyDescent="0.3">
      <c r="B17" s="212">
        <f>IF($B$36=0,'2 Dyn Assem Import'!A11,
IF($B$36=1,'2 Dyn Assem Import'!A11,
IF($B$36=2,'2 Dyn Assem Import'!A30,'2 Dyn Assem Import'!A30)))</f>
        <v>657.99249267578125</v>
      </c>
      <c r="C17" s="213">
        <f>IF($B$36=0,'2 Dyn Assem Import'!B11,
IF($B$36=1,'2 Dyn Assem Import'!B11,
IF($B$36=2,'2 Dyn Assem Import'!B30,'2 Dyn Assem Import'!B30)))</f>
        <v>262.7451171875</v>
      </c>
      <c r="D17" s="213">
        <f>IF($B$36=0,'2 Dyn Assem Import'!C11,
IF($B$36=1,'2 Dyn Assem Import'!C11,
IF($B$36=2,'2 Dyn Assem Import'!C30,'2 Dyn Assem Import'!C30)))</f>
        <v>307.14047241210938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-5.479916203764418</v>
      </c>
      <c r="N17" s="89" t="s">
        <v>141</v>
      </c>
      <c r="U17" s="50" t="s">
        <v>137</v>
      </c>
      <c r="V17" s="13"/>
      <c r="W17" s="172">
        <f>'Step 1'!CW63/1000</f>
        <v>-5.479916203764418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0.21067610874366186</v>
      </c>
      <c r="BD17" s="33">
        <f t="shared" si="6"/>
        <v>8.7495622905070222E-2</v>
      </c>
      <c r="BE17" s="33">
        <f t="shared" si="6"/>
        <v>0.97363242200384958</v>
      </c>
      <c r="BF17" s="33">
        <f t="shared" si="6"/>
        <v>0.10569649433583853</v>
      </c>
      <c r="BG17" s="33">
        <f t="shared" si="6"/>
        <v>0.15161483836868136</v>
      </c>
      <c r="BH17" s="33">
        <f t="shared" si="6"/>
        <v>-9.9850876583682441E-2</v>
      </c>
      <c r="BI17" s="33"/>
      <c r="BJ17" s="33">
        <f t="shared" si="7"/>
        <v>1656</v>
      </c>
      <c r="BK17" s="33"/>
      <c r="BL17" s="33"/>
      <c r="BM17" s="41">
        <v>0.26229730035275234</v>
      </c>
      <c r="BN17" s="33">
        <v>-9.562021930274954E-2</v>
      </c>
      <c r="BO17" s="33">
        <v>1.0669649023081487</v>
      </c>
      <c r="BP17" s="33">
        <v>7.1124162246833181E-4</v>
      </c>
      <c r="BQ17" s="33">
        <v>-7.9802422884176253E-4</v>
      </c>
      <c r="BR17" s="42">
        <v>-1.1026003082240975E-3</v>
      </c>
      <c r="BS17" s="43">
        <f t="shared" si="8"/>
        <v>1656</v>
      </c>
      <c r="BT17" s="33" t="s">
        <v>51</v>
      </c>
      <c r="BU17" s="43">
        <v>2273.6181501330043</v>
      </c>
      <c r="BV17" s="33" t="s">
        <v>25</v>
      </c>
      <c r="BW17" s="33"/>
      <c r="BX17" s="33"/>
      <c r="BY17" s="33"/>
      <c r="CC17">
        <f>'Step 1'!BU31</f>
        <v>2216.2763159060837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11.5374755859375</v>
      </c>
      <c r="DD17">
        <f>DD7</f>
        <v>67.562667846679688</v>
      </c>
      <c r="DE17">
        <f>DE7</f>
        <v>45.82720947265625</v>
      </c>
      <c r="DF17">
        <f>SQRT(SUMSQ(DC17:DE17))</f>
        <v>82.449745648531774</v>
      </c>
      <c r="DG17" t="s">
        <v>397</v>
      </c>
      <c r="DI17" t="s">
        <v>415</v>
      </c>
      <c r="DJ17">
        <f>DJ7</f>
        <v>655.872314453125</v>
      </c>
      <c r="DK17">
        <f>DK7</f>
        <v>275.61691284179688</v>
      </c>
      <c r="DL17">
        <f>DL7</f>
        <v>115.14983367919922</v>
      </c>
      <c r="DM17">
        <f>SQRT(SUMSQ(DJ17:DL17))</f>
        <v>720.68901733472308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651.8800048828125</v>
      </c>
      <c r="C18" s="184">
        <f>IF($B$36=0,'2 Dyn Assem Import'!B12,
IF($B$36=1,'2 Dyn Assem Import'!B12,
IF($B$36=2,'2 Dyn Assem Import'!B31,'2 Dyn Assem Import'!B31)))</f>
        <v>242.96888732910156</v>
      </c>
      <c r="D18" s="184">
        <f>IF($B$36=0,'2 Dyn Assem Import'!C12,
IF($B$36=1,'2 Dyn Assem Import'!C12,
IF($B$36=2,'2 Dyn Assem Import'!C31,'2 Dyn Assem Import'!C31)))</f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-9.5356648580789791</v>
      </c>
      <c r="N18" s="89" t="s">
        <v>141</v>
      </c>
      <c r="U18" s="50" t="s">
        <v>138</v>
      </c>
      <c r="V18" s="13"/>
      <c r="W18" s="172">
        <f>'Step 1'!CW58/1000</f>
        <v>-9.5356648580789791</v>
      </c>
      <c r="X18" s="89" t="s">
        <v>141</v>
      </c>
      <c r="AB18" s="6" t="s">
        <v>6</v>
      </c>
      <c r="AC18" s="9">
        <f>'Step 1'!C28</f>
        <v>2365</v>
      </c>
      <c r="AD18" s="10">
        <f>'Step 1'!C29</f>
        <v>0</v>
      </c>
      <c r="AE18" s="11">
        <f>'Step 1'!C30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-274.0902356671146</v>
      </c>
      <c r="BD18" s="33">
        <f t="shared" si="6"/>
        <v>-75.699659995107325</v>
      </c>
      <c r="BE18" s="33">
        <f t="shared" si="6"/>
        <v>0.8035754243509956</v>
      </c>
      <c r="BF18" s="33">
        <f t="shared" si="6"/>
        <v>-152.00999924822423</v>
      </c>
      <c r="BG18" s="33">
        <f t="shared" si="6"/>
        <v>-119.14625909308732</v>
      </c>
      <c r="BH18" s="33">
        <f t="shared" si="6"/>
        <v>-21.104115613204208</v>
      </c>
      <c r="BI18" s="33"/>
      <c r="BJ18" s="33">
        <f t="shared" si="7"/>
        <v>48000</v>
      </c>
      <c r="BK18" s="33"/>
      <c r="BL18" s="33"/>
      <c r="BM18" s="41">
        <v>0.14666164814912189</v>
      </c>
      <c r="BN18" s="33">
        <v>-0.40450746905469342</v>
      </c>
      <c r="BO18" s="33">
        <v>-6.0902890902331024E-2</v>
      </c>
      <c r="BP18" s="33">
        <v>1.4275930924284182E-3</v>
      </c>
      <c r="BQ18" s="33">
        <v>2.5160422884960591E-3</v>
      </c>
      <c r="BR18" s="42">
        <v>-1.3273339415507547E-2</v>
      </c>
      <c r="BS18" s="43">
        <f t="shared" si="8"/>
        <v>48000</v>
      </c>
      <c r="BT18" s="33" t="s">
        <v>52</v>
      </c>
      <c r="BU18" s="43">
        <v>-1464.1034027030341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5053.8673311536504</v>
      </c>
      <c r="CS18" s="62"/>
      <c r="CT18" s="62"/>
      <c r="CU18" s="62"/>
      <c r="CV18" s="63" t="s">
        <v>146</v>
      </c>
      <c r="CW18" s="62">
        <f>-CC17/CW16</f>
        <v>-3462.560357903988</v>
      </c>
      <c r="CX18" s="62"/>
      <c r="CY18" s="64"/>
      <c r="DB18" t="s">
        <v>394</v>
      </c>
      <c r="DC18">
        <f>DC16*DC17</f>
        <v>1.9143461030580835</v>
      </c>
      <c r="DD18">
        <f t="shared" ref="DD18:DE18" si="9">DD16*DD17</f>
        <v>54.502992705760775</v>
      </c>
      <c r="DE18">
        <f t="shared" si="9"/>
        <v>-25.99254425135447</v>
      </c>
      <c r="DF18">
        <f>SUM(DC18:DE18)</f>
        <v>30.424794557464391</v>
      </c>
      <c r="DG18" t="s">
        <v>396</v>
      </c>
      <c r="DI18" t="s">
        <v>416</v>
      </c>
      <c r="DJ18">
        <f>DJ16*DJ17</f>
        <v>92.432882173699852</v>
      </c>
      <c r="DK18">
        <f t="shared" ref="DK18:DL18" si="10">DK16*DK17</f>
        <v>218.76926834925868</v>
      </c>
      <c r="DL18">
        <f t="shared" si="10"/>
        <v>77.642556783136982</v>
      </c>
      <c r="DM18">
        <f>SUM(DJ18:DL18)</f>
        <v>388.84470730609547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653.69970703125</v>
      </c>
      <c r="C19" s="225">
        <f>IF($B$36=0,'2 Dyn Assem Import'!B29,
IF($B$36=1,'2 Dyn Assem Import'!B29,
IF($B$36=2,'2 Dyn Assem Import'!B32,'2 Dyn Assem Import'!B33)))</f>
        <v>235.43266296386719</v>
      </c>
      <c r="D19" s="225">
        <f>IF($B$36=0,'2 Dyn Assem Import'!C29,
IF($B$36=1,'2 Dyn Assem Import'!C29,
IF($B$36=2,'2 Dyn Assem Import'!C32,'2 Dyn Assem Import'!C33)))</f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-8.1193233302395953</v>
      </c>
      <c r="N19" s="91" t="s">
        <v>141</v>
      </c>
      <c r="U19" s="92" t="s">
        <v>402</v>
      </c>
      <c r="V19" s="5"/>
      <c r="W19" s="180">
        <f>DC29</f>
        <v>-8.1193233302395953</v>
      </c>
      <c r="X19" s="91" t="s">
        <v>141</v>
      </c>
      <c r="AB19" s="8" t="s">
        <v>7</v>
      </c>
      <c r="AC19" s="14">
        <f>'Step 1'!C31</f>
        <v>48</v>
      </c>
      <c r="AD19" s="15">
        <f>'Step 1'!C32</f>
        <v>0</v>
      </c>
      <c r="AE19" s="16">
        <f>'Step 1'!C33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-61.073580536088969</v>
      </c>
      <c r="BD19" s="33">
        <f t="shared" si="6"/>
        <v>272.30700929519691</v>
      </c>
      <c r="BE19" s="33">
        <f t="shared" si="6"/>
        <v>50.66074864771663</v>
      </c>
      <c r="BF19" s="33">
        <f t="shared" si="6"/>
        <v>-63.107833355641127</v>
      </c>
      <c r="BG19" s="33">
        <f t="shared" si="6"/>
        <v>-15.980572518203285</v>
      </c>
      <c r="BH19" s="33">
        <f t="shared" si="6"/>
        <v>110.1782656600941</v>
      </c>
      <c r="BI19" s="33"/>
      <c r="BJ19" s="33">
        <f t="shared" si="7"/>
        <v>0</v>
      </c>
      <c r="BK19" s="33"/>
      <c r="BL19" s="33"/>
      <c r="BM19" s="41">
        <v>-0.4282625200921984</v>
      </c>
      <c r="BN19" s="33">
        <v>1.9534545141215762</v>
      </c>
      <c r="BO19" s="33">
        <v>0.35501622718220127</v>
      </c>
      <c r="BP19" s="33">
        <v>5.1137840788370815E-3</v>
      </c>
      <c r="BQ19" s="33">
        <v>-4.9523866747617617E-4</v>
      </c>
      <c r="BR19" s="42">
        <v>8.8938702673400493E-3</v>
      </c>
      <c r="BS19" s="43">
        <f t="shared" si="8"/>
        <v>0</v>
      </c>
      <c r="BT19" s="33" t="s">
        <v>53</v>
      </c>
      <c r="BU19" s="43">
        <v>1012.3062638034226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76.630884332908934</v>
      </c>
      <c r="DD19" t="s">
        <v>113</v>
      </c>
      <c r="DF19" s="1" t="s">
        <v>398</v>
      </c>
      <c r="DI19" t="s">
        <v>395</v>
      </c>
      <c r="DJ19">
        <f>SQRT(DM17^2-DM18^2)</f>
        <v>606.78863973127056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671.1839599609375</v>
      </c>
      <c r="C20" s="184">
        <f>IF($B$36=0,'2 Dyn Assem Import'!B33,
IF($B$36=1,'2 Dyn Assem Import'!B33,
IF($B$36=2,'2 Dyn Assem Import'!B36,'2 Dyn Assem Import'!B36)))</f>
        <v>350.8402099609375</v>
      </c>
      <c r="D20" s="184">
        <f>IF($B$36=0,'2 Dyn Assem Import'!C33,
IF($B$36=1,'2 Dyn Assem Import'!C33,
IF($B$36=2,'2 Dyn Assem Import'!C36,'2 Dyn Assem Import'!C36)))</f>
        <v>267.12322998046875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-73.62952978358868</v>
      </c>
      <c r="BD20" s="33">
        <f t="shared" si="6"/>
        <v>46.008061365033313</v>
      </c>
      <c r="BE20" s="33">
        <f t="shared" si="6"/>
        <v>11.797551700264057</v>
      </c>
      <c r="BF20" s="33">
        <f t="shared" si="6"/>
        <v>-136.0829211416079</v>
      </c>
      <c r="BG20" s="33">
        <f t="shared" si="6"/>
        <v>-48.207102377922482</v>
      </c>
      <c r="BH20" s="33">
        <f t="shared" si="6"/>
        <v>23.496057448134273</v>
      </c>
      <c r="BI20" s="33"/>
      <c r="BJ20" s="33">
        <f t="shared" si="7"/>
        <v>134000</v>
      </c>
      <c r="BK20" s="33"/>
      <c r="BL20" s="33"/>
      <c r="BM20" s="44">
        <v>1.7832447689963269</v>
      </c>
      <c r="BN20" s="45">
        <v>0.20218820052546979</v>
      </c>
      <c r="BO20" s="45">
        <v>0.43426321523902955</v>
      </c>
      <c r="BP20" s="45">
        <v>1.471328285857188E-3</v>
      </c>
      <c r="BQ20" s="45">
        <v>-5.6517338575603837E-3</v>
      </c>
      <c r="BR20" s="46">
        <v>-3.4104306299739509E-3</v>
      </c>
      <c r="BS20" s="47">
        <f t="shared" si="8"/>
        <v>134000</v>
      </c>
      <c r="BT20" s="33" t="s">
        <v>54</v>
      </c>
      <c r="BU20" s="47">
        <v>4550.1398164167813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653.6514892578125</v>
      </c>
      <c r="C21" s="184">
        <f>IF($B$36=0,'2 Dyn Assem Import'!B34,
IF($B$36=1,'2 Dyn Assem Import'!B34,
IF($B$36=2,'2 Dyn Assem Import'!B27,'2 Dyn Assem Import'!B37)))</f>
        <v>228.89471435546875</v>
      </c>
      <c r="D21" s="184">
        <f>IF($B$36=0,'2 Dyn Assem Import'!C34,
IF($B$36=1,'2 Dyn Assem Import'!C34,
IF($B$36=2,'2 Dyn Assem Import'!C27,'2 Dyn Assem Import'!C37)))</f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654.5831298828125</v>
      </c>
      <c r="C22" s="229">
        <f>IF($B$36=0,'2 Dyn Assem Import'!B35,
IF($B$36=1,'2 Dyn Assem Import'!B35,
IF($B$36=2,'2 Dyn Assem Import'!B38,'2 Dyn Assem Import'!B38)))</f>
        <v>259.80364990234375</v>
      </c>
      <c r="D22" s="229">
        <f>IF($B$36=0,'2 Dyn Assem Import'!C35,
IF($B$36=1,'2 Dyn Assem Import'!C35,
IF($B$36=2,'2 Dyn Assem Import'!C38,'2 Dyn Assem Import'!C38)))</f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-0.28057122171728488</v>
      </c>
      <c r="N22" s="89" t="s">
        <v>141</v>
      </c>
      <c r="U22" s="50" t="s">
        <v>384</v>
      </c>
      <c r="V22" s="7" t="s">
        <v>2</v>
      </c>
      <c r="W22" s="178">
        <f>DC39</f>
        <v>-0.28057122171728488</v>
      </c>
      <c r="X22" s="89" t="s">
        <v>141</v>
      </c>
      <c r="AB22" s="6">
        <v>1</v>
      </c>
      <c r="AC22" s="18">
        <f t="shared" ref="AC22:AC34" si="11">AC3-$AC$11</f>
        <v>16.74554443359375</v>
      </c>
      <c r="AD22" s="18">
        <f t="shared" ref="AD22:AD34" si="12">AD3-$AD$11</f>
        <v>-335.78341674804688</v>
      </c>
      <c r="AE22" s="18">
        <f t="shared" ref="AE22:AE34" si="13">AE3-$AE$11</f>
        <v>216.18643188476563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-6.11248779296875</v>
      </c>
      <c r="DD22">
        <f>DD9-DD8</f>
        <v>-19.776229858398438</v>
      </c>
      <c r="DE22">
        <f>DE9-DE8</f>
        <v>167.56134033203125</v>
      </c>
      <c r="DI22" t="s">
        <v>409</v>
      </c>
      <c r="DJ22">
        <f>DJ9-DJ8</f>
        <v>-17.532470703125</v>
      </c>
      <c r="DK22">
        <f>DK9-DK8</f>
        <v>-121.94549560546875</v>
      </c>
      <c r="DL22">
        <f>DL9-DL8</f>
        <v>96.35333251953125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-1.842212688789528</v>
      </c>
      <c r="N23" s="89" t="s">
        <v>141</v>
      </c>
      <c r="U23" s="50" t="s">
        <v>384</v>
      </c>
      <c r="V23" s="7" t="s">
        <v>3</v>
      </c>
      <c r="W23" s="178">
        <f>DD39</f>
        <v>-1.842212688789528</v>
      </c>
      <c r="X23" s="89" t="s">
        <v>141</v>
      </c>
      <c r="AB23" s="7">
        <v>2</v>
      </c>
      <c r="AC23" s="19">
        <f t="shared" si="11"/>
        <v>-60.28387451171875</v>
      </c>
      <c r="AD23" s="20">
        <f t="shared" si="12"/>
        <v>-63.58526611328125</v>
      </c>
      <c r="AE23" s="21">
        <f t="shared" si="13"/>
        <v>277.15240478515625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-2426.5557008989726</v>
      </c>
      <c r="CS23" t="s">
        <v>8</v>
      </c>
      <c r="CT23" s="13"/>
      <c r="CV23" s="28" t="s">
        <v>263</v>
      </c>
      <c r="CW23" s="51">
        <f>CC16</f>
        <v>4006.3369115376381</v>
      </c>
      <c r="CX23" t="s">
        <v>8</v>
      </c>
      <c r="CY23" s="13"/>
      <c r="DB23" t="s">
        <v>387</v>
      </c>
      <c r="DC23">
        <f>DC22/(SQRT(SUMSQ($DC$22:$DE$22)))</f>
        <v>-3.6203909188189262E-2</v>
      </c>
      <c r="DD23">
        <f>DD22/(SQRT(SUMSQ($DC$22:$DE$22)))</f>
        <v>-0.11713345762453853</v>
      </c>
      <c r="DE23">
        <f>DE22/(SQRT(SUMSQ($DC$22:$DE$22)))</f>
        <v>0.99245605951317262</v>
      </c>
      <c r="DI23" t="s">
        <v>387</v>
      </c>
      <c r="DJ23">
        <f>DJ22/(SQRT(SUMSQ($DC$22:$DE$22)))</f>
        <v>-0.10384380283109572</v>
      </c>
      <c r="DK23">
        <f>DK22/(SQRT(SUMSQ($DC$22:$DE$22)))</f>
        <v>-0.72227606800092548</v>
      </c>
      <c r="DL23">
        <f>DL22/(SQRT(SUMSQ($DC$22:$DE$22)))</f>
        <v>0.57069517660701319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-6.0941564367401053</v>
      </c>
      <c r="N24" s="93" t="s">
        <v>141</v>
      </c>
      <c r="U24" s="74" t="s">
        <v>384</v>
      </c>
      <c r="V24" s="94" t="s">
        <v>4</v>
      </c>
      <c r="W24" s="235">
        <f>DE39</f>
        <v>-6.0941564367401053</v>
      </c>
      <c r="X24" s="93" t="s">
        <v>141</v>
      </c>
      <c r="AB24" s="7">
        <v>3</v>
      </c>
      <c r="AC24" s="19">
        <f t="shared" si="11"/>
        <v>-151.3248291015625</v>
      </c>
      <c r="AD24" s="20">
        <f t="shared" si="12"/>
        <v>-366.87779235839844</v>
      </c>
      <c r="AE24" s="21">
        <f t="shared" si="13"/>
        <v>203.95640563964844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4.29278564453125</v>
      </c>
      <c r="DD24">
        <f>DD8</f>
        <v>27.312454223632813</v>
      </c>
      <c r="DE24">
        <f>DE8</f>
        <v>43.0906982421875</v>
      </c>
      <c r="DF24">
        <f>SQRT(SUMSQ(DC24:DE24))</f>
        <v>51.197719083052831</v>
      </c>
      <c r="DG24" t="s">
        <v>397</v>
      </c>
      <c r="DI24" t="s">
        <v>388</v>
      </c>
      <c r="DJ24">
        <f>DJ8</f>
        <v>671.1839599609375</v>
      </c>
      <c r="DK24">
        <f>DK8</f>
        <v>350.8402099609375</v>
      </c>
      <c r="DL24">
        <f>DL8</f>
        <v>267.12322998046875</v>
      </c>
      <c r="DM24">
        <f>SQRT(SUMSQ(DJ24:DL24))</f>
        <v>803.07632329030753</v>
      </c>
      <c r="DN24" t="s">
        <v>397</v>
      </c>
    </row>
    <row r="25" spans="2:118" ht="15" thickBot="1" x14ac:dyDescent="0.35">
      <c r="AB25" s="7">
        <v>4</v>
      </c>
      <c r="AC25" s="19">
        <f t="shared" si="11"/>
        <v>43.28594970703125</v>
      </c>
      <c r="AD25" s="20">
        <f t="shared" si="12"/>
        <v>-378.34326171875</v>
      </c>
      <c r="AE25" s="21">
        <f t="shared" si="13"/>
        <v>127.10284423828125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1'!AC47</f>
        <v>0.96348589993531519</v>
      </c>
      <c r="CS25" s="51">
        <f>'Step 1'!AD47</f>
        <v>0.25306014423114792</v>
      </c>
      <c r="CT25" s="67">
        <f>'Step 1'!AE47</f>
        <v>8.7495622905070222E-2</v>
      </c>
      <c r="CV25" s="12"/>
      <c r="CW25" s="51">
        <f>CR68</f>
        <v>0.97308646986677128</v>
      </c>
      <c r="CX25" s="51">
        <f>CS68</f>
        <v>0.20768371290906668</v>
      </c>
      <c r="CY25" s="67">
        <f>CT68</f>
        <v>-9.9850876583682441E-2</v>
      </c>
      <c r="DB25" t="s">
        <v>394</v>
      </c>
      <c r="DC25">
        <f>DC23*DC24</f>
        <v>-0.15541562163897188</v>
      </c>
      <c r="DD25">
        <f t="shared" ref="DD25:DE25" si="15">DD23*DD24</f>
        <v>-3.1992021994260424</v>
      </c>
      <c r="DE25">
        <f t="shared" si="15"/>
        <v>42.765624579112597</v>
      </c>
      <c r="DF25">
        <f>SUM(DC25:DE25)</f>
        <v>39.411006758047584</v>
      </c>
      <c r="DG25" t="s">
        <v>396</v>
      </c>
      <c r="DI25" t="s">
        <v>416</v>
      </c>
      <c r="DJ25">
        <f>DJ23*DJ24</f>
        <v>-69.698294801577632</v>
      </c>
      <c r="DK25">
        <f t="shared" ref="DK25:DL25" si="16">DK23*DK24</f>
        <v>-253.40348734720507</v>
      </c>
      <c r="DL25">
        <f t="shared" si="16"/>
        <v>152.44593890953942</v>
      </c>
      <c r="DM25">
        <f>SUM(DJ25:DL25)</f>
        <v>-170.6558432392433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-103.57916259765625</v>
      </c>
      <c r="AD26" s="20">
        <f t="shared" si="12"/>
        <v>-97.271209716796875</v>
      </c>
      <c r="AE26" s="21">
        <f t="shared" si="13"/>
        <v>160.81109619140625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-0.26618550430907278</v>
      </c>
      <c r="BD26" s="33">
        <f t="shared" si="17"/>
        <v>0.96348589993531519</v>
      </c>
      <c r="BE26" s="33">
        <f t="shared" ref="BE26:BH31" si="18">BF4</f>
        <v>-0.46051416526823441</v>
      </c>
      <c r="BF26" s="33">
        <f t="shared" si="18"/>
        <v>-0.19140965609396268</v>
      </c>
      <c r="BG26" s="33">
        <f t="shared" si="18"/>
        <v>0.97308646986677128</v>
      </c>
      <c r="BH26" s="33">
        <f t="shared" si="18"/>
        <v>0.12831627221913958</v>
      </c>
      <c r="BI26" s="33"/>
      <c r="BJ26" s="33">
        <f>BK4</f>
        <v>2365</v>
      </c>
      <c r="BK26" s="33"/>
      <c r="BL26" s="33"/>
      <c r="BM26" s="37">
        <f t="array" ref="BM26:BR31">MINVERSE(BC26:BH31)</f>
        <v>0.1524843838455722</v>
      </c>
      <c r="BN26" s="38">
        <v>-0.58636347484404439</v>
      </c>
      <c r="BO26" s="38">
        <v>-0.11031949880033504</v>
      </c>
      <c r="BP26" s="38">
        <v>-6.3965862711803049E-3</v>
      </c>
      <c r="BQ26" s="38">
        <v>-2.3884634734882763E-3</v>
      </c>
      <c r="BR26" s="39">
        <v>3.8536091099010301E-3</v>
      </c>
      <c r="BS26" s="40">
        <f t="shared" ref="BS26:BS31" si="19">BK4</f>
        <v>2365</v>
      </c>
      <c r="BT26" s="33" t="s">
        <v>49</v>
      </c>
      <c r="BU26" s="40">
        <f t="array" ref="BU26:BU31">MMULT(BM26:BR31,BS26:BS31)</f>
        <v>387.28395749150684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32.679947760428249</v>
      </c>
      <c r="DD26" t="s">
        <v>113</v>
      </c>
      <c r="DG26" s="1"/>
      <c r="DI26" t="s">
        <v>395</v>
      </c>
      <c r="DJ26">
        <f>SQRT(DM24^2-DM25^2)</f>
        <v>784.73445457541959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8.96978759765625</v>
      </c>
      <c r="AD27" s="20">
        <f t="shared" si="12"/>
        <v>-297.29623413085938</v>
      </c>
      <c r="AE27" s="21">
        <f t="shared" si="13"/>
        <v>76.383918762207031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0.94061727312459742</v>
      </c>
      <c r="BD27" s="33">
        <f t="shared" si="17"/>
        <v>0.25306014423114792</v>
      </c>
      <c r="BE27" s="33">
        <f t="shared" si="18"/>
        <v>0.88133702672270342</v>
      </c>
      <c r="BF27" s="33">
        <f t="shared" si="18"/>
        <v>0.96972949029119959</v>
      </c>
      <c r="BG27" s="33">
        <f t="shared" si="18"/>
        <v>0.20768371290906668</v>
      </c>
      <c r="BH27" s="33">
        <f t="shared" si="18"/>
        <v>-0.12842192590003784</v>
      </c>
      <c r="BI27" s="33"/>
      <c r="BJ27" s="33">
        <f t="shared" ref="BJ27:BJ31" si="20">BK5</f>
        <v>0</v>
      </c>
      <c r="BK27" s="33"/>
      <c r="BL27" s="33"/>
      <c r="BM27" s="41">
        <v>-0.7072532140482346</v>
      </c>
      <c r="BN27" s="33">
        <v>-0.18192855394229607</v>
      </c>
      <c r="BO27" s="33">
        <v>-0.31083905813885199</v>
      </c>
      <c r="BP27" s="33">
        <v>-1.4770644685678886E-3</v>
      </c>
      <c r="BQ27" s="33">
        <v>6.065012646923172E-3</v>
      </c>
      <c r="BR27" s="42">
        <v>-1.8897363831009987E-4</v>
      </c>
      <c r="BS27" s="43">
        <f t="shared" si="19"/>
        <v>0</v>
      </c>
      <c r="BT27" s="33" t="s">
        <v>50</v>
      </c>
      <c r="BU27" s="43">
        <v>-2283.6248935268254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523.31539958570534</v>
      </c>
      <c r="CT27" s="13"/>
      <c r="CV27" s="28" t="s">
        <v>264</v>
      </c>
      <c r="CW27" s="51">
        <f>CC15</f>
        <v>986.40348890837538</v>
      </c>
      <c r="CY27" s="13"/>
    </row>
    <row r="28" spans="2:118" x14ac:dyDescent="0.3">
      <c r="B28" s="60" t="s">
        <v>56</v>
      </c>
      <c r="C28" s="6" cm="1">
        <f t="array" ref="C28:C33">'Load Sweep Summary'!D4:D9</f>
        <v>2365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-43.12896728515625</v>
      </c>
      <c r="AD28" s="20">
        <f t="shared" si="12"/>
        <v>-33.350830078125</v>
      </c>
      <c r="AE28" s="21">
        <f t="shared" si="13"/>
        <v>117.65113830566406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0.21067610874366186</v>
      </c>
      <c r="BD28" s="33">
        <f t="shared" si="17"/>
        <v>8.7495622905070222E-2</v>
      </c>
      <c r="BE28" s="33">
        <f t="shared" si="18"/>
        <v>0.10569649433583853</v>
      </c>
      <c r="BF28" s="33">
        <f t="shared" si="18"/>
        <v>0.15161483836868136</v>
      </c>
      <c r="BG28" s="33">
        <f t="shared" si="18"/>
        <v>-9.9850876583682441E-2</v>
      </c>
      <c r="BH28" s="33">
        <f t="shared" si="18"/>
        <v>0.98338331449740835</v>
      </c>
      <c r="BI28" s="33"/>
      <c r="BJ28" s="33">
        <f t="shared" si="20"/>
        <v>1656</v>
      </c>
      <c r="BK28" s="33"/>
      <c r="BL28" s="33"/>
      <c r="BM28" s="41">
        <v>0.14666164814912189</v>
      </c>
      <c r="BN28" s="33">
        <v>-0.40450746905469342</v>
      </c>
      <c r="BO28" s="33">
        <v>-6.0902890902331017E-2</v>
      </c>
      <c r="BP28" s="33">
        <v>1.4275930924284182E-3</v>
      </c>
      <c r="BQ28" s="33">
        <v>2.5160422884960591E-3</v>
      </c>
      <c r="BR28" s="42">
        <v>-1.3273339415507547E-2</v>
      </c>
      <c r="BS28" s="43">
        <f t="shared" si="19"/>
        <v>1656</v>
      </c>
      <c r="BT28" s="33" t="s">
        <v>52</v>
      </c>
      <c r="BU28" s="43">
        <v>-1464.1034027030341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1'!BU15/1000</f>
        <v>0.52331539958570539</v>
      </c>
      <c r="X29" s="89" t="s">
        <v>141</v>
      </c>
      <c r="AB29" s="7">
        <v>8</v>
      </c>
      <c r="AC29" s="19">
        <f t="shared" si="11"/>
        <v>-163.2623291015625</v>
      </c>
      <c r="AD29" s="20">
        <f t="shared" si="12"/>
        <v>-360.08514404296875</v>
      </c>
      <c r="AE29" s="21">
        <f t="shared" si="13"/>
        <v>90.657814025878906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-274.0902356671146</v>
      </c>
      <c r="BD29" s="33">
        <f t="shared" si="17"/>
        <v>-75.699659995107325</v>
      </c>
      <c r="BE29" s="33">
        <f t="shared" si="18"/>
        <v>-152.00999924822423</v>
      </c>
      <c r="BF29" s="33">
        <f t="shared" si="18"/>
        <v>-119.14625909308732</v>
      </c>
      <c r="BG29" s="33">
        <f t="shared" si="18"/>
        <v>-21.104115613204208</v>
      </c>
      <c r="BH29" s="33">
        <f t="shared" si="18"/>
        <v>-17.687664057921332</v>
      </c>
      <c r="BI29" s="33"/>
      <c r="BJ29" s="33">
        <f t="shared" si="20"/>
        <v>48000</v>
      </c>
      <c r="BK29" s="33"/>
      <c r="BL29" s="33"/>
      <c r="BM29" s="41">
        <v>-0.43125080901231388</v>
      </c>
      <c r="BN29" s="33">
        <v>1.9545438918677334</v>
      </c>
      <c r="BO29" s="33">
        <v>0.3428605572937517</v>
      </c>
      <c r="BP29" s="33">
        <v>5.1056810771779385E-3</v>
      </c>
      <c r="BQ29" s="33">
        <v>-4.8614697283111364E-4</v>
      </c>
      <c r="BR29" s="42">
        <v>8.9064319226828653E-3</v>
      </c>
      <c r="BS29" s="43">
        <f t="shared" si="19"/>
        <v>48000</v>
      </c>
      <c r="BT29" s="33" t="s">
        <v>53</v>
      </c>
      <c r="BU29" s="43">
        <v>986.40348890837538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-0.26618550430907278</v>
      </c>
      <c r="CS29" s="51">
        <f>AD46</f>
        <v>0.94061727312459742</v>
      </c>
      <c r="CT29" s="67">
        <f>AE46</f>
        <v>0.21067610874366186</v>
      </c>
      <c r="CV29" s="12"/>
      <c r="CW29" s="51">
        <f>AC64</f>
        <v>-0.19140965609396268</v>
      </c>
      <c r="CX29" s="51">
        <f>AD64</f>
        <v>0.96972949029119959</v>
      </c>
      <c r="CY29" s="67">
        <f>AE64</f>
        <v>0.15161483836868136</v>
      </c>
      <c r="DB29" t="s">
        <v>401</v>
      </c>
      <c r="DC29" s="178">
        <f>-ABS(DC11*DC19/DC26)</f>
        <v>-8.1193233302395953</v>
      </c>
      <c r="DD29" t="s">
        <v>141</v>
      </c>
      <c r="DI29" t="s">
        <v>401</v>
      </c>
      <c r="DJ29" s="178">
        <f>-ABS(DJ11*DJ19/DJ26)</f>
        <v>-3.9078560465555565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1'!BU16/1000</f>
        <v>-2.4265557008989727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-61.073580536088969</v>
      </c>
      <c r="BD30" s="33">
        <f t="shared" si="17"/>
        <v>272.30700929519691</v>
      </c>
      <c r="BE30" s="33">
        <f t="shared" si="18"/>
        <v>-63.107833355641127</v>
      </c>
      <c r="BF30" s="33">
        <f t="shared" si="18"/>
        <v>-15.980572518203285</v>
      </c>
      <c r="BG30" s="33">
        <f t="shared" si="18"/>
        <v>110.1782656600941</v>
      </c>
      <c r="BH30" s="33">
        <f t="shared" si="18"/>
        <v>57.508862289448473</v>
      </c>
      <c r="BI30" s="33"/>
      <c r="BJ30" s="33">
        <f t="shared" si="20"/>
        <v>0</v>
      </c>
      <c r="BK30" s="33"/>
      <c r="BL30" s="33"/>
      <c r="BM30" s="41">
        <v>1.7205086257853661</v>
      </c>
      <c r="BN30" s="33">
        <v>0.22505859897781061</v>
      </c>
      <c r="BO30" s="33">
        <v>0.17906705873169299</v>
      </c>
      <c r="BP30" s="33">
        <v>1.3012138537804522E-3</v>
      </c>
      <c r="BQ30" s="33">
        <v>-5.4608628030771563E-3</v>
      </c>
      <c r="BR30" s="42">
        <v>-3.146711214073868E-3</v>
      </c>
      <c r="BS30" s="43">
        <f t="shared" si="19"/>
        <v>0</v>
      </c>
      <c r="BT30" s="33" t="s">
        <v>54</v>
      </c>
      <c r="BU30" s="43">
        <v>4006.3369115376381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1'!BU17/1000</f>
        <v>2.2736181501330042</v>
      </c>
      <c r="X31" s="89" t="s">
        <v>141</v>
      </c>
      <c r="AB31" s="7">
        <v>10</v>
      </c>
      <c r="AC31" s="19">
        <f t="shared" si="11"/>
        <v>-64.17022705078125</v>
      </c>
      <c r="AD31" s="20">
        <f t="shared" si="12"/>
        <v>-89.9931640625</v>
      </c>
      <c r="AE31" s="21">
        <f t="shared" si="13"/>
        <v>280.69088745117188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-73.62952978358868</v>
      </c>
      <c r="BD31" s="33">
        <f t="shared" si="17"/>
        <v>46.008061365033313</v>
      </c>
      <c r="BE31" s="33">
        <f t="shared" si="18"/>
        <v>-136.0829211416079</v>
      </c>
      <c r="BF31" s="33">
        <f t="shared" si="18"/>
        <v>-48.207102377922482</v>
      </c>
      <c r="BG31" s="33">
        <f t="shared" si="18"/>
        <v>23.496057448134273</v>
      </c>
      <c r="BH31" s="33">
        <f t="shared" si="18"/>
        <v>9.8181592318784467</v>
      </c>
      <c r="BI31" s="33"/>
      <c r="BJ31" s="33">
        <f t="shared" si="20"/>
        <v>134000</v>
      </c>
      <c r="BK31" s="33"/>
      <c r="BL31" s="33"/>
      <c r="BM31" s="44">
        <v>0.25568202578955607</v>
      </c>
      <c r="BN31" s="45">
        <v>-9.3208627556932738E-2</v>
      </c>
      <c r="BO31" s="45">
        <v>1.0400554916181799</v>
      </c>
      <c r="BP31" s="45">
        <v>6.9330373821609767E-4</v>
      </c>
      <c r="BQ31" s="45">
        <v>-7.7789764204589556E-4</v>
      </c>
      <c r="BR31" s="46">
        <v>-1.0747921540320497E-3</v>
      </c>
      <c r="BS31" s="47">
        <f t="shared" si="19"/>
        <v>134000</v>
      </c>
      <c r="BT31" s="33" t="s">
        <v>55</v>
      </c>
      <c r="BU31" s="47">
        <v>2216.2763159060837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1'!BU18/1000</f>
        <v>-1.4641034027030342</v>
      </c>
      <c r="X32" s="91" t="s">
        <v>141</v>
      </c>
      <c r="AB32" s="7">
        <v>11</v>
      </c>
      <c r="AC32" s="19">
        <f t="shared" si="11"/>
        <v>-103.99554443359375</v>
      </c>
      <c r="AD32" s="20">
        <f t="shared" si="12"/>
        <v>-314.29483032226563</v>
      </c>
      <c r="AE32" s="21">
        <f t="shared" si="13"/>
        <v>90.149833679199219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-0.12919998737625002</v>
      </c>
      <c r="CS32">
        <f>CS6*CS25</f>
        <v>-0.19112351029649191</v>
      </c>
      <c r="CT32" s="13">
        <f>CT6*CT25</f>
        <v>-5.6134874026446312E-2</v>
      </c>
      <c r="CV32" s="12"/>
      <c r="CW32">
        <f>CW6*CW25</f>
        <v>-0.16145856844096051</v>
      </c>
      <c r="CX32">
        <f>CX6*CX25</f>
        <v>-0.16753903080729896</v>
      </c>
      <c r="CY32" s="13">
        <f>CY6*CY25</f>
        <v>-5.6634003204722422E-2</v>
      </c>
      <c r="DB32" t="s">
        <v>404</v>
      </c>
      <c r="DC32" cm="1">
        <f t="array" ref="DC32:DE32">DC23:DE23</f>
        <v>-3.6203909188189262E-2</v>
      </c>
      <c r="DD32">
        <v>-0.11713345762453853</v>
      </c>
      <c r="DE32">
        <v>0.99245605951317262</v>
      </c>
      <c r="DI32" t="s">
        <v>404</v>
      </c>
      <c r="DJ32" cm="1">
        <f t="array" ref="DJ32:DL32">DJ23:DL23</f>
        <v>-0.10384380283109572</v>
      </c>
      <c r="DK32">
        <v>-0.72227606800092548</v>
      </c>
      <c r="DL32">
        <v>0.57069517660701319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1'!BU19/1000</f>
        <v>1.0123062638034226</v>
      </c>
      <c r="X33" s="89" t="s">
        <v>141</v>
      </c>
      <c r="AB33" s="7">
        <v>12</v>
      </c>
      <c r="AC33" s="19">
        <f t="shared" si="11"/>
        <v>-47.74267578125</v>
      </c>
      <c r="AD33" s="20">
        <f t="shared" si="12"/>
        <v>-58.9527587890625</v>
      </c>
      <c r="AE33" s="21">
        <f t="shared" si="13"/>
        <v>124.59768676757813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-0.37645837169918822</v>
      </c>
      <c r="CT33" s="13"/>
      <c r="CV33" s="12" t="s">
        <v>272</v>
      </c>
      <c r="CW33">
        <f>SUM(CW32:CY32)</f>
        <v>-0.38563160245298189</v>
      </c>
      <c r="CY33" s="13"/>
      <c r="DB33" t="s">
        <v>401</v>
      </c>
      <c r="DC33" s="178">
        <f>DC29</f>
        <v>-8.1193233302395953</v>
      </c>
      <c r="DD33" t="s">
        <v>141</v>
      </c>
      <c r="DI33" t="s">
        <v>401</v>
      </c>
      <c r="DJ33" s="178">
        <f>DJ29</f>
        <v>-3.9078560465555565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1'!BU20/1000</f>
        <v>4.550139816416781</v>
      </c>
      <c r="X34" s="89" t="s">
        <v>141</v>
      </c>
      <c r="AB34" s="8">
        <v>13</v>
      </c>
      <c r="AC34" s="22">
        <f t="shared" si="11"/>
        <v>-94.63067626953125</v>
      </c>
      <c r="AD34" s="23">
        <f t="shared" si="12"/>
        <v>-286.91641235351563</v>
      </c>
      <c r="AE34" s="24">
        <f t="shared" si="13"/>
        <v>284.87698364257813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-1902.5706662698253</v>
      </c>
      <c r="CT34" s="13"/>
      <c r="CV34" s="12" t="s">
        <v>273</v>
      </c>
      <c r="CW34">
        <f>CW33*CW18</f>
        <v>1335.2726994086854</v>
      </c>
      <c r="CY34" s="13"/>
      <c r="DB34" t="s">
        <v>42</v>
      </c>
      <c r="DC34" cm="1">
        <f t="array" ref="DC34:DE34">DC16:DE16</f>
        <v>0.16592417368938073</v>
      </c>
      <c r="DD34">
        <v>0.80670279079927243</v>
      </c>
      <c r="DE34">
        <v>-0.56718583894713159</v>
      </c>
      <c r="DF34" t="s">
        <v>418</v>
      </c>
      <c r="DI34" t="s">
        <v>43</v>
      </c>
      <c r="DJ34" cm="1">
        <f t="array" ref="DJ34:DL34">DJ16:DL16</f>
        <v>0.14093121501975825</v>
      </c>
      <c r="DK34">
        <v>0.79374399086616088</v>
      </c>
      <c r="DL34">
        <v>0.67427415483243036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3.4625603579039881</v>
      </c>
      <c r="DD35" t="s">
        <v>141</v>
      </c>
      <c r="DI35" t="s">
        <v>145</v>
      </c>
      <c r="DJ35" s="178">
        <f>ABS(DJ11)</f>
        <v>5.0538673311536506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1'!CR18/1000</f>
        <v>5.0538673311536506</v>
      </c>
      <c r="X37" s="91" t="s">
        <v>141</v>
      </c>
      <c r="AB37" s="12" t="s">
        <v>68</v>
      </c>
      <c r="AC37" s="20">
        <f>AC23</f>
        <v>-60.28387451171875</v>
      </c>
      <c r="AD37" s="20">
        <f>AD23</f>
        <v>-63.58526611328125</v>
      </c>
      <c r="AE37" s="21">
        <f>AE23</f>
        <v>277.15240478515625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3.5694516960530338E-2</v>
      </c>
      <c r="CS37">
        <f>CS6*CS29</f>
        <v>-0.71040058730417666</v>
      </c>
      <c r="CT37" s="13">
        <f>CT6*CT29</f>
        <v>-0.13516421087187952</v>
      </c>
      <c r="CV37" s="12"/>
      <c r="CW37">
        <f>CW6*CW29</f>
        <v>3.1759489023559295E-2</v>
      </c>
      <c r="CX37">
        <f>CX6*CX29</f>
        <v>-0.7822834861382667</v>
      </c>
      <c r="CY37" s="13">
        <f>CY6*CY29</f>
        <v>8.5993789296974293E-2</v>
      </c>
      <c r="DB37" t="s">
        <v>406</v>
      </c>
      <c r="DC37">
        <f>DC32*$DC33</f>
        <v>0.29395124451754073</v>
      </c>
      <c r="DD37">
        <f t="shared" ref="DD37:DE37" si="21">DD32*$DC33</f>
        <v>0.95104441524254668</v>
      </c>
      <c r="DE37">
        <f t="shared" si="21"/>
        <v>-8.0580716382429589</v>
      </c>
      <c r="DI37" t="s">
        <v>406</v>
      </c>
      <c r="DJ37">
        <f>DJ32*$DJ33</f>
        <v>0.40580663279082041</v>
      </c>
      <c r="DK37">
        <f t="shared" ref="DK37:DL37" si="22">DK32*$DJ33</f>
        <v>2.822550899619789</v>
      </c>
      <c r="DL37">
        <f t="shared" si="22"/>
        <v>-2.2301945966438077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1'!CR63/1000</f>
        <v>3.6946368304755923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-0.80987028121552584</v>
      </c>
      <c r="CT38" s="13"/>
      <c r="CV38" s="12"/>
      <c r="CW38">
        <f>SUM(CW37:CY37)</f>
        <v>-0.66453020781773309</v>
      </c>
      <c r="CY38" s="13"/>
      <c r="DB38" t="s">
        <v>407</v>
      </c>
      <c r="DC38">
        <f>-DC34*$DC35</f>
        <v>-0.57452246623482561</v>
      </c>
      <c r="DD38">
        <f t="shared" ref="DD38:DE38" si="23">-DD34*$DC35</f>
        <v>-2.7932571040320746</v>
      </c>
      <c r="DE38">
        <f t="shared" si="23"/>
        <v>1.9639152015028538</v>
      </c>
      <c r="DI38" t="s">
        <v>417</v>
      </c>
      <c r="DJ38">
        <f>-DJ34*$DJ35</f>
        <v>-0.71224766352814695</v>
      </c>
      <c r="DK38">
        <f t="shared" ref="DK38:DL38" si="24">-DK34*$DJ35</f>
        <v>-4.0114768247380121</v>
      </c>
      <c r="DL38">
        <f t="shared" si="24"/>
        <v>-3.4076921233488582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1'!CR58/1000</f>
        <v>8.2343139095485789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-4092.9769567073658</v>
      </c>
      <c r="CT39" s="13"/>
      <c r="CV39" s="12"/>
      <c r="CW39">
        <f>CW38*CW18</f>
        <v>2300.9759542193815</v>
      </c>
      <c r="CY39" s="13"/>
      <c r="DB39" s="1" t="s">
        <v>408</v>
      </c>
      <c r="DC39">
        <f>SUM(DC37:DC38)</f>
        <v>-0.28057122171728488</v>
      </c>
      <c r="DD39">
        <f t="shared" ref="DD39:DE39" si="25">SUM(DD37:DD38)</f>
        <v>-1.842212688789528</v>
      </c>
      <c r="DE39">
        <f t="shared" si="25"/>
        <v>-6.0941564367401053</v>
      </c>
      <c r="DI39" s="1" t="s">
        <v>408</v>
      </c>
      <c r="DJ39">
        <f>SUM(DJ37:DJ38)</f>
        <v>-0.30644103073732654</v>
      </c>
      <c r="DK39">
        <f t="shared" ref="DK39:DL39" si="26">SUM(DK37:DK38)</f>
        <v>-1.1889259251182231</v>
      </c>
      <c r="DL39">
        <f t="shared" si="26"/>
        <v>-5.6378867199926663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1'!CC7/1000</f>
        <v>-1.4641034027030342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1'!CR88/1000</f>
        <v>-6.4559334449674752</v>
      </c>
      <c r="X41" s="89" t="s">
        <v>141</v>
      </c>
      <c r="Y41" s="50"/>
      <c r="AB41" s="12" t="s">
        <v>13</v>
      </c>
      <c r="AC41" s="20">
        <f t="shared" ref="AC41:AE42" si="27">AC23-AC22</f>
        <v>-77.0294189453125</v>
      </c>
      <c r="AD41" s="20">
        <f t="shared" si="27"/>
        <v>272.19815063476563</v>
      </c>
      <c r="AE41" s="21">
        <f t="shared" si="27"/>
        <v>60.965972900390625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-4329.1263671687975</v>
      </c>
      <c r="CT41" s="13"/>
      <c r="CV41" s="110" t="s">
        <v>279</v>
      </c>
      <c r="CW41" s="66">
        <f>CW23+CW34</f>
        <v>5341.6096109463233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1'!CR83/1000</f>
        <v>8.1227591506944066</v>
      </c>
      <c r="X42" s="232" t="s">
        <v>141</v>
      </c>
      <c r="Y42" s="50"/>
      <c r="AB42" s="12" t="s">
        <v>17</v>
      </c>
      <c r="AC42" s="20">
        <f t="shared" si="27"/>
        <v>-91.04095458984375</v>
      </c>
      <c r="AD42" s="20">
        <f t="shared" si="27"/>
        <v>-303.29252624511719</v>
      </c>
      <c r="AE42" s="21">
        <f t="shared" si="27"/>
        <v>-73.195999145507813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-3.9078560465555565</v>
      </c>
      <c r="X43" s="232" t="s">
        <v>141</v>
      </c>
      <c r="AB43" s="12" t="s">
        <v>21</v>
      </c>
      <c r="AC43">
        <f>(AD41*AE42)-(AE41*AD42)</f>
        <v>-1433.2916653202847</v>
      </c>
      <c r="AD43">
        <f>(AE41*AC42)-(AC41*AE42)</f>
        <v>-11188.645653650165</v>
      </c>
      <c r="AE43" s="13">
        <f>(AC41*AD42)-AD41*AC42</f>
        <v>48143.626538496464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-3569.6615571216607</v>
      </c>
      <c r="CT43" s="13"/>
      <c r="CV43" s="110" t="s">
        <v>278</v>
      </c>
      <c r="CW43" s="66">
        <f>CW27+CW39</f>
        <v>3287.379443127757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13786732.77634207</v>
      </c>
      <c r="AD44">
        <f>(AE41*AC43)-(AC41*AE43)</f>
        <v>3621093.557354237</v>
      </c>
      <c r="AE44" s="13">
        <f>(AC41*AD43)-(AD41*AC43)</f>
        <v>1251994.2141060731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-0.30644103073732654</v>
      </c>
      <c r="X46" s="89" t="s">
        <v>141</v>
      </c>
      <c r="AB46" s="12" t="s">
        <v>28</v>
      </c>
      <c r="AC46">
        <f>AC41/(SQRT(SUMSQ($AC41:$AE41)))</f>
        <v>-0.26618550430907278</v>
      </c>
      <c r="AD46">
        <f>AD41/(SQRT(SUMSQ($AC41:$AE41)))</f>
        <v>0.94061727312459742</v>
      </c>
      <c r="AE46" s="13">
        <f>AE41/(SQRT(SUMSQ($AC41:$AE41)))</f>
        <v>0.21067610874366186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1'!AC41</f>
        <v>-77.0294189453125</v>
      </c>
      <c r="CS46" s="51">
        <f>'Step 1'!AD41</f>
        <v>272.19815063476563</v>
      </c>
      <c r="CT46" s="67">
        <f>'Step 1'!AE41</f>
        <v>60.965972900390625</v>
      </c>
      <c r="CV46" s="12"/>
      <c r="CW46" s="51">
        <f>CR71</f>
        <v>-52.0987548828125</v>
      </c>
      <c r="CX46" s="51">
        <f>CS71</f>
        <v>263.94540405273438</v>
      </c>
      <c r="CY46" s="51">
        <f>CT71</f>
        <v>41.267219543457031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-1.1889259251182231</v>
      </c>
      <c r="X47" s="89" t="s">
        <v>141</v>
      </c>
      <c r="AB47" s="12" t="s">
        <v>27</v>
      </c>
      <c r="AC47">
        <f>AC44/(SQRT(SUMSQ($AC44:$AE44)))</f>
        <v>0.96348589993531519</v>
      </c>
      <c r="AD47">
        <f>AD44/(SQRT(SUMSQ($AC44:$AE44)))</f>
        <v>0.25306014423114792</v>
      </c>
      <c r="AE47" s="13">
        <f>AE44/(SQRT(SUMSQ($AC44:$AE44)))</f>
        <v>8.7495622905070222E-2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289.38247086465032</v>
      </c>
      <c r="CT47" s="13"/>
      <c r="CV47" s="12" t="s">
        <v>150</v>
      </c>
      <c r="CW47">
        <f>SQRT(SUMSQ(CW46:CY46))</f>
        <v>272.18456971281171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-5.6378867199926663</v>
      </c>
      <c r="X48" s="93" t="s">
        <v>141</v>
      </c>
      <c r="AB48" s="14" t="s">
        <v>26</v>
      </c>
      <c r="AC48" s="15">
        <f>AC43/(SQRT(SUMSQ($AC43:$AE43)))</f>
        <v>-2.8986167762577147E-2</v>
      </c>
      <c r="AD48" s="15">
        <f>AD43/(SQRT(SUMSQ($AC43:$AE43)))</f>
        <v>-0.22627352673557993</v>
      </c>
      <c r="AE48" s="16">
        <f>AE43/(SQRT(SUMSQ($AC43:$AE43)))</f>
        <v>0.97363242200384958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-0.26618550430907278</v>
      </c>
      <c r="CS48">
        <f>CS46/$CR$47</f>
        <v>0.94061727312459742</v>
      </c>
      <c r="CT48" s="13">
        <f>CT46/$CR$47</f>
        <v>0.21067610874366186</v>
      </c>
      <c r="CV48" s="28" t="s">
        <v>164</v>
      </c>
      <c r="CW48">
        <f>CW46/$CR$47</f>
        <v>-0.18003424577565405</v>
      </c>
      <c r="CX48">
        <f>CX46/$CR$47</f>
        <v>0.91209879874232835</v>
      </c>
      <c r="CY48" s="13">
        <f>CY46/$CR$47</f>
        <v>0.14260442044106567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-274.0902356671146</v>
      </c>
      <c r="AD50">
        <f>($AE$37*AC46)-($AC$37*AE46)</f>
        <v>-61.073580536088969</v>
      </c>
      <c r="AE50" s="13">
        <f>($AC$37*AD46)-($AD$37*AC46)</f>
        <v>-73.62952978358868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-75.699659995107325</v>
      </c>
      <c r="AD51">
        <f>($AE$37*AC47)-($AC$37*AE47)</f>
        <v>272.30700929519691</v>
      </c>
      <c r="AE51" s="13">
        <f>($AC$37*AD47)-($AD$37*AC47)</f>
        <v>46.008061365033313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1'!AC42</f>
        <v>-91.04095458984375</v>
      </c>
      <c r="CS51" s="51">
        <f>'Step 1'!AD42</f>
        <v>-303.29252624511719</v>
      </c>
      <c r="CT51" s="67">
        <f>'Step 1'!AE42</f>
        <v>-73.195999145507813</v>
      </c>
      <c r="CV51" s="12"/>
      <c r="CW51" s="51">
        <f>CR76</f>
        <v>-120.13336181640625</v>
      </c>
      <c r="CX51" s="51">
        <f>CS76</f>
        <v>-326.73431396484375</v>
      </c>
      <c r="CY51" s="51">
        <f>CT76</f>
        <v>-26.993324279785156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0.8035754243509956</v>
      </c>
      <c r="AD52" s="15">
        <f>($AE$37*AC48)-($AC$37*AE48)</f>
        <v>50.66074864771663</v>
      </c>
      <c r="AE52" s="16">
        <f>($AC$37*AD48)-($AD$37*AC48)</f>
        <v>11.797551700264057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325.01148622730898</v>
      </c>
      <c r="CT52" s="13"/>
      <c r="CV52" s="12" t="s">
        <v>150</v>
      </c>
      <c r="CW52">
        <f>SQRT(SUMSQ(CW51:CY51))</f>
        <v>349.16468335022415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0.28011611419225607</v>
      </c>
      <c r="CS53">
        <f>-CS51/$CR$52</f>
        <v>0.93317479257640201</v>
      </c>
      <c r="CT53" s="13">
        <f>-CT51/$CR$52</f>
        <v>0.22521049946621099</v>
      </c>
      <c r="CV53" s="28" t="s">
        <v>166</v>
      </c>
      <c r="CW53">
        <f>-CW51/$CR$52</f>
        <v>0.36962804979878922</v>
      </c>
      <c r="CX53">
        <f>-CX51/$CR$52</f>
        <v>1.0053008210803043</v>
      </c>
      <c r="CY53" s="13">
        <f>-CY51/$CR$52</f>
        <v>8.3053447104655134E-2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-43.12896728515625</v>
      </c>
      <c r="AD55" s="20">
        <f>AD28</f>
        <v>-33.350830078125</v>
      </c>
      <c r="AE55" s="21">
        <f>AE28</f>
        <v>117.65113830566406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0.26988792636890935</v>
      </c>
      <c r="CS55">
        <f>CS25*CS53</f>
        <v>0.23614934760225584</v>
      </c>
      <c r="CT55" s="13">
        <f>CT25*CT53</f>
        <v>1.9704932935558115E-2</v>
      </c>
      <c r="CV55" s="12" t="s">
        <v>156</v>
      </c>
      <c r="CW55">
        <f>CW25*CW53</f>
        <v>0.35968005414244292</v>
      </c>
      <c r="CX55">
        <f>CX25*CX53</f>
        <v>0.20878460711249092</v>
      </c>
      <c r="CY55" s="13">
        <f>CY25*CY53</f>
        <v>-8.2929594966963168E-3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0.52574220690672324</v>
      </c>
      <c r="CT56" s="13"/>
      <c r="CV56" s="12" t="s">
        <v>147</v>
      </c>
      <c r="CW56">
        <f>SUM(CW55:CY55)</f>
        <v>0.56017170175823749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8234.3139095485785</v>
      </c>
      <c r="CT58" s="13"/>
      <c r="CV58" s="65" t="s">
        <v>167</v>
      </c>
      <c r="CW58" s="66">
        <f>-CW41/CW56</f>
        <v>-9535.6648580789788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-52.0987548828125</v>
      </c>
      <c r="AD59" s="20">
        <f t="shared" si="28"/>
        <v>263.94540405273438</v>
      </c>
      <c r="AE59" s="21">
        <f t="shared" si="28"/>
        <v>41.267219543457031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-120.13336181640625</v>
      </c>
      <c r="AD60" s="20">
        <f t="shared" si="28"/>
        <v>-326.73431396484375</v>
      </c>
      <c r="AE60" s="21">
        <f t="shared" si="28"/>
        <v>-26.993324279785156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-7.4562849121363503E-2</v>
      </c>
      <c r="CS60">
        <f>CS48*CS53</f>
        <v>0.87776032874182708</v>
      </c>
      <c r="CT60" s="13">
        <f>CT48*CT53</f>
        <v>4.744647167575787E-2</v>
      </c>
      <c r="CV60" s="12" t="s">
        <v>159</v>
      </c>
      <c r="CW60">
        <f>CW48*CW53</f>
        <v>-6.6545707163050916E-2</v>
      </c>
      <c r="CX60">
        <f>CX48*CX53</f>
        <v>0.91693367128202186</v>
      </c>
      <c r="CY60" s="13">
        <f>CY48*CY53</f>
        <v>1.1843788689992049E-2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6358.6527830136474</v>
      </c>
      <c r="AD61">
        <f>(AE59*AC60)-(AC59*AE60)</f>
        <v>-6363.8884016959928</v>
      </c>
      <c r="AE61" s="13">
        <f>(AC59*AD60)-AD59*AC60</f>
        <v>48731.099659902975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0.88219837953633429</v>
      </c>
      <c r="CT61" s="13"/>
      <c r="CV61" s="12" t="s">
        <v>160</v>
      </c>
      <c r="CW61">
        <f>SQRT(SUMSQ(CW60:CY60))</f>
        <v>0.9194215377089503</v>
      </c>
      <c r="CY61" s="13"/>
    </row>
    <row r="62" spans="2:103" ht="15" thickBot="1" x14ac:dyDescent="0.35">
      <c r="AB62" s="12" t="s">
        <v>20</v>
      </c>
      <c r="AC62">
        <f>(AD59*AE61)-(AE59*AD61)</f>
        <v>13124969.769490005</v>
      </c>
      <c r="AD62">
        <f>(AE59*AC61)-(AC59*AE61)</f>
        <v>2801233.5367484312</v>
      </c>
      <c r="AE62" s="13">
        <f>(AC59*AD61)-(AD59*AC61)</f>
        <v>-1346786.5161020481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3694.6368304755924</v>
      </c>
      <c r="CS63" s="15"/>
      <c r="CT63" s="16"/>
      <c r="CV63" s="65" t="s">
        <v>168</v>
      </c>
      <c r="CW63" s="66">
        <f>CW43+CW61*CW58</f>
        <v>-5479.9162037644182</v>
      </c>
      <c r="CX63" s="15"/>
      <c r="CY63" s="16"/>
    </row>
    <row r="64" spans="2:103" x14ac:dyDescent="0.3">
      <c r="AB64" s="12" t="s">
        <v>32</v>
      </c>
      <c r="AC64">
        <f>AC59/(SQRT(SUMSQ($AC59:$AE59)))</f>
        <v>-0.19140965609396268</v>
      </c>
      <c r="AD64">
        <f>AD59/(SQRT(SUMSQ($AC59:$AE59)))</f>
        <v>0.96972949029119959</v>
      </c>
      <c r="AE64" s="13">
        <f>AE59/(SQRT(SUMSQ($AC59:$AE59)))</f>
        <v>0.15161483836868136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0.97308646986677128</v>
      </c>
      <c r="AD65">
        <f>AD62/(SQRT(SUMSQ($AC62:$AE62)))</f>
        <v>0.20768371290906668</v>
      </c>
      <c r="AE65" s="13">
        <f>AE62/(SQRT(SUMSQ($AC62:$AE62)))</f>
        <v>-9.9850876583682441E-2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0.12831627221913958</v>
      </c>
      <c r="AD66" s="15">
        <f>AD61/(SQRT(SUMSQ($AC61:$AE61)))</f>
        <v>-0.12842192590003784</v>
      </c>
      <c r="AE66" s="16">
        <f>AE61/(SQRT(SUMSQ($AC61:$AE61)))</f>
        <v>0.98338331449740835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4550.1398164167813</v>
      </c>
      <c r="CS66" t="s">
        <v>8</v>
      </c>
      <c r="CT66" s="13"/>
      <c r="CV66" s="28" t="s">
        <v>155</v>
      </c>
      <c r="CW66" s="51">
        <f>CC13</f>
        <v>-2283.6248935268254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-119.14625909308732</v>
      </c>
      <c r="AD68">
        <f>($AE$55*AC64)-($AC$55*AE64)</f>
        <v>-15.980572518203285</v>
      </c>
      <c r="AE68" s="13">
        <f>($AC$55*AD64)-($AD$55*AC64)</f>
        <v>-48.207102377922482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1'!AC65</f>
        <v>0.97308646986677128</v>
      </c>
      <c r="CS68" s="51">
        <f>'Step 1'!AD65</f>
        <v>0.20768371290906668</v>
      </c>
      <c r="CT68" s="51">
        <f>'Step 1'!AE65</f>
        <v>-9.9850876583682441E-2</v>
      </c>
      <c r="CV68" s="12"/>
      <c r="CW68" s="51">
        <f>CR25</f>
        <v>0.96348589993531519</v>
      </c>
      <c r="CX68" s="51">
        <f>CS25</f>
        <v>0.25306014423114792</v>
      </c>
      <c r="CY68" s="51">
        <f>CT25</f>
        <v>8.7495622905070222E-2</v>
      </c>
    </row>
    <row r="69" spans="28:103" x14ac:dyDescent="0.3">
      <c r="AB69" s="12" t="s">
        <v>74</v>
      </c>
      <c r="AC69">
        <f>($AD$55*AE65)-($AE$55*AD65)</f>
        <v>-21.104115613204208</v>
      </c>
      <c r="AD69">
        <f>($AE$55*AC65)-($AC$55*AE65)</f>
        <v>110.1782656600941</v>
      </c>
      <c r="AE69" s="13">
        <f>($AC$55*AD65)-($AD$55*AC65)</f>
        <v>23.496057448134273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-17.687664057921332</v>
      </c>
      <c r="AD70" s="15">
        <f>($AE$55*AC66)-($AC$55*AE66)</f>
        <v>57.508862289448473</v>
      </c>
      <c r="AE70" s="16">
        <f>($AC$55*AD66)-($AD$55*AC66)</f>
        <v>9.8181592318784467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1'!AC59</f>
        <v>-52.0987548828125</v>
      </c>
      <c r="CS71" s="51">
        <f>'Step 1'!AD59</f>
        <v>263.94540405273438</v>
      </c>
      <c r="CT71" s="51">
        <f>'Step 1'!AE59</f>
        <v>41.267219543457031</v>
      </c>
      <c r="CV71" s="12"/>
      <c r="CW71" s="51">
        <f>CR46</f>
        <v>-77.0294189453125</v>
      </c>
      <c r="CX71" s="51">
        <f>CS46</f>
        <v>272.19815063476563</v>
      </c>
      <c r="CY71" s="51">
        <f>CT46</f>
        <v>60.965972900390625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272.18456971281171</v>
      </c>
      <c r="CT72" s="13"/>
      <c r="CV72" s="12" t="s">
        <v>150</v>
      </c>
      <c r="CW72">
        <f>SQRT(SUMSQ(CW71:CY71))</f>
        <v>289.38247086465032</v>
      </c>
      <c r="CY72" s="13"/>
    </row>
    <row r="73" spans="28:103" x14ac:dyDescent="0.3">
      <c r="AB73" s="12" t="s">
        <v>76</v>
      </c>
      <c r="AC73" s="20">
        <f>AC26</f>
        <v>-103.57916259765625</v>
      </c>
      <c r="AD73" s="20">
        <f>AD26</f>
        <v>-97.271209716796875</v>
      </c>
      <c r="AE73" s="21">
        <f>AE26</f>
        <v>160.81109619140625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-0.18003424577565405</v>
      </c>
      <c r="CS73">
        <f>CS71/$CR$47</f>
        <v>0.91209879874232835</v>
      </c>
      <c r="CT73" s="13">
        <f>CT71/$CR$47</f>
        <v>0.14260442044106567</v>
      </c>
      <c r="CV73" s="28" t="s">
        <v>153</v>
      </c>
      <c r="CW73">
        <f>CW71/$CR$47</f>
        <v>-0.26618550430907278</v>
      </c>
      <c r="CX73">
        <f>CX71/$CR$47</f>
        <v>0.94061727312459742</v>
      </c>
      <c r="CY73" s="13">
        <f>CY71/$CR$47</f>
        <v>0.21067610874366186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-146.8651123046875</v>
      </c>
      <c r="AD76" s="20">
        <f>AD26-AD25</f>
        <v>281.07205200195313</v>
      </c>
      <c r="AE76" s="21">
        <f>AE26-AE25</f>
        <v>33.708251953125</v>
      </c>
      <c r="CQ76" s="12"/>
      <c r="CR76" s="51">
        <f>'Step 1'!AC60</f>
        <v>-120.13336181640625</v>
      </c>
      <c r="CS76" s="51">
        <f>'Step 1'!AD60</f>
        <v>-326.73431396484375</v>
      </c>
      <c r="CT76" s="51">
        <f>'Step 1'!AE60</f>
        <v>-26.993324279785156</v>
      </c>
      <c r="CV76" s="12"/>
      <c r="CW76" s="51">
        <f>CR51</f>
        <v>-91.04095458984375</v>
      </c>
      <c r="CX76" s="51">
        <f>CS51</f>
        <v>-303.29252624511719</v>
      </c>
      <c r="CY76" s="51">
        <f>CT51</f>
        <v>-73.195999145507813</v>
      </c>
    </row>
    <row r="77" spans="28:103" x14ac:dyDescent="0.3">
      <c r="AB77" s="14" t="s">
        <v>44</v>
      </c>
      <c r="AC77" s="15">
        <f>AC76/(SQRT(SUMSQ($AC76:$AE76)))</f>
        <v>-0.46051416526823441</v>
      </c>
      <c r="AD77" s="15">
        <f>AD76/(SQRT(SUMSQ($AC76:$AE76)))</f>
        <v>0.88133702672270342</v>
      </c>
      <c r="AE77" s="16">
        <f>AE76/(SQRT(SUMSQ($AC76:$AE76)))</f>
        <v>0.10569649433583853</v>
      </c>
      <c r="CQ77" s="12" t="s">
        <v>150</v>
      </c>
      <c r="CR77">
        <f>SQRT(SUMSQ(CR76:CT76))</f>
        <v>349.16468335022415</v>
      </c>
      <c r="CT77" s="13"/>
      <c r="CV77" s="12" t="s">
        <v>150</v>
      </c>
      <c r="CW77">
        <f>SQRT(SUMSQ(CW76:CY76))</f>
        <v>325.01148622730898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0.36962804979878922</v>
      </c>
      <c r="CS78">
        <f>-CS76/$CR$52</f>
        <v>1.0053008210803043</v>
      </c>
      <c r="CT78" s="13">
        <f>-CT76/$CR$52</f>
        <v>8.3053447104655134E-2</v>
      </c>
      <c r="CV78" s="28" t="s">
        <v>151</v>
      </c>
      <c r="CW78">
        <f>-CW76/$CR$52</f>
        <v>0.28011611419225607</v>
      </c>
      <c r="CX78">
        <f>-CX76/$CR$52</f>
        <v>0.93317479257640201</v>
      </c>
      <c r="CY78" s="13">
        <f>-CY76/$CR$52</f>
        <v>0.22521049946621099</v>
      </c>
    </row>
    <row r="79" spans="28:103" x14ac:dyDescent="0.3">
      <c r="AB79" s="14" t="s">
        <v>77</v>
      </c>
      <c r="AC79" s="15">
        <f>($AD$73*AE77)-($AE$73*AD77)</f>
        <v>-152.00999924822423</v>
      </c>
      <c r="AD79" s="15">
        <f>($AE$73*AC77)-($AC$73*AE77)</f>
        <v>-63.107833355641127</v>
      </c>
      <c r="AE79" s="16">
        <f>($AC$73*AD77)-($AD$73*AC77)</f>
        <v>-136.0829211416079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0.35968005414244292</v>
      </c>
      <c r="CS80">
        <f>CS68*CS78</f>
        <v>0.20878460711249092</v>
      </c>
      <c r="CT80" s="13">
        <f>CT68*CT78</f>
        <v>-8.2929594966963168E-3</v>
      </c>
      <c r="CV80" s="12" t="s">
        <v>156</v>
      </c>
      <c r="CW80">
        <f>CW68*CW78</f>
        <v>0.26988792636890935</v>
      </c>
      <c r="CX80">
        <f>CX68*CX78</f>
        <v>0.23614934760225584</v>
      </c>
      <c r="CY80" s="13">
        <f>CY68*CY78</f>
        <v>1.9704932935558115E-2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0.56017170175823749</v>
      </c>
      <c r="CT81" s="13"/>
      <c r="CV81" s="12" t="s">
        <v>147</v>
      </c>
      <c r="CW81">
        <f>SUM(CW80:CY80)</f>
        <v>0.52574220690672324</v>
      </c>
      <c r="CY81" s="13"/>
    </row>
    <row r="82" spans="28:103" ht="15" thickBot="1" x14ac:dyDescent="0.35">
      <c r="AB82" s="28"/>
      <c r="AC82" s="20">
        <f>AC32</f>
        <v>-103.99554443359375</v>
      </c>
      <c r="AD82" s="20">
        <f>AD32</f>
        <v>-314.29483032226563</v>
      </c>
      <c r="AE82" s="21">
        <f>AE32</f>
        <v>90.149833679199219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8122.7591506944063</v>
      </c>
      <c r="CT83" s="13"/>
      <c r="CV83" s="65" t="s">
        <v>157</v>
      </c>
      <c r="CW83" s="66">
        <f>CW66/CW81</f>
        <v>-4343.6210057450917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-39.8253173828125</v>
      </c>
      <c r="AD85" s="20">
        <f>AD32-AD31</f>
        <v>-224.30166625976563</v>
      </c>
      <c r="AE85" s="21">
        <f>AE32-AE31</f>
        <v>-190.54105377197266</v>
      </c>
      <c r="CQ85" s="12" t="s">
        <v>159</v>
      </c>
      <c r="CR85">
        <f>CR73*CR78</f>
        <v>-6.6545707163050916E-2</v>
      </c>
      <c r="CS85">
        <f>CS73*CS78</f>
        <v>0.91693367128202186</v>
      </c>
      <c r="CT85" s="13">
        <f>CT73*CT78</f>
        <v>1.1843788689992049E-2</v>
      </c>
      <c r="CV85" s="12" t="s">
        <v>159</v>
      </c>
      <c r="CW85">
        <f>CW73*CW78</f>
        <v>-7.4562849121363503E-2</v>
      </c>
      <c r="CX85">
        <f>CX73*CX78</f>
        <v>0.87776032874182708</v>
      </c>
      <c r="CY85" s="13">
        <f>CY73*CY78</f>
        <v>4.744647167575787E-2</v>
      </c>
    </row>
    <row r="86" spans="28:103" x14ac:dyDescent="0.3">
      <c r="AB86" s="14"/>
      <c r="AC86" s="15">
        <f>AC85/(SQRT(SUMSQ($AC85:$AE85)))</f>
        <v>-0.13409639662077463</v>
      </c>
      <c r="AD86" s="15">
        <f>AD85/(SQRT(SUMSQ($AC85:$AE85)))</f>
        <v>-0.7552493533786877</v>
      </c>
      <c r="AE86" s="16">
        <f>AE85/(SQRT(SUMSQ($AC85:$AE85)))</f>
        <v>-0.64157351148126285</v>
      </c>
      <c r="CQ86" s="12" t="s">
        <v>160</v>
      </c>
      <c r="CR86">
        <f>SQRT(SUMSQ(CR85:CT85))</f>
        <v>0.9194215377089503</v>
      </c>
      <c r="CT86" s="13"/>
      <c r="CV86" s="12" t="s">
        <v>160</v>
      </c>
      <c r="CW86">
        <f>SQRT(SUMSQ(CW85:CY85))</f>
        <v>0.88219837953633429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-6455.9334449674752</v>
      </c>
      <c r="CS88" s="15"/>
      <c r="CT88" s="16"/>
      <c r="CV88" s="65" t="s">
        <v>158</v>
      </c>
      <c r="CW88" s="66">
        <f>CC12-CW83*CW86</f>
        <v>4219.2193700798089</v>
      </c>
      <c r="CX88" s="15"/>
      <c r="CY88" s="16"/>
    </row>
    <row r="89" spans="28:103" x14ac:dyDescent="0.3">
      <c r="AB89" s="28"/>
      <c r="AC89" s="20">
        <f>AC34</f>
        <v>-94.63067626953125</v>
      </c>
      <c r="AD89" s="20">
        <f>AD34</f>
        <v>-286.91641235351563</v>
      </c>
      <c r="AE89" s="21">
        <f>AE34</f>
        <v>284.87698364257813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-46.88800048828125</v>
      </c>
      <c r="AD92" s="20">
        <f>AD34-AD33</f>
        <v>-227.96365356445313</v>
      </c>
      <c r="AE92" s="21">
        <f>AE34-AE33</f>
        <v>160.279296875</v>
      </c>
    </row>
    <row r="93" spans="28:103" x14ac:dyDescent="0.3">
      <c r="AB93" s="14"/>
      <c r="AC93" s="15">
        <f>AC92/(SQRT(SUMSQ($AC92:$AE92)))</f>
        <v>-0.16592417368938073</v>
      </c>
      <c r="AD93" s="15">
        <f>AD92/(SQRT(SUMSQ($AC92:$AE92)))</f>
        <v>-0.80670279079927243</v>
      </c>
      <c r="AE93" s="16">
        <f>AE92/(SQRT(SUMSQ($AC92:$AE92)))</f>
        <v>0.56718583894713159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disablePrompts="1" count="1">
    <dataValidation type="list" allowBlank="1" showInputMessage="1" showErrorMessage="1" sqref="C36" xr:uid="{A51F4C0E-7463-4A38-9689-DE7BEEF56F10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4691-D548-411C-9CD0-C5EE5D59DD05}">
  <dimension ref="B1:DZ102"/>
  <sheetViews>
    <sheetView zoomScaleNormal="100" workbookViewId="0">
      <selection activeCell="G27" sqref="G27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(2)'!AB81</f>
        <v>Pullrod Position</v>
      </c>
      <c r="CR2" s="52" t="str">
        <f>'Step (2)'!AC81</f>
        <v>x</v>
      </c>
      <c r="CS2" s="52" t="str">
        <f>'Step (2)'!AD81</f>
        <v>y</v>
      </c>
      <c r="CT2" s="53" t="str">
        <f>'Step (2)'!AE81</f>
        <v>z</v>
      </c>
      <c r="CU2" s="52"/>
      <c r="CV2" s="54" t="str">
        <f>'Step (2)'!AB88</f>
        <v>Pushrod Position</v>
      </c>
      <c r="CW2" s="52" t="str">
        <f>'Step (2)'!AC88</f>
        <v>x</v>
      </c>
      <c r="CX2" s="52" t="str">
        <f>'Step (2)'!AD88</f>
        <v>y</v>
      </c>
      <c r="CY2" s="55" t="str">
        <f>'Step (2)'!AE88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(2)'!B5</f>
        <v>776.6134033203125</v>
      </c>
      <c r="AD3" s="10">
        <f>'Step (2)'!C5</f>
        <v>254.12832641601563</v>
      </c>
      <c r="AE3" s="11">
        <f>'Step (2)'!D5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(2)'!AB82</f>
        <v>0</v>
      </c>
      <c r="CR3">
        <f>'Step (2)'!AC82</f>
        <v>-103.99554443359375</v>
      </c>
      <c r="CS3">
        <f>'Step (2)'!AD82</f>
        <v>-314.29483032226563</v>
      </c>
      <c r="CT3" s="13">
        <f>'Step (2)'!AE82</f>
        <v>90.149833679199219</v>
      </c>
      <c r="CV3" s="12"/>
      <c r="CW3">
        <f>'Step (2)'!AC89</f>
        <v>-94.63067626953125</v>
      </c>
      <c r="CX3">
        <f>'Step (2)'!AD89</f>
        <v>-286.91641235351563</v>
      </c>
      <c r="CY3" s="56">
        <f>'Step (2)'!AE89</f>
        <v>284.87698364257813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699.583984375</v>
      </c>
      <c r="C4" s="78">
        <v>526.32647705078125</v>
      </c>
      <c r="D4" s="71">
        <v>302.15240478515625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-4.4397359525997902E-2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(2)'!B4</f>
        <v>699.583984375</v>
      </c>
      <c r="AD4">
        <f>'Step (2)'!C4</f>
        <v>526.32647705078125</v>
      </c>
      <c r="AE4" s="13">
        <f>'Step (2)'!D4</f>
        <v>302.15240478515625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(2)'!AK5</f>
        <v>-0.26618550430907278</v>
      </c>
      <c r="BD4" s="33">
        <f>'Step (2)'!AL5</f>
        <v>0.96348589993531519</v>
      </c>
      <c r="BE4" s="33">
        <f>'Step (2)'!AM5</f>
        <v>-2.8986167762577147E-2</v>
      </c>
      <c r="BF4" s="33">
        <f>'Step (2)'!AN5</f>
        <v>-0.46051416526823441</v>
      </c>
      <c r="BG4" s="33">
        <f>'Step (2)'!AO5</f>
        <v>-0.19140965609396268</v>
      </c>
      <c r="BH4" s="33">
        <f>'Step (2)'!AP5</f>
        <v>0.97308646986677128</v>
      </c>
      <c r="BI4" s="33">
        <f>'Step (2)'!AQ5</f>
        <v>0.12831627221913958</v>
      </c>
      <c r="BJ4" s="33"/>
      <c r="BK4" s="33">
        <f>'Step (2)'!AS5</f>
        <v>2249.25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(2)'!BU15</f>
        <v>85.777983551217346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776.6134033203125</v>
      </c>
      <c r="C5" s="78">
        <v>254.12832641601563</v>
      </c>
      <c r="D5" s="71"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-2.3302200859393976</v>
      </c>
      <c r="N5" s="89" t="s">
        <v>141</v>
      </c>
      <c r="U5" s="88" t="s">
        <v>128</v>
      </c>
      <c r="V5" s="7" t="s">
        <v>2</v>
      </c>
      <c r="W5" s="172">
        <f>'Step (2)'!BU26/1000</f>
        <v>-4.4397359525997902E-2</v>
      </c>
      <c r="X5" s="89" t="s">
        <v>141</v>
      </c>
      <c r="AB5" s="7">
        <v>3</v>
      </c>
      <c r="AC5" s="12">
        <f>'Step (2)'!B6</f>
        <v>608.54302978515625</v>
      </c>
      <c r="AD5">
        <f>'Step (2)'!C6</f>
        <v>223.03395080566406</v>
      </c>
      <c r="AE5" s="13">
        <f>'Step (2)'!D6</f>
        <v>228.95640563964844</v>
      </c>
      <c r="AI5" s="9" t="s">
        <v>58</v>
      </c>
      <c r="AJ5" s="11" t="s">
        <v>56</v>
      </c>
      <c r="AK5" s="9">
        <f>AC46</f>
        <v>-0.26618550430907278</v>
      </c>
      <c r="AL5" s="10">
        <f>AC47</f>
        <v>0.96348589993531519</v>
      </c>
      <c r="AM5" s="10">
        <f>AC48</f>
        <v>-2.8986167762577147E-2</v>
      </c>
      <c r="AN5" s="10">
        <f>AC77</f>
        <v>-0.46051416526823441</v>
      </c>
      <c r="AO5" s="10">
        <f>AC64</f>
        <v>-0.19140965609396268</v>
      </c>
      <c r="AP5" s="10">
        <f>AC65</f>
        <v>0.97308646986677128</v>
      </c>
      <c r="AQ5" s="11">
        <f>AC66</f>
        <v>0.12831627221913958</v>
      </c>
      <c r="AR5" s="7"/>
      <c r="AS5" s="13">
        <f>AC18</f>
        <v>2249.25</v>
      </c>
      <c r="AT5" t="s">
        <v>8</v>
      </c>
      <c r="BB5" s="33" t="s">
        <v>57</v>
      </c>
      <c r="BC5" s="33">
        <f>'Step (2)'!AK6</f>
        <v>0.94061727312459742</v>
      </c>
      <c r="BD5" s="33">
        <f>'Step (2)'!AL6</f>
        <v>0.25306014423114792</v>
      </c>
      <c r="BE5" s="33">
        <f>'Step (2)'!AM6</f>
        <v>-0.22627352673557993</v>
      </c>
      <c r="BF5" s="33">
        <f>'Step (2)'!AN6</f>
        <v>0.88133702672270342</v>
      </c>
      <c r="BG5" s="33">
        <f>'Step (2)'!AO6</f>
        <v>0.96972949029119959</v>
      </c>
      <c r="BH5" s="33">
        <f>'Step (2)'!AP6</f>
        <v>0.20768371290906668</v>
      </c>
      <c r="BI5" s="33">
        <f>'Step (2)'!AQ6</f>
        <v>-0.12842192590003784</v>
      </c>
      <c r="BJ5" s="33"/>
      <c r="BK5" s="33">
        <f>'Step (2)'!AS6</f>
        <v>706.1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(2)'!BU16</f>
        <v>-2466.9977793868316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(2)'!AB84</f>
        <v>Pullrod Unit Vector</v>
      </c>
      <c r="CR5" t="str">
        <f>'Step (2)'!AC84</f>
        <v>i</v>
      </c>
      <c r="CS5" t="str">
        <f>'Step (2)'!AD84</f>
        <v>j</v>
      </c>
      <c r="CT5" s="13" t="str">
        <f>'Step (2)'!AE84</f>
        <v>k</v>
      </c>
      <c r="CV5" s="12" t="str">
        <f>'Step (2)'!AB91</f>
        <v>Pushrod Unit Vector</v>
      </c>
      <c r="CW5" t="str">
        <f>'Step (2)'!AC91</f>
        <v>i</v>
      </c>
      <c r="CX5" t="str">
        <f>'Step (2)'!AD91</f>
        <v>j</v>
      </c>
      <c r="CY5" s="56" t="str">
        <f>'Step (2)'!AE91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608.54302978515625</v>
      </c>
      <c r="C6" s="78">
        <v>223.03395080566406</v>
      </c>
      <c r="D6" s="71"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(2)'!BU27/1000</f>
        <v>-2.3302200859393976</v>
      </c>
      <c r="X6" s="89" t="s">
        <v>141</v>
      </c>
      <c r="AB6" s="7">
        <v>4</v>
      </c>
      <c r="AC6" s="12">
        <f>'Step (2)'!B8</f>
        <v>803.15380859375</v>
      </c>
      <c r="AD6">
        <f>'Step (2)'!C8</f>
        <v>211.5684814453125</v>
      </c>
      <c r="AE6" s="13">
        <f>'Step (2)'!D8</f>
        <v>152.10284423828125</v>
      </c>
      <c r="AI6" s="12"/>
      <c r="AJ6" s="13" t="s">
        <v>57</v>
      </c>
      <c r="AK6" s="12">
        <f>AD46</f>
        <v>0.94061727312459742</v>
      </c>
      <c r="AL6">
        <f>AD47</f>
        <v>0.25306014423114792</v>
      </c>
      <c r="AM6">
        <f>AD48</f>
        <v>-0.22627352673557993</v>
      </c>
      <c r="AN6">
        <f>AD77</f>
        <v>0.88133702672270342</v>
      </c>
      <c r="AO6">
        <f>AD64</f>
        <v>0.96972949029119959</v>
      </c>
      <c r="AP6">
        <f>AD65</f>
        <v>0.20768371290906668</v>
      </c>
      <c r="AQ6" s="13">
        <f>AD66</f>
        <v>-0.12842192590003784</v>
      </c>
      <c r="AR6" s="7"/>
      <c r="AS6" s="13">
        <f>AD18</f>
        <v>706.1</v>
      </c>
      <c r="AT6" t="s">
        <v>8</v>
      </c>
      <c r="BB6" s="33" t="s">
        <v>59</v>
      </c>
      <c r="BC6" s="33">
        <f>'Step (2)'!AK7</f>
        <v>0.21067610874366186</v>
      </c>
      <c r="BD6" s="33">
        <f>'Step (2)'!AL7</f>
        <v>8.7495622905070222E-2</v>
      </c>
      <c r="BE6" s="33">
        <f>'Step (2)'!AM7</f>
        <v>0.97363242200384958</v>
      </c>
      <c r="BF6" s="33">
        <f>'Step (2)'!AN7</f>
        <v>0.10569649433583853</v>
      </c>
      <c r="BG6" s="33">
        <f>'Step (2)'!AO7</f>
        <v>0.15161483836868136</v>
      </c>
      <c r="BH6" s="33">
        <f>'Step (2)'!AP7</f>
        <v>-9.9850876583682441E-2</v>
      </c>
      <c r="BI6" s="33">
        <f>'Step (2)'!AQ7</f>
        <v>0.98338331449740835</v>
      </c>
      <c r="BJ6" s="33"/>
      <c r="BK6" s="33">
        <f>'Step (2)'!AS7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(2)'!BU17</f>
        <v>2175.7398007675015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(2)'!AC86</f>
        <v>-0.13409639662077463</v>
      </c>
      <c r="CS6">
        <f>'Step (2)'!AD86</f>
        <v>-0.7552493533786877</v>
      </c>
      <c r="CT6" s="13">
        <f>'Step (2)'!AE86</f>
        <v>-0.64157351148126285</v>
      </c>
      <c r="CV6" s="12"/>
      <c r="CW6">
        <f>'Step (2)'!AC93</f>
        <v>-0.16592417368938073</v>
      </c>
      <c r="CX6">
        <f>'Step (2)'!AD93</f>
        <v>-0.80670279079927243</v>
      </c>
      <c r="CY6" s="57">
        <f>'Step (2)'!AE93</f>
        <v>0.56718583894713159</v>
      </c>
      <c r="DB6" t="s">
        <v>392</v>
      </c>
      <c r="DC6">
        <f>B14-B$19</f>
        <v>58.42547607421875</v>
      </c>
      <c r="DD6">
        <f t="shared" ref="DD6:DE7" si="1">C14-C$19</f>
        <v>295.52632141113281</v>
      </c>
      <c r="DE6">
        <f t="shared" si="1"/>
        <v>-114.45208740234375</v>
      </c>
      <c r="DI6" t="s">
        <v>412</v>
      </c>
      <c r="DJ6">
        <f>B12</f>
        <v>695.6976318359375</v>
      </c>
      <c r="DK6">
        <f t="shared" ref="DK6:DL7" si="2">C12</f>
        <v>499.9185791015625</v>
      </c>
      <c r="DL6">
        <f t="shared" si="2"/>
        <v>305.69088745117188</v>
      </c>
    </row>
    <row r="7" spans="2:118" x14ac:dyDescent="0.3">
      <c r="B7" s="80">
        <v>656.2886962890625</v>
      </c>
      <c r="C7" s="81">
        <v>492.64053344726563</v>
      </c>
      <c r="D7" s="73">
        <v>185.81109619140625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-1.766702212375814</v>
      </c>
      <c r="N7" s="91" t="s">
        <v>141</v>
      </c>
      <c r="U7" s="90" t="s">
        <v>131</v>
      </c>
      <c r="V7" s="30" t="s">
        <v>2</v>
      </c>
      <c r="W7" s="173">
        <f>'Step (2)'!BU28/1000</f>
        <v>-1.766702212375814</v>
      </c>
      <c r="X7" s="91" t="s">
        <v>141</v>
      </c>
      <c r="AB7" s="7">
        <v>5</v>
      </c>
      <c r="AC7" s="12">
        <f>'Step (2)'!B7</f>
        <v>656.2886962890625</v>
      </c>
      <c r="AD7">
        <f>'Step (2)'!C7</f>
        <v>492.64053344726563</v>
      </c>
      <c r="AE7" s="13">
        <f>'Step (2)'!D7</f>
        <v>185.81109619140625</v>
      </c>
      <c r="AI7" s="14"/>
      <c r="AJ7" s="16" t="s">
        <v>59</v>
      </c>
      <c r="AK7" s="12">
        <f>AE46</f>
        <v>0.21067610874366186</v>
      </c>
      <c r="AL7">
        <f>AE47</f>
        <v>8.7495622905070222E-2</v>
      </c>
      <c r="AM7">
        <f>AE48</f>
        <v>0.97363242200384958</v>
      </c>
      <c r="AN7">
        <f>AE77</f>
        <v>0.10569649433583853</v>
      </c>
      <c r="AO7">
        <f>AE64</f>
        <v>0.15161483836868136</v>
      </c>
      <c r="AP7">
        <f>AE65</f>
        <v>-9.9850876583682441E-2</v>
      </c>
      <c r="AQ7" s="13">
        <f>AE66</f>
        <v>0.98338331449740835</v>
      </c>
      <c r="AR7" s="7"/>
      <c r="AS7" s="13">
        <f>AE18</f>
        <v>1656</v>
      </c>
      <c r="AT7" t="s">
        <v>8</v>
      </c>
      <c r="BB7" s="33" t="s">
        <v>61</v>
      </c>
      <c r="BC7" s="33">
        <f>'Step (2)'!AK8</f>
        <v>-274.0902356671146</v>
      </c>
      <c r="BD7" s="33">
        <f>'Step (2)'!AL8</f>
        <v>-75.699659995107325</v>
      </c>
      <c r="BE7" s="33">
        <f>'Step (2)'!AM8</f>
        <v>0.8035754243509956</v>
      </c>
      <c r="BF7" s="33">
        <f>'Step (2)'!AN8</f>
        <v>-152.00999924822423</v>
      </c>
      <c r="BG7" s="33">
        <f>'Step (2)'!AO8</f>
        <v>-119.14625909308732</v>
      </c>
      <c r="BH7" s="33">
        <f>'Step (2)'!AP8</f>
        <v>-21.104115613204208</v>
      </c>
      <c r="BI7" s="33">
        <f>'Step (2)'!AQ8</f>
        <v>-17.687664057921332</v>
      </c>
      <c r="BJ7" s="33"/>
      <c r="BK7" s="33">
        <f>'Step (2)'!AS8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(2)'!BU18</f>
        <v>-1766.702212375814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11.5374755859375</v>
      </c>
      <c r="DD7">
        <f t="shared" si="1"/>
        <v>67.562667846679688</v>
      </c>
      <c r="DE7">
        <f t="shared" si="1"/>
        <v>45.82720947265625</v>
      </c>
      <c r="DI7" t="s">
        <v>413</v>
      </c>
      <c r="DJ7">
        <f>B13</f>
        <v>655.872314453125</v>
      </c>
      <c r="DK7">
        <f t="shared" si="2"/>
        <v>275.61691284179688</v>
      </c>
      <c r="DL7">
        <f t="shared" si="2"/>
        <v>115.14983367919922</v>
      </c>
    </row>
    <row r="8" spans="2:118" x14ac:dyDescent="0.3">
      <c r="B8" s="80">
        <v>803.15380859375</v>
      </c>
      <c r="C8" s="81">
        <v>211.5684814453125</v>
      </c>
      <c r="D8" s="73"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2.4164242120993578</v>
      </c>
      <c r="N8" s="89" t="s">
        <v>141</v>
      </c>
      <c r="U8" s="88" t="s">
        <v>132</v>
      </c>
      <c r="V8" s="7" t="s">
        <v>2</v>
      </c>
      <c r="W8" s="172">
        <f>'Step (2)'!BU29/1000</f>
        <v>2.4164242120993578</v>
      </c>
      <c r="X8" s="89" t="s">
        <v>141</v>
      </c>
      <c r="AB8" s="7">
        <v>6</v>
      </c>
      <c r="AC8" s="12">
        <f>'Step (2)'!B10</f>
        <v>768.837646484375</v>
      </c>
      <c r="AD8">
        <f>'Step (2)'!C10</f>
        <v>292.61550903320313</v>
      </c>
      <c r="AE8" s="13">
        <f>'Step (2)'!D10</f>
        <v>101.38391876220703</v>
      </c>
      <c r="AI8" s="12" t="s">
        <v>60</v>
      </c>
      <c r="AJ8" s="13" t="s">
        <v>61</v>
      </c>
      <c r="AK8" s="12">
        <f>AC50</f>
        <v>-274.0902356671146</v>
      </c>
      <c r="AL8">
        <f>AC51</f>
        <v>-75.699659995107325</v>
      </c>
      <c r="AM8">
        <f>AC52</f>
        <v>0.8035754243509956</v>
      </c>
      <c r="AN8">
        <f>AC79</f>
        <v>-152.00999924822423</v>
      </c>
      <c r="AO8">
        <f>AC68</f>
        <v>-119.14625909308732</v>
      </c>
      <c r="AP8">
        <f>AC69</f>
        <v>-21.104115613204208</v>
      </c>
      <c r="AQ8" s="13">
        <f>AC70</f>
        <v>-17.687664057921332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(2)'!AK9</f>
        <v>-61.073580536088969</v>
      </c>
      <c r="BD8" s="33">
        <f>'Step (2)'!AL9</f>
        <v>272.30700929519691</v>
      </c>
      <c r="BE8" s="33">
        <f>'Step (2)'!AM9</f>
        <v>50.66074864771663</v>
      </c>
      <c r="BF8" s="33">
        <f>'Step (2)'!AN9</f>
        <v>-63.107833355641127</v>
      </c>
      <c r="BG8" s="33">
        <f>'Step (2)'!AO9</f>
        <v>-15.980572518203285</v>
      </c>
      <c r="BH8" s="33">
        <f>'Step (2)'!AP9</f>
        <v>110.1782656600941</v>
      </c>
      <c r="BI8" s="33">
        <f>'Step (2)'!AQ9</f>
        <v>57.508862289448473</v>
      </c>
      <c r="BJ8" s="33"/>
      <c r="BK8" s="33">
        <f>'Step (2)'!AS9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(2)'!BU19</f>
        <v>2441.2118829253395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(2)'!AB36</f>
        <v>Upper Pickup Position</v>
      </c>
      <c r="CR8" t="str">
        <f>'Step (2)'!AC36</f>
        <v>x</v>
      </c>
      <c r="CS8" t="str">
        <f>'Step (2)'!AD36</f>
        <v>y</v>
      </c>
      <c r="CT8" s="13" t="str">
        <f>'Step (2)'!AE36</f>
        <v>z</v>
      </c>
      <c r="CV8" s="12" t="str">
        <f>'Step (2)'!AB54</f>
        <v>Lower Pickup Position</v>
      </c>
      <c r="CW8" t="str">
        <f>'Step (2)'!AC54</f>
        <v>x</v>
      </c>
      <c r="CX8" t="str">
        <f>'Step (2)'!AD54</f>
        <v>y</v>
      </c>
      <c r="CY8" s="56" t="str">
        <f>'Step (2)'!AE54</f>
        <v>z</v>
      </c>
      <c r="DB8" t="s">
        <v>385</v>
      </c>
      <c r="DC8">
        <f>B17-B$19</f>
        <v>4.29278564453125</v>
      </c>
      <c r="DD8">
        <f t="shared" ref="DD8:DE9" si="3">C17-C$19</f>
        <v>27.312454223632813</v>
      </c>
      <c r="DE8">
        <f t="shared" si="3"/>
        <v>43.0906982421875</v>
      </c>
      <c r="DI8" t="s">
        <v>385</v>
      </c>
      <c r="DJ8">
        <f>B20</f>
        <v>671.1839599609375</v>
      </c>
      <c r="DK8">
        <f t="shared" ref="DK8:DL9" si="4">C20</f>
        <v>350.8402099609375</v>
      </c>
      <c r="DL8">
        <f t="shared" si="4"/>
        <v>267.12322998046875</v>
      </c>
    </row>
    <row r="9" spans="2:118" x14ac:dyDescent="0.3">
      <c r="B9" s="83">
        <v>716.7388916015625</v>
      </c>
      <c r="C9" s="84">
        <v>556.5609130859375</v>
      </c>
      <c r="D9" s="69">
        <v>142.65113830566406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3.9661019148412144</v>
      </c>
      <c r="N9" s="89" t="s">
        <v>141</v>
      </c>
      <c r="U9" s="88" t="s">
        <v>132</v>
      </c>
      <c r="V9" s="7" t="s">
        <v>3</v>
      </c>
      <c r="W9" s="172">
        <f>'Step (2)'!BU30/1000</f>
        <v>3.9661019148412144</v>
      </c>
      <c r="X9" s="89" t="s">
        <v>141</v>
      </c>
      <c r="AB9" s="7">
        <v>7</v>
      </c>
      <c r="AC9" s="12">
        <f>'Step (2)'!B9</f>
        <v>716.7388916015625</v>
      </c>
      <c r="AD9">
        <f>'Step (2)'!C9</f>
        <v>556.5609130859375</v>
      </c>
      <c r="AE9" s="13">
        <f>'Step (2)'!D9</f>
        <v>142.65113830566406</v>
      </c>
      <c r="AI9" s="12"/>
      <c r="AJ9" s="13" t="s">
        <v>62</v>
      </c>
      <c r="AK9" s="12">
        <f>AD50</f>
        <v>-61.073580536088969</v>
      </c>
      <c r="AL9">
        <f>AD51</f>
        <v>272.30700929519691</v>
      </c>
      <c r="AM9">
        <f>AD52</f>
        <v>50.66074864771663</v>
      </c>
      <c r="AN9">
        <f>AD79</f>
        <v>-63.107833355641127</v>
      </c>
      <c r="AO9">
        <f>AD68</f>
        <v>-15.980572518203285</v>
      </c>
      <c r="AP9">
        <f>AD69</f>
        <v>110.1782656600941</v>
      </c>
      <c r="AQ9" s="13">
        <f>AD70</f>
        <v>57.508862289448473</v>
      </c>
      <c r="AR9" s="7"/>
      <c r="AS9" s="13">
        <f>AD19*1000</f>
        <v>0</v>
      </c>
      <c r="AT9" t="s">
        <v>422</v>
      </c>
      <c r="BB9" s="33" t="s">
        <v>63</v>
      </c>
      <c r="BC9" s="33">
        <f>'Step (2)'!AK10</f>
        <v>-73.62952978358868</v>
      </c>
      <c r="BD9" s="33">
        <f>'Step (2)'!AL10</f>
        <v>46.008061365033313</v>
      </c>
      <c r="BE9" s="33">
        <f>'Step (2)'!AM10</f>
        <v>11.797551700264057</v>
      </c>
      <c r="BF9" s="33">
        <f>'Step (2)'!AN10</f>
        <v>-136.0829211416079</v>
      </c>
      <c r="BG9" s="33">
        <f>'Step (2)'!AO10</f>
        <v>-48.207102377922482</v>
      </c>
      <c r="BH9" s="33">
        <f>'Step (2)'!AP10</f>
        <v>23.496057448134273</v>
      </c>
      <c r="BI9" s="33">
        <f>'Step (2)'!AQ10</f>
        <v>9.8181592318784467</v>
      </c>
      <c r="BJ9" s="33"/>
      <c r="BK9" s="33">
        <f>'Step (2)'!AS10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(2)'!BU20</f>
        <v>4486.4943227964905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(2)'!AB37</f>
        <v>2--</v>
      </c>
      <c r="CR9">
        <f>'Step (2)'!AC37</f>
        <v>-60.28387451171875</v>
      </c>
      <c r="CS9">
        <f>'Step (2)'!AD37</f>
        <v>-63.58526611328125</v>
      </c>
      <c r="CT9" s="13">
        <f>'Step (2)'!AE37</f>
        <v>277.15240478515625</v>
      </c>
      <c r="CV9" s="12" t="str">
        <f>'Step (2)'!AB55</f>
        <v>7--</v>
      </c>
      <c r="CW9">
        <f>'Step (2)'!AC55</f>
        <v>-43.12896728515625</v>
      </c>
      <c r="CX9">
        <f>'Step (2)'!AD55</f>
        <v>-33.350830078125</v>
      </c>
      <c r="CY9" s="56">
        <f>'Step (2)'!AE55</f>
        <v>117.65113830566406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768.837646484375</v>
      </c>
      <c r="C10" s="84">
        <v>292.61550903320313</v>
      </c>
      <c r="D10" s="69"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2.1208665095029922</v>
      </c>
      <c r="N10" s="89" t="s">
        <v>141</v>
      </c>
      <c r="O10" s="1"/>
      <c r="U10" s="88" t="s">
        <v>132</v>
      </c>
      <c r="V10" s="7" t="s">
        <v>4</v>
      </c>
      <c r="W10" s="172">
        <f>'Step (2)'!BU31/1000</f>
        <v>2.1208665095029922</v>
      </c>
      <c r="X10" s="89" t="s">
        <v>141</v>
      </c>
      <c r="AB10" s="7">
        <v>8</v>
      </c>
      <c r="AC10" s="12">
        <f>'Step (2)'!B11</f>
        <v>596.60552978515625</v>
      </c>
      <c r="AD10">
        <f>'Step (2)'!C11</f>
        <v>229.82659912109375</v>
      </c>
      <c r="AE10" s="13">
        <f>'Step (2)'!D11</f>
        <v>115.65781402587891</v>
      </c>
      <c r="AI10" s="14"/>
      <c r="AJ10" s="16" t="s">
        <v>63</v>
      </c>
      <c r="AK10" s="14">
        <f>AE50</f>
        <v>-73.62952978358868</v>
      </c>
      <c r="AL10" s="15">
        <f>AE51</f>
        <v>46.008061365033313</v>
      </c>
      <c r="AM10" s="15">
        <f>AE52</f>
        <v>11.797551700264057</v>
      </c>
      <c r="AN10" s="15">
        <f>AE79</f>
        <v>-136.0829211416079</v>
      </c>
      <c r="AO10" s="15">
        <f>AE68</f>
        <v>-48.207102377922482</v>
      </c>
      <c r="AP10" s="15">
        <f>AE69</f>
        <v>23.496057448134273</v>
      </c>
      <c r="AQ10" s="16">
        <f>AE70</f>
        <v>9.8181592318784467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596.60552978515625</v>
      </c>
      <c r="C11" s="84">
        <v>229.82659912109375</v>
      </c>
      <c r="D11" s="69">
        <v>115.65781402587891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(2)'!B16</f>
        <v>759.86785888671875</v>
      </c>
      <c r="AD11">
        <f>'Step (2)'!C16</f>
        <v>589.9117431640625</v>
      </c>
      <c r="AE11" s="13">
        <f>'Step (2)'!D16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-3.3134985234045402</v>
      </c>
      <c r="DD11" t="s">
        <v>141</v>
      </c>
      <c r="DI11" t="s">
        <v>145</v>
      </c>
      <c r="DJ11" s="178">
        <f>W37</f>
        <v>4.8363003697636646</v>
      </c>
      <c r="DK11" t="s">
        <v>141</v>
      </c>
    </row>
    <row r="12" spans="2:118" x14ac:dyDescent="0.3">
      <c r="B12" s="77">
        <v>695.6976318359375</v>
      </c>
      <c r="C12" s="78">
        <v>499.9185791015625</v>
      </c>
      <c r="D12" s="71">
        <v>305.69088745117188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(2)'!B12</f>
        <v>695.6976318359375</v>
      </c>
      <c r="AD12">
        <f>'Step (2)'!C12</f>
        <v>499.9185791015625</v>
      </c>
      <c r="AE12" s="13">
        <f>'Step (2)'!D12</f>
        <v>305.69088745117188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(2)'!BU26</f>
        <v>-44.397359525997899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(2)'!AB48</f>
        <v>uz^</v>
      </c>
      <c r="CR12" s="15">
        <f>'Step (2)'!AC48</f>
        <v>-2.8986167762577147E-2</v>
      </c>
      <c r="CS12" s="15">
        <f>'Step (2)'!AD48</f>
        <v>-0.22627352673557993</v>
      </c>
      <c r="CT12" s="16">
        <f>'Step (2)'!AE48</f>
        <v>0.97363242200384958</v>
      </c>
      <c r="CV12" s="14" t="str">
        <f>'Step (2)'!AB66</f>
        <v>lz^</v>
      </c>
      <c r="CW12" s="15">
        <f>'Step (2)'!AC66</f>
        <v>0.12831627221913958</v>
      </c>
      <c r="CX12" s="15">
        <f>'Step (2)'!AD66</f>
        <v>-0.12842192590003784</v>
      </c>
      <c r="CY12" s="59">
        <f>'Step (2)'!AE66</f>
        <v>0.98338331449740835</v>
      </c>
    </row>
    <row r="13" spans="2:118" x14ac:dyDescent="0.3">
      <c r="B13" s="77">
        <v>655.872314453125</v>
      </c>
      <c r="C13" s="78">
        <v>275.61691284179688</v>
      </c>
      <c r="D13" s="71">
        <v>115.14983367919922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-3.3134985234045402</v>
      </c>
      <c r="N13" s="91" t="s">
        <v>141</v>
      </c>
      <c r="U13" s="92" t="s">
        <v>139</v>
      </c>
      <c r="V13" s="5"/>
      <c r="W13" s="173">
        <f>'Step (2)'!CW18/1000</f>
        <v>-3.3134985234045402</v>
      </c>
      <c r="X13" s="91" t="s">
        <v>141</v>
      </c>
      <c r="AB13" s="7">
        <v>11</v>
      </c>
      <c r="AC13" s="12">
        <f>'Step (2)'!B13</f>
        <v>655.872314453125</v>
      </c>
      <c r="AD13">
        <f>'Step (2)'!C13</f>
        <v>275.61691284179688</v>
      </c>
      <c r="AE13" s="13">
        <f>'Step (2)'!D13</f>
        <v>115.14983367919922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(2)'!BU27</f>
        <v>-2330.2200859393974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712.12518310546875</v>
      </c>
      <c r="C14" s="84">
        <v>530.958984375</v>
      </c>
      <c r="D14" s="69">
        <v>149.59768676757813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3.8657250479440908</v>
      </c>
      <c r="N14" s="89" t="s">
        <v>141</v>
      </c>
      <c r="U14" s="50" t="s">
        <v>135</v>
      </c>
      <c r="V14" s="13"/>
      <c r="W14" s="172">
        <f>'Step (2)'!CW88/1000</f>
        <v>3.8657250479440908</v>
      </c>
      <c r="X14" s="89" t="s">
        <v>141</v>
      </c>
      <c r="AB14" s="7">
        <v>12</v>
      </c>
      <c r="AC14" s="12">
        <f>'Step (2)'!B14</f>
        <v>712.12518310546875</v>
      </c>
      <c r="AD14">
        <f>'Step (2)'!C14</f>
        <v>530.958984375</v>
      </c>
      <c r="AE14" s="13">
        <f>'Step (2)'!D14</f>
        <v>149.59768676757813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(2)'!BU28</f>
        <v>-1766.702212375814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665.2371826171875</v>
      </c>
      <c r="C15" s="84">
        <v>302.99533081054688</v>
      </c>
      <c r="D15" s="69">
        <v>309.87698364257813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-4.4322484581361064</v>
      </c>
      <c r="N15" s="89" t="s">
        <v>141</v>
      </c>
      <c r="U15" s="50" t="s">
        <v>136</v>
      </c>
      <c r="V15" s="13"/>
      <c r="W15" s="172">
        <f>'Step (2)'!CW83/1000</f>
        <v>-4.4322484581361064</v>
      </c>
      <c r="X15" s="89" t="s">
        <v>141</v>
      </c>
      <c r="AB15" s="8">
        <v>13</v>
      </c>
      <c r="AC15" s="14">
        <f>'Step (2)'!B15</f>
        <v>665.2371826171875</v>
      </c>
      <c r="AD15" s="15">
        <f>'Step (2)'!C15</f>
        <v>302.99533081054688</v>
      </c>
      <c r="AE15" s="16">
        <f>'Step (2)'!D15</f>
        <v>309.87698364257813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-0.26618550430907278</v>
      </c>
      <c r="BD15" s="33">
        <f t="shared" si="6"/>
        <v>0.96348589993531519</v>
      </c>
      <c r="BE15" s="33">
        <f t="shared" si="6"/>
        <v>-2.8986167762577147E-2</v>
      </c>
      <c r="BF15" s="33">
        <f t="shared" si="6"/>
        <v>-0.46051416526823441</v>
      </c>
      <c r="BG15" s="33">
        <f t="shared" si="6"/>
        <v>-0.19140965609396268</v>
      </c>
      <c r="BH15" s="33">
        <f t="shared" si="6"/>
        <v>0.97308646986677128</v>
      </c>
      <c r="BI15" s="33"/>
      <c r="BJ15" s="33">
        <f t="shared" ref="BJ15:BJ20" si="7">BK4</f>
        <v>2249.25</v>
      </c>
      <c r="BK15" s="33"/>
      <c r="BL15" s="33"/>
      <c r="BM15" s="37">
        <f t="array" ref="BM15:BR20">MINVERSE(BC15:BH20)</f>
        <v>0.16817773148282281</v>
      </c>
      <c r="BN15" s="38">
        <v>-0.59208446907711554</v>
      </c>
      <c r="BO15" s="38">
        <v>-4.6482581279078158E-2</v>
      </c>
      <c r="BP15" s="38">
        <v>-6.3540324133233364E-3</v>
      </c>
      <c r="BQ15" s="38">
        <v>-2.4362095678221495E-3</v>
      </c>
      <c r="BR15" s="39">
        <v>3.7876401124365897E-3</v>
      </c>
      <c r="BS15" s="40">
        <f t="shared" ref="BS15:BS20" si="8">BJ15</f>
        <v>2249.25</v>
      </c>
      <c r="BT15" s="33" t="s">
        <v>49</v>
      </c>
      <c r="BU15" s="40">
        <f t="array" ref="BU15:BU20">MMULT(BM15:BR20,BS15:BS20)</f>
        <v>85.777983551217346</v>
      </c>
      <c r="BV15" s="33" t="s">
        <v>23</v>
      </c>
      <c r="BW15" s="33"/>
      <c r="BX15" s="33"/>
      <c r="BY15" s="33"/>
      <c r="CC15">
        <f>'Step (2)'!BU29</f>
        <v>2416.4242120993576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3.886940648806857E-3</v>
      </c>
      <c r="CS15">
        <f>CS6*CS12</f>
        <v>0.17089293475376194</v>
      </c>
      <c r="CT15">
        <f>CT6*CT12</f>
        <v>-0.62465677187701651</v>
      </c>
      <c r="CW15">
        <f>CW6*CW12</f>
        <v>-2.1290771438862374E-2</v>
      </c>
      <c r="CX15">
        <f>CX6*CX12</f>
        <v>0.10359832602337789</v>
      </c>
      <c r="CY15" s="56">
        <f>CY6*CY12</f>
        <v>0.55776109023982345</v>
      </c>
      <c r="DB15" t="s">
        <v>410</v>
      </c>
      <c r="DC15">
        <f>DC6-DC7</f>
        <v>46.88800048828125</v>
      </c>
      <c r="DD15">
        <f>DD6-DD7</f>
        <v>227.96365356445313</v>
      </c>
      <c r="DE15">
        <f>DE6-DE7</f>
        <v>-160.279296875</v>
      </c>
      <c r="DI15" t="s">
        <v>414</v>
      </c>
      <c r="DJ15">
        <f>DJ6-DJ7</f>
        <v>39.8253173828125</v>
      </c>
      <c r="DK15">
        <f>DK6-DK7</f>
        <v>224.30166625976563</v>
      </c>
      <c r="DL15">
        <f>DL6-DL7</f>
        <v>190.54105377197266</v>
      </c>
    </row>
    <row r="16" spans="2:118" ht="15" thickBot="1" x14ac:dyDescent="0.35">
      <c r="B16" s="202">
        <v>759.86785888671875</v>
      </c>
      <c r="C16" s="203">
        <v>589.9117431640625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-1.766702212375814</v>
      </c>
      <c r="N16" s="89" t="s">
        <v>141</v>
      </c>
      <c r="U16" s="50" t="s">
        <v>140</v>
      </c>
      <c r="V16" s="13"/>
      <c r="W16" s="172">
        <f>'Step (2)'!CC7/1000</f>
        <v>-1.766702212375814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0.94061727312459742</v>
      </c>
      <c r="BD16" s="33">
        <f t="shared" si="6"/>
        <v>0.25306014423114792</v>
      </c>
      <c r="BE16" s="33">
        <f t="shared" si="6"/>
        <v>-0.22627352673557993</v>
      </c>
      <c r="BF16" s="33">
        <f t="shared" si="6"/>
        <v>0.88133702672270342</v>
      </c>
      <c r="BG16" s="33">
        <f t="shared" si="6"/>
        <v>0.96972949029119959</v>
      </c>
      <c r="BH16" s="33">
        <f t="shared" si="6"/>
        <v>0.20768371290906668</v>
      </c>
      <c r="BI16" s="33"/>
      <c r="BJ16" s="33">
        <f t="shared" si="7"/>
        <v>706.1</v>
      </c>
      <c r="BK16" s="33"/>
      <c r="BL16" s="33"/>
      <c r="BM16" s="41">
        <v>-0.72374251103452059</v>
      </c>
      <c r="BN16" s="33">
        <v>-0.17591739716768809</v>
      </c>
      <c r="BO16" s="33">
        <v>-0.37791371397572882</v>
      </c>
      <c r="BP16" s="33">
        <v>-1.5217766113391482E-3</v>
      </c>
      <c r="BQ16" s="33">
        <v>6.1151803707004543E-3</v>
      </c>
      <c r="BR16" s="42">
        <v>-1.1965876577795167E-4</v>
      </c>
      <c r="BS16" s="43">
        <f t="shared" si="8"/>
        <v>706.1</v>
      </c>
      <c r="BT16" s="33" t="s">
        <v>50</v>
      </c>
      <c r="BU16" s="43">
        <v>-2466.9977793868316</v>
      </c>
      <c r="BV16" s="33" t="s">
        <v>24</v>
      </c>
      <c r="BW16" s="33"/>
      <c r="BX16" s="33"/>
      <c r="BY16" s="33"/>
      <c r="CC16">
        <f>'Step (2)'!BU30</f>
        <v>3966.1019148412142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-0.44987689647444773</v>
      </c>
      <c r="CV16" s="1" t="s">
        <v>147</v>
      </c>
      <c r="CW16">
        <f>SUM(CW15:CY15)</f>
        <v>0.64006864482433901</v>
      </c>
      <c r="CY16" s="56"/>
      <c r="DB16" t="s">
        <v>42</v>
      </c>
      <c r="DC16">
        <f>DC15/(SQRT(SUMSQ($DC$15:$DE$15)))</f>
        <v>0.16592417368938073</v>
      </c>
      <c r="DD16">
        <f>DD15/(SQRT(SUMSQ($DC$15:$DE$15)))</f>
        <v>0.80670279079927243</v>
      </c>
      <c r="DE16">
        <f>DE15/(SQRT(SUMSQ($DC$15:$DE$15)))</f>
        <v>-0.56718583894713159</v>
      </c>
      <c r="DI16" t="s">
        <v>43</v>
      </c>
      <c r="DJ16">
        <f>DJ15/(SQRT(SUMSQ($DC$15:$DE$15)))</f>
        <v>0.14093121501975825</v>
      </c>
      <c r="DK16">
        <f>DK15/(SQRT(SUMSQ($DC$15:$DE$15)))</f>
        <v>0.79374399086616088</v>
      </c>
      <c r="DL16">
        <f>DL15/(SQRT(SUMSQ($DC$15:$DE$15)))</f>
        <v>0.67427415483243036</v>
      </c>
    </row>
    <row r="17" spans="2:118" x14ac:dyDescent="0.3">
      <c r="B17" s="212">
        <v>657.99249267578125</v>
      </c>
      <c r="C17" s="213">
        <v>262.7451171875</v>
      </c>
      <c r="D17" s="213">
        <v>307.14047241210938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-3.9885650546840554</v>
      </c>
      <c r="N17" s="89" t="s">
        <v>141</v>
      </c>
      <c r="U17" s="50" t="s">
        <v>137</v>
      </c>
      <c r="V17" s="13"/>
      <c r="W17" s="172">
        <f>'Step (2)'!CW63/1000</f>
        <v>-3.9885650546840554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0.21067610874366186</v>
      </c>
      <c r="BD17" s="33">
        <f t="shared" si="6"/>
        <v>8.7495622905070222E-2</v>
      </c>
      <c r="BE17" s="33">
        <f t="shared" si="6"/>
        <v>0.97363242200384958</v>
      </c>
      <c r="BF17" s="33">
        <f t="shared" si="6"/>
        <v>0.10569649433583853</v>
      </c>
      <c r="BG17" s="33">
        <f t="shared" si="6"/>
        <v>0.15161483836868136</v>
      </c>
      <c r="BH17" s="33">
        <f t="shared" si="6"/>
        <v>-9.9850876583682441E-2</v>
      </c>
      <c r="BI17" s="33"/>
      <c r="BJ17" s="33">
        <f t="shared" si="7"/>
        <v>1656</v>
      </c>
      <c r="BK17" s="33"/>
      <c r="BL17" s="33"/>
      <c r="BM17" s="41">
        <v>0.26229730035275234</v>
      </c>
      <c r="BN17" s="33">
        <v>-9.562021930274954E-2</v>
      </c>
      <c r="BO17" s="33">
        <v>1.0669649023081487</v>
      </c>
      <c r="BP17" s="33">
        <v>7.1124162246833181E-4</v>
      </c>
      <c r="BQ17" s="33">
        <v>-7.9802422884176253E-4</v>
      </c>
      <c r="BR17" s="42">
        <v>-1.1026003082240975E-3</v>
      </c>
      <c r="BS17" s="43">
        <f t="shared" si="8"/>
        <v>1656</v>
      </c>
      <c r="BT17" s="33" t="s">
        <v>51</v>
      </c>
      <c r="BU17" s="43">
        <v>2175.7398007675015</v>
      </c>
      <c r="BV17" s="33" t="s">
        <v>25</v>
      </c>
      <c r="BW17" s="33"/>
      <c r="BX17" s="33"/>
      <c r="BY17" s="33"/>
      <c r="CC17">
        <f>'Step (2)'!BU31</f>
        <v>2120.8665095029924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11.5374755859375</v>
      </c>
      <c r="DD17">
        <f>DD7</f>
        <v>67.562667846679688</v>
      </c>
      <c r="DE17">
        <f>DE7</f>
        <v>45.82720947265625</v>
      </c>
      <c r="DF17">
        <f>SQRT(SUMSQ(DC17:DE17))</f>
        <v>82.449745648531774</v>
      </c>
      <c r="DG17" t="s">
        <v>397</v>
      </c>
      <c r="DI17" t="s">
        <v>415</v>
      </c>
      <c r="DJ17">
        <f>DJ7</f>
        <v>655.872314453125</v>
      </c>
      <c r="DK17">
        <f>DK7</f>
        <v>275.61691284179688</v>
      </c>
      <c r="DL17">
        <f>DL7</f>
        <v>115.14983367919922</v>
      </c>
      <c r="DM17">
        <f>SQRT(SUMSQ(DJ17:DL17))</f>
        <v>720.68901733472308</v>
      </c>
      <c r="DN17" t="s">
        <v>397</v>
      </c>
    </row>
    <row r="18" spans="2:118" ht="15" thickBot="1" x14ac:dyDescent="0.35">
      <c r="B18" s="215">
        <v>651.8800048828125</v>
      </c>
      <c r="C18" s="184">
        <v>242.96888732910156</v>
      </c>
      <c r="D18" s="184"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-9.3612220033394138</v>
      </c>
      <c r="N18" s="89" t="s">
        <v>141</v>
      </c>
      <c r="U18" s="50" t="s">
        <v>138</v>
      </c>
      <c r="V18" s="13"/>
      <c r="W18" s="172">
        <f>'Step (2)'!CW58/1000</f>
        <v>-9.3612220033394138</v>
      </c>
      <c r="X18" s="89" t="s">
        <v>141</v>
      </c>
      <c r="AB18" s="6" t="s">
        <v>6</v>
      </c>
      <c r="AC18" s="9">
        <f>'Step (2)'!C28</f>
        <v>2249.25</v>
      </c>
      <c r="AD18" s="10">
        <f>'Step (2)'!C29</f>
        <v>706.1</v>
      </c>
      <c r="AE18" s="11">
        <f>'Step (2)'!C30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-274.0902356671146</v>
      </c>
      <c r="BD18" s="33">
        <f t="shared" si="6"/>
        <v>-75.699659995107325</v>
      </c>
      <c r="BE18" s="33">
        <f t="shared" si="6"/>
        <v>0.8035754243509956</v>
      </c>
      <c r="BF18" s="33">
        <f t="shared" si="6"/>
        <v>-152.00999924822423</v>
      </c>
      <c r="BG18" s="33">
        <f t="shared" si="6"/>
        <v>-119.14625909308732</v>
      </c>
      <c r="BH18" s="33">
        <f t="shared" si="6"/>
        <v>-21.104115613204208</v>
      </c>
      <c r="BI18" s="33"/>
      <c r="BJ18" s="33">
        <f t="shared" si="7"/>
        <v>48000</v>
      </c>
      <c r="BK18" s="33"/>
      <c r="BL18" s="33"/>
      <c r="BM18" s="41">
        <v>0.14666164814912189</v>
      </c>
      <c r="BN18" s="33">
        <v>-0.40450746905469342</v>
      </c>
      <c r="BO18" s="33">
        <v>-6.0902890902331024E-2</v>
      </c>
      <c r="BP18" s="33">
        <v>1.4275930924284182E-3</v>
      </c>
      <c r="BQ18" s="33">
        <v>2.5160422884960591E-3</v>
      </c>
      <c r="BR18" s="42">
        <v>-1.3273339415507547E-2</v>
      </c>
      <c r="BS18" s="43">
        <f t="shared" si="8"/>
        <v>48000</v>
      </c>
      <c r="BT18" s="33" t="s">
        <v>52</v>
      </c>
      <c r="BU18" s="43">
        <v>-1766.702212375814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4836.300369763665</v>
      </c>
      <c r="CS18" s="62"/>
      <c r="CT18" s="62"/>
      <c r="CU18" s="62"/>
      <c r="CV18" s="63" t="s">
        <v>146</v>
      </c>
      <c r="CW18" s="62">
        <f>-CC17/CW16</f>
        <v>-3313.4985234045403</v>
      </c>
      <c r="CX18" s="62"/>
      <c r="CY18" s="64"/>
      <c r="DB18" t="s">
        <v>394</v>
      </c>
      <c r="DC18">
        <f>DC16*DC17</f>
        <v>1.9143461030580835</v>
      </c>
      <c r="DD18">
        <f t="shared" ref="DD18:DE18" si="9">DD16*DD17</f>
        <v>54.502992705760775</v>
      </c>
      <c r="DE18">
        <f t="shared" si="9"/>
        <v>-25.99254425135447</v>
      </c>
      <c r="DF18">
        <f>SUM(DC18:DE18)</f>
        <v>30.424794557464391</v>
      </c>
      <c r="DG18" t="s">
        <v>396</v>
      </c>
      <c r="DI18" t="s">
        <v>416</v>
      </c>
      <c r="DJ18">
        <f>DJ16*DJ17</f>
        <v>92.432882173699852</v>
      </c>
      <c r="DK18">
        <f t="shared" ref="DK18:DL18" si="10">DK16*DK17</f>
        <v>218.76926834925868</v>
      </c>
      <c r="DL18">
        <f t="shared" si="10"/>
        <v>77.642556783136982</v>
      </c>
      <c r="DM18">
        <f>SUM(DJ18:DL18)</f>
        <v>388.84470730609547</v>
      </c>
      <c r="DN18" t="s">
        <v>396</v>
      </c>
    </row>
    <row r="19" spans="2:118" ht="15" thickBot="1" x14ac:dyDescent="0.35">
      <c r="B19" s="224">
        <v>653.69970703125</v>
      </c>
      <c r="C19" s="225">
        <v>235.43266296386719</v>
      </c>
      <c r="D19" s="225"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-7.7697897177100774</v>
      </c>
      <c r="N19" s="91" t="s">
        <v>141</v>
      </c>
      <c r="U19" s="92" t="s">
        <v>402</v>
      </c>
      <c r="V19" s="5"/>
      <c r="W19" s="180">
        <f>DC29</f>
        <v>-7.7697897177100774</v>
      </c>
      <c r="X19" s="91" t="s">
        <v>141</v>
      </c>
      <c r="AB19" s="8" t="s">
        <v>7</v>
      </c>
      <c r="AC19" s="14">
        <f>'Step (2)'!C31</f>
        <v>48</v>
      </c>
      <c r="AD19" s="15">
        <f>'Step (2)'!C32</f>
        <v>0</v>
      </c>
      <c r="AE19" s="16">
        <f>'Step (2)'!C33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-61.073580536088969</v>
      </c>
      <c r="BD19" s="33">
        <f t="shared" si="6"/>
        <v>272.30700929519691</v>
      </c>
      <c r="BE19" s="33">
        <f t="shared" si="6"/>
        <v>50.66074864771663</v>
      </c>
      <c r="BF19" s="33">
        <f t="shared" si="6"/>
        <v>-63.107833355641127</v>
      </c>
      <c r="BG19" s="33">
        <f t="shared" si="6"/>
        <v>-15.980572518203285</v>
      </c>
      <c r="BH19" s="33">
        <f t="shared" si="6"/>
        <v>110.1782656600941</v>
      </c>
      <c r="BI19" s="33"/>
      <c r="BJ19" s="33">
        <f t="shared" si="7"/>
        <v>0</v>
      </c>
      <c r="BK19" s="33"/>
      <c r="BL19" s="33"/>
      <c r="BM19" s="41">
        <v>-0.4282625200921984</v>
      </c>
      <c r="BN19" s="33">
        <v>1.9534545141215762</v>
      </c>
      <c r="BO19" s="33">
        <v>0.35501622718220127</v>
      </c>
      <c r="BP19" s="33">
        <v>5.1137840788370815E-3</v>
      </c>
      <c r="BQ19" s="33">
        <v>-4.9523866747617617E-4</v>
      </c>
      <c r="BR19" s="42">
        <v>8.8938702673400493E-3</v>
      </c>
      <c r="BS19" s="43">
        <f t="shared" si="8"/>
        <v>0</v>
      </c>
      <c r="BT19" s="33" t="s">
        <v>53</v>
      </c>
      <c r="BU19" s="43">
        <v>2441.2118829253395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76.630884332908934</v>
      </c>
      <c r="DD19" t="s">
        <v>113</v>
      </c>
      <c r="DF19" s="1" t="s">
        <v>398</v>
      </c>
      <c r="DI19" t="s">
        <v>395</v>
      </c>
      <c r="DJ19">
        <f>SQRT(DM17^2-DM18^2)</f>
        <v>606.78863973127056</v>
      </c>
      <c r="DK19" t="s">
        <v>113</v>
      </c>
      <c r="DM19" s="1" t="s">
        <v>398</v>
      </c>
    </row>
    <row r="20" spans="2:118" ht="15" thickBot="1" x14ac:dyDescent="0.35">
      <c r="B20" s="215">
        <v>671.1839599609375</v>
      </c>
      <c r="C20" s="184">
        <v>350.8402099609375</v>
      </c>
      <c r="D20" s="184">
        <v>267.12322998046875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-73.62952978358868</v>
      </c>
      <c r="BD20" s="33">
        <f t="shared" si="6"/>
        <v>46.008061365033313</v>
      </c>
      <c r="BE20" s="33">
        <f t="shared" si="6"/>
        <v>11.797551700264057</v>
      </c>
      <c r="BF20" s="33">
        <f t="shared" si="6"/>
        <v>-136.0829211416079</v>
      </c>
      <c r="BG20" s="33">
        <f t="shared" si="6"/>
        <v>-48.207102377922482</v>
      </c>
      <c r="BH20" s="33">
        <f t="shared" si="6"/>
        <v>23.496057448134273</v>
      </c>
      <c r="BI20" s="33"/>
      <c r="BJ20" s="33">
        <f t="shared" si="7"/>
        <v>134000</v>
      </c>
      <c r="BK20" s="33"/>
      <c r="BL20" s="33"/>
      <c r="BM20" s="44">
        <v>1.7832447689963269</v>
      </c>
      <c r="BN20" s="45">
        <v>0.20218820052546979</v>
      </c>
      <c r="BO20" s="45">
        <v>0.43426321523902955</v>
      </c>
      <c r="BP20" s="45">
        <v>1.471328285857188E-3</v>
      </c>
      <c r="BQ20" s="45">
        <v>-5.6517338575603837E-3</v>
      </c>
      <c r="BR20" s="46">
        <v>-3.4104306299739509E-3</v>
      </c>
      <c r="BS20" s="47">
        <f t="shared" si="8"/>
        <v>134000</v>
      </c>
      <c r="BT20" s="33" t="s">
        <v>54</v>
      </c>
      <c r="BU20" s="47">
        <v>4486.4943227964905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653.6514892578125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654.5831298828125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-0.26849274316557914</v>
      </c>
      <c r="N22" s="89" t="s">
        <v>141</v>
      </c>
      <c r="U22" s="50" t="s">
        <v>384</v>
      </c>
      <c r="V22" s="7" t="s">
        <v>2</v>
      </c>
      <c r="W22" s="178">
        <f>DC39</f>
        <v>-0.26849274316557914</v>
      </c>
      <c r="X22" s="89" t="s">
        <v>141</v>
      </c>
      <c r="AB22" s="6">
        <v>1</v>
      </c>
      <c r="AC22" s="18">
        <f t="shared" ref="AC22:AC34" si="11">AC3-$AC$11</f>
        <v>16.74554443359375</v>
      </c>
      <c r="AD22" s="18">
        <f t="shared" ref="AD22:AD34" si="12">AD3-$AD$11</f>
        <v>-335.78341674804688</v>
      </c>
      <c r="AE22" s="18">
        <f t="shared" ref="AE22:AE34" si="13">AE3-$AE$11</f>
        <v>216.18643188476563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-6.11248779296875</v>
      </c>
      <c r="DD22">
        <f>DD9-DD8</f>
        <v>-19.776229858398438</v>
      </c>
      <c r="DE22">
        <f>DE9-DE8</f>
        <v>167.56134033203125</v>
      </c>
      <c r="DI22" t="s">
        <v>409</v>
      </c>
      <c r="DJ22">
        <f>DJ9-DJ8</f>
        <v>-17.532470703125</v>
      </c>
      <c r="DK22">
        <f>DK9-DK8</f>
        <v>-121.94549560546875</v>
      </c>
      <c r="DL22">
        <f>DL9-DL8</f>
        <v>96.35333251953125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-1.7629061714887424</v>
      </c>
      <c r="N23" s="89" t="s">
        <v>141</v>
      </c>
      <c r="U23" s="50" t="s">
        <v>384</v>
      </c>
      <c r="V23" s="7" t="s">
        <v>3</v>
      </c>
      <c r="W23" s="178">
        <f>DD39</f>
        <v>-1.7629061714887424</v>
      </c>
      <c r="X23" s="89" t="s">
        <v>141</v>
      </c>
      <c r="AB23" s="7">
        <v>2</v>
      </c>
      <c r="AC23" s="19">
        <f t="shared" si="11"/>
        <v>-60.28387451171875</v>
      </c>
      <c r="AD23" s="20">
        <f t="shared" si="12"/>
        <v>-63.58526611328125</v>
      </c>
      <c r="AE23" s="21">
        <f t="shared" si="13"/>
        <v>277.15240478515625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-2466.9977793868316</v>
      </c>
      <c r="CS23" t="s">
        <v>8</v>
      </c>
      <c r="CT23" s="13"/>
      <c r="CV23" s="28" t="s">
        <v>263</v>
      </c>
      <c r="CW23" s="51">
        <f>CC16</f>
        <v>3966.1019148412142</v>
      </c>
      <c r="CX23" t="s">
        <v>8</v>
      </c>
      <c r="CY23" s="13"/>
      <c r="DB23" t="s">
        <v>387</v>
      </c>
      <c r="DC23">
        <f>DC22/(SQRT(SUMSQ($DC$22:$DE$22)))</f>
        <v>-3.6203909188189262E-2</v>
      </c>
      <c r="DD23">
        <f>DD22/(SQRT(SUMSQ($DC$22:$DE$22)))</f>
        <v>-0.11713345762453853</v>
      </c>
      <c r="DE23">
        <f>DE22/(SQRT(SUMSQ($DC$22:$DE$22)))</f>
        <v>0.99245605951317262</v>
      </c>
      <c r="DI23" t="s">
        <v>387</v>
      </c>
      <c r="DJ23">
        <f>DJ22/(SQRT(SUMSQ($DC$22:$DE$22)))</f>
        <v>-0.10384380283109572</v>
      </c>
      <c r="DK23">
        <f>DK22/(SQRT(SUMSQ($DC$22:$DE$22)))</f>
        <v>-0.72227606800092548</v>
      </c>
      <c r="DL23">
        <f>DL22/(SQRT(SUMSQ($DC$22:$DE$22)))</f>
        <v>0.57069517660701319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-5.8318054466372233</v>
      </c>
      <c r="N24" s="93" t="s">
        <v>141</v>
      </c>
      <c r="U24" s="74" t="s">
        <v>384</v>
      </c>
      <c r="V24" s="94" t="s">
        <v>4</v>
      </c>
      <c r="W24" s="235">
        <f>DE39</f>
        <v>-5.8318054466372233</v>
      </c>
      <c r="X24" s="93" t="s">
        <v>141</v>
      </c>
      <c r="AB24" s="7">
        <v>3</v>
      </c>
      <c r="AC24" s="19">
        <f t="shared" si="11"/>
        <v>-151.3248291015625</v>
      </c>
      <c r="AD24" s="20">
        <f t="shared" si="12"/>
        <v>-366.87779235839844</v>
      </c>
      <c r="AE24" s="21">
        <f t="shared" si="13"/>
        <v>203.95640563964844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4.29278564453125</v>
      </c>
      <c r="DD24">
        <f>DD8</f>
        <v>27.312454223632813</v>
      </c>
      <c r="DE24">
        <f>DE8</f>
        <v>43.0906982421875</v>
      </c>
      <c r="DF24">
        <f>SQRT(SUMSQ(DC24:DE24))</f>
        <v>51.197719083052831</v>
      </c>
      <c r="DG24" t="s">
        <v>397</v>
      </c>
      <c r="DI24" t="s">
        <v>388</v>
      </c>
      <c r="DJ24">
        <f>DJ8</f>
        <v>671.1839599609375</v>
      </c>
      <c r="DK24">
        <f>DK8</f>
        <v>350.8402099609375</v>
      </c>
      <c r="DL24">
        <f>DL8</f>
        <v>267.12322998046875</v>
      </c>
      <c r="DM24">
        <f>SQRT(SUMSQ(DJ24:DL24))</f>
        <v>803.07632329030753</v>
      </c>
      <c r="DN24" t="s">
        <v>397</v>
      </c>
    </row>
    <row r="25" spans="2:118" ht="15" thickBot="1" x14ac:dyDescent="0.35">
      <c r="AB25" s="7">
        <v>4</v>
      </c>
      <c r="AC25" s="19">
        <f t="shared" si="11"/>
        <v>43.28594970703125</v>
      </c>
      <c r="AD25" s="20">
        <f t="shared" si="12"/>
        <v>-378.34326171875</v>
      </c>
      <c r="AE25" s="21">
        <f t="shared" si="13"/>
        <v>127.10284423828125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(2)'!AC47</f>
        <v>0.96348589993531519</v>
      </c>
      <c r="CS25" s="51">
        <f>'Step (2)'!AD47</f>
        <v>0.25306014423114792</v>
      </c>
      <c r="CT25" s="67">
        <f>'Step (2)'!AE47</f>
        <v>8.7495622905070222E-2</v>
      </c>
      <c r="CV25" s="12"/>
      <c r="CW25" s="51">
        <f>CR68</f>
        <v>0.97308646986677128</v>
      </c>
      <c r="CX25" s="51">
        <f>CS68</f>
        <v>0.20768371290906668</v>
      </c>
      <c r="CY25" s="67">
        <f>CT68</f>
        <v>-9.9850876583682441E-2</v>
      </c>
      <c r="DB25" t="s">
        <v>394</v>
      </c>
      <c r="DC25">
        <f>DC23*DC24</f>
        <v>-0.15541562163897188</v>
      </c>
      <c r="DD25">
        <f t="shared" ref="DD25:DE25" si="15">DD23*DD24</f>
        <v>-3.1992021994260424</v>
      </c>
      <c r="DE25">
        <f t="shared" si="15"/>
        <v>42.765624579112597</v>
      </c>
      <c r="DF25">
        <f>SUM(DC25:DE25)</f>
        <v>39.411006758047584</v>
      </c>
      <c r="DG25" t="s">
        <v>396</v>
      </c>
      <c r="DI25" t="s">
        <v>416</v>
      </c>
      <c r="DJ25">
        <f>DJ23*DJ24</f>
        <v>-69.698294801577632</v>
      </c>
      <c r="DK25">
        <f t="shared" ref="DK25:DL25" si="16">DK23*DK24</f>
        <v>-253.40348734720507</v>
      </c>
      <c r="DL25">
        <f t="shared" si="16"/>
        <v>152.44593890953942</v>
      </c>
      <c r="DM25">
        <f>SUM(DJ25:DL25)</f>
        <v>-170.6558432392433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-103.57916259765625</v>
      </c>
      <c r="AD26" s="20">
        <f t="shared" si="12"/>
        <v>-97.271209716796875</v>
      </c>
      <c r="AE26" s="21">
        <f t="shared" si="13"/>
        <v>160.81109619140625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-0.26618550430907278</v>
      </c>
      <c r="BD26" s="33">
        <f t="shared" si="17"/>
        <v>0.96348589993531519</v>
      </c>
      <c r="BE26" s="33">
        <f t="shared" ref="BE26:BH31" si="18">BF4</f>
        <v>-0.46051416526823441</v>
      </c>
      <c r="BF26" s="33">
        <f t="shared" si="18"/>
        <v>-0.19140965609396268</v>
      </c>
      <c r="BG26" s="33">
        <f t="shared" si="18"/>
        <v>0.97308646986677128</v>
      </c>
      <c r="BH26" s="33">
        <f t="shared" si="18"/>
        <v>0.12831627221913958</v>
      </c>
      <c r="BI26" s="33"/>
      <c r="BJ26" s="33">
        <f>BK4</f>
        <v>2249.25</v>
      </c>
      <c r="BK26" s="33"/>
      <c r="BL26" s="33"/>
      <c r="BM26" s="37">
        <f t="array" ref="BM26:BR31">MINVERSE(BC26:BH31)</f>
        <v>0.1524843838455722</v>
      </c>
      <c r="BN26" s="38">
        <v>-0.58636347484404439</v>
      </c>
      <c r="BO26" s="38">
        <v>-0.11031949880033504</v>
      </c>
      <c r="BP26" s="38">
        <v>-6.3965862711803049E-3</v>
      </c>
      <c r="BQ26" s="38">
        <v>-2.3884634734882763E-3</v>
      </c>
      <c r="BR26" s="39">
        <v>3.8536091099010301E-3</v>
      </c>
      <c r="BS26" s="40">
        <f t="shared" ref="BS26:BS31" si="19">BK4</f>
        <v>2249.25</v>
      </c>
      <c r="BT26" s="33" t="s">
        <v>49</v>
      </c>
      <c r="BU26" s="40">
        <f t="array" ref="BU26:BU31">MMULT(BM26:BR31,BS26:BS31)</f>
        <v>-44.397359525997899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32.679947760428249</v>
      </c>
      <c r="DD26" t="s">
        <v>113</v>
      </c>
      <c r="DG26" s="1"/>
      <c r="DI26" t="s">
        <v>395</v>
      </c>
      <c r="DJ26">
        <f>SQRT(DM24^2-DM25^2)</f>
        <v>784.73445457541959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8.96978759765625</v>
      </c>
      <c r="AD27" s="20">
        <f t="shared" si="12"/>
        <v>-297.29623413085938</v>
      </c>
      <c r="AE27" s="21">
        <f t="shared" si="13"/>
        <v>76.383918762207031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0.94061727312459742</v>
      </c>
      <c r="BD27" s="33">
        <f t="shared" si="17"/>
        <v>0.25306014423114792</v>
      </c>
      <c r="BE27" s="33">
        <f t="shared" si="18"/>
        <v>0.88133702672270342</v>
      </c>
      <c r="BF27" s="33">
        <f t="shared" si="18"/>
        <v>0.96972949029119959</v>
      </c>
      <c r="BG27" s="33">
        <f t="shared" si="18"/>
        <v>0.20768371290906668</v>
      </c>
      <c r="BH27" s="33">
        <f t="shared" si="18"/>
        <v>-0.12842192590003784</v>
      </c>
      <c r="BI27" s="33"/>
      <c r="BJ27" s="33">
        <f t="shared" ref="BJ27:BJ31" si="20">BK5</f>
        <v>706.1</v>
      </c>
      <c r="BK27" s="33"/>
      <c r="BL27" s="33"/>
      <c r="BM27" s="41">
        <v>-0.7072532140482346</v>
      </c>
      <c r="BN27" s="33">
        <v>-0.18192855394229607</v>
      </c>
      <c r="BO27" s="33">
        <v>-0.31083905813885199</v>
      </c>
      <c r="BP27" s="33">
        <v>-1.4770644685678886E-3</v>
      </c>
      <c r="BQ27" s="33">
        <v>6.065012646923172E-3</v>
      </c>
      <c r="BR27" s="42">
        <v>-1.8897363831009987E-4</v>
      </c>
      <c r="BS27" s="43">
        <f t="shared" si="19"/>
        <v>706.1</v>
      </c>
      <c r="BT27" s="33" t="s">
        <v>50</v>
      </c>
      <c r="BU27" s="43">
        <v>-2330.2200859393974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85.777983551217346</v>
      </c>
      <c r="CT27" s="13"/>
      <c r="CV27" s="28" t="s">
        <v>264</v>
      </c>
      <c r="CW27" s="51">
        <f>CC15</f>
        <v>2416.4242120993576</v>
      </c>
      <c r="CY27" s="13"/>
    </row>
    <row r="28" spans="2:118" x14ac:dyDescent="0.3">
      <c r="B28" s="60" t="s">
        <v>56</v>
      </c>
      <c r="C28" s="6" cm="1">
        <f t="array" ref="C28:C33">'Load Sweep Summary'!E4:E9</f>
        <v>2249.25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-43.12896728515625</v>
      </c>
      <c r="AD28" s="20">
        <f t="shared" si="12"/>
        <v>-33.350830078125</v>
      </c>
      <c r="AE28" s="21">
        <f t="shared" si="13"/>
        <v>117.65113830566406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0.21067610874366186</v>
      </c>
      <c r="BD28" s="33">
        <f t="shared" si="17"/>
        <v>8.7495622905070222E-2</v>
      </c>
      <c r="BE28" s="33">
        <f t="shared" si="18"/>
        <v>0.10569649433583853</v>
      </c>
      <c r="BF28" s="33">
        <f t="shared" si="18"/>
        <v>0.15161483836868136</v>
      </c>
      <c r="BG28" s="33">
        <f t="shared" si="18"/>
        <v>-9.9850876583682441E-2</v>
      </c>
      <c r="BH28" s="33">
        <f t="shared" si="18"/>
        <v>0.98338331449740835</v>
      </c>
      <c r="BI28" s="33"/>
      <c r="BJ28" s="33">
        <f t="shared" si="20"/>
        <v>1656</v>
      </c>
      <c r="BK28" s="33"/>
      <c r="BL28" s="33"/>
      <c r="BM28" s="41">
        <v>0.14666164814912189</v>
      </c>
      <c r="BN28" s="33">
        <v>-0.40450746905469342</v>
      </c>
      <c r="BO28" s="33">
        <v>-6.0902890902331017E-2</v>
      </c>
      <c r="BP28" s="33">
        <v>1.4275930924284182E-3</v>
      </c>
      <c r="BQ28" s="33">
        <v>2.5160422884960591E-3</v>
      </c>
      <c r="BR28" s="42">
        <v>-1.3273339415507547E-2</v>
      </c>
      <c r="BS28" s="43">
        <f t="shared" si="19"/>
        <v>1656</v>
      </c>
      <c r="BT28" s="33" t="s">
        <v>52</v>
      </c>
      <c r="BU28" s="43">
        <v>-1766.702212375814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706.1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(2)'!BU15/1000</f>
        <v>8.5777983551217352E-2</v>
      </c>
      <c r="X29" s="89" t="s">
        <v>141</v>
      </c>
      <c r="AB29" s="7">
        <v>8</v>
      </c>
      <c r="AC29" s="19">
        <f t="shared" si="11"/>
        <v>-163.2623291015625</v>
      </c>
      <c r="AD29" s="20">
        <f t="shared" si="12"/>
        <v>-360.08514404296875</v>
      </c>
      <c r="AE29" s="21">
        <f t="shared" si="13"/>
        <v>90.657814025878906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-274.0902356671146</v>
      </c>
      <c r="BD29" s="33">
        <f t="shared" si="17"/>
        <v>-75.699659995107325</v>
      </c>
      <c r="BE29" s="33">
        <f t="shared" si="18"/>
        <v>-152.00999924822423</v>
      </c>
      <c r="BF29" s="33">
        <f t="shared" si="18"/>
        <v>-119.14625909308732</v>
      </c>
      <c r="BG29" s="33">
        <f t="shared" si="18"/>
        <v>-21.104115613204208</v>
      </c>
      <c r="BH29" s="33">
        <f t="shared" si="18"/>
        <v>-17.687664057921332</v>
      </c>
      <c r="BI29" s="33"/>
      <c r="BJ29" s="33">
        <f t="shared" si="20"/>
        <v>48000</v>
      </c>
      <c r="BK29" s="33"/>
      <c r="BL29" s="33"/>
      <c r="BM29" s="41">
        <v>-0.43125080901231388</v>
      </c>
      <c r="BN29" s="33">
        <v>1.9545438918677334</v>
      </c>
      <c r="BO29" s="33">
        <v>0.3428605572937517</v>
      </c>
      <c r="BP29" s="33">
        <v>5.1056810771779385E-3</v>
      </c>
      <c r="BQ29" s="33">
        <v>-4.8614697283111364E-4</v>
      </c>
      <c r="BR29" s="42">
        <v>8.9064319226828653E-3</v>
      </c>
      <c r="BS29" s="43">
        <f t="shared" si="19"/>
        <v>48000</v>
      </c>
      <c r="BT29" s="33" t="s">
        <v>53</v>
      </c>
      <c r="BU29" s="43">
        <v>2416.4242120993576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-0.26618550430907278</v>
      </c>
      <c r="CS29" s="51">
        <f>AD46</f>
        <v>0.94061727312459742</v>
      </c>
      <c r="CT29" s="67">
        <f>AE46</f>
        <v>0.21067610874366186</v>
      </c>
      <c r="CV29" s="12"/>
      <c r="CW29" s="51">
        <f>AC64</f>
        <v>-0.19140965609396268</v>
      </c>
      <c r="CX29" s="51">
        <f>AD64</f>
        <v>0.96972949029119959</v>
      </c>
      <c r="CY29" s="67">
        <f>AE64</f>
        <v>0.15161483836868136</v>
      </c>
      <c r="DB29" t="s">
        <v>401</v>
      </c>
      <c r="DC29" s="178">
        <f>-ABS(DC11*DC19/DC26)</f>
        <v>-7.7697897177100774</v>
      </c>
      <c r="DD29" t="s">
        <v>141</v>
      </c>
      <c r="DI29" t="s">
        <v>401</v>
      </c>
      <c r="DJ29" s="178">
        <f>-ABS(DJ11*DJ19/DJ26)</f>
        <v>-3.7396244112774504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(2)'!BU16/1000</f>
        <v>-2.4669977793868316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-61.073580536088969</v>
      </c>
      <c r="BD30" s="33">
        <f t="shared" si="17"/>
        <v>272.30700929519691</v>
      </c>
      <c r="BE30" s="33">
        <f t="shared" si="18"/>
        <v>-63.107833355641127</v>
      </c>
      <c r="BF30" s="33">
        <f t="shared" si="18"/>
        <v>-15.980572518203285</v>
      </c>
      <c r="BG30" s="33">
        <f t="shared" si="18"/>
        <v>110.1782656600941</v>
      </c>
      <c r="BH30" s="33">
        <f t="shared" si="18"/>
        <v>57.508862289448473</v>
      </c>
      <c r="BI30" s="33"/>
      <c r="BJ30" s="33">
        <f t="shared" si="20"/>
        <v>0</v>
      </c>
      <c r="BK30" s="33"/>
      <c r="BL30" s="33"/>
      <c r="BM30" s="41">
        <v>1.7205086257853661</v>
      </c>
      <c r="BN30" s="33">
        <v>0.22505859897781061</v>
      </c>
      <c r="BO30" s="33">
        <v>0.17906705873169299</v>
      </c>
      <c r="BP30" s="33">
        <v>1.3012138537804522E-3</v>
      </c>
      <c r="BQ30" s="33">
        <v>-5.4608628030771563E-3</v>
      </c>
      <c r="BR30" s="42">
        <v>-3.146711214073868E-3</v>
      </c>
      <c r="BS30" s="43">
        <f t="shared" si="19"/>
        <v>0</v>
      </c>
      <c r="BT30" s="33" t="s">
        <v>54</v>
      </c>
      <c r="BU30" s="43">
        <v>3966.1019148412142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(2)'!BU17/1000</f>
        <v>2.1757398007675013</v>
      </c>
      <c r="X31" s="89" t="s">
        <v>141</v>
      </c>
      <c r="AB31" s="7">
        <v>10</v>
      </c>
      <c r="AC31" s="19">
        <f t="shared" si="11"/>
        <v>-64.17022705078125</v>
      </c>
      <c r="AD31" s="20">
        <f t="shared" si="12"/>
        <v>-89.9931640625</v>
      </c>
      <c r="AE31" s="21">
        <f t="shared" si="13"/>
        <v>280.69088745117188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-73.62952978358868</v>
      </c>
      <c r="BD31" s="33">
        <f t="shared" si="17"/>
        <v>46.008061365033313</v>
      </c>
      <c r="BE31" s="33">
        <f t="shared" si="18"/>
        <v>-136.0829211416079</v>
      </c>
      <c r="BF31" s="33">
        <f t="shared" si="18"/>
        <v>-48.207102377922482</v>
      </c>
      <c r="BG31" s="33">
        <f t="shared" si="18"/>
        <v>23.496057448134273</v>
      </c>
      <c r="BH31" s="33">
        <f t="shared" si="18"/>
        <v>9.8181592318784467</v>
      </c>
      <c r="BI31" s="33"/>
      <c r="BJ31" s="33">
        <f t="shared" si="20"/>
        <v>134000</v>
      </c>
      <c r="BK31" s="33"/>
      <c r="BL31" s="33"/>
      <c r="BM31" s="44">
        <v>0.25568202578955607</v>
      </c>
      <c r="BN31" s="45">
        <v>-9.3208627556932738E-2</v>
      </c>
      <c r="BO31" s="45">
        <v>1.0400554916181799</v>
      </c>
      <c r="BP31" s="45">
        <v>6.9330373821609767E-4</v>
      </c>
      <c r="BQ31" s="45">
        <v>-7.7789764204589556E-4</v>
      </c>
      <c r="BR31" s="46">
        <v>-1.0747921540320497E-3</v>
      </c>
      <c r="BS31" s="47">
        <f t="shared" si="19"/>
        <v>134000</v>
      </c>
      <c r="BT31" s="33" t="s">
        <v>55</v>
      </c>
      <c r="BU31" s="47">
        <v>2120.8665095029924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(2)'!BU18/1000</f>
        <v>-1.766702212375814</v>
      </c>
      <c r="X32" s="91" t="s">
        <v>141</v>
      </c>
      <c r="AB32" s="7">
        <v>11</v>
      </c>
      <c r="AC32" s="19">
        <f t="shared" si="11"/>
        <v>-103.99554443359375</v>
      </c>
      <c r="AD32" s="20">
        <f t="shared" si="12"/>
        <v>-314.29483032226563</v>
      </c>
      <c r="AE32" s="21">
        <f t="shared" si="13"/>
        <v>90.149833679199219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-0.12919998737625002</v>
      </c>
      <c r="CS32">
        <f>CS6*CS25</f>
        <v>-0.19112351029649191</v>
      </c>
      <c r="CT32" s="13">
        <f>CT6*CT25</f>
        <v>-5.6134874026446312E-2</v>
      </c>
      <c r="CV32" s="12"/>
      <c r="CW32">
        <f>CW6*CW25</f>
        <v>-0.16145856844096051</v>
      </c>
      <c r="CX32">
        <f>CX6*CX25</f>
        <v>-0.16753903080729896</v>
      </c>
      <c r="CY32" s="13">
        <f>CY6*CY25</f>
        <v>-5.6634003204722422E-2</v>
      </c>
      <c r="DB32" t="s">
        <v>404</v>
      </c>
      <c r="DC32" cm="1">
        <f t="array" ref="DC32:DE32">DC23:DE23</f>
        <v>-3.6203909188189262E-2</v>
      </c>
      <c r="DD32">
        <v>-0.11713345762453853</v>
      </c>
      <c r="DE32">
        <v>0.99245605951317262</v>
      </c>
      <c r="DI32" t="s">
        <v>404</v>
      </c>
      <c r="DJ32" cm="1">
        <f t="array" ref="DJ32:DL32">DJ23:DL23</f>
        <v>-0.10384380283109572</v>
      </c>
      <c r="DK32">
        <v>-0.72227606800092548</v>
      </c>
      <c r="DL32">
        <v>0.57069517660701319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(2)'!BU19/1000</f>
        <v>2.4412118829253395</v>
      </c>
      <c r="X33" s="89" t="s">
        <v>141</v>
      </c>
      <c r="AB33" s="7">
        <v>12</v>
      </c>
      <c r="AC33" s="19">
        <f t="shared" si="11"/>
        <v>-47.74267578125</v>
      </c>
      <c r="AD33" s="20">
        <f t="shared" si="12"/>
        <v>-58.9527587890625</v>
      </c>
      <c r="AE33" s="21">
        <f t="shared" si="13"/>
        <v>124.59768676757813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-0.37645837169918822</v>
      </c>
      <c r="CT33" s="13"/>
      <c r="CV33" s="12" t="s">
        <v>272</v>
      </c>
      <c r="CW33">
        <f>SUM(CW32:CY32)</f>
        <v>-0.38563160245298189</v>
      </c>
      <c r="CY33" s="13"/>
      <c r="DB33" t="s">
        <v>401</v>
      </c>
      <c r="DC33" s="178">
        <f>DC29</f>
        <v>-7.7697897177100774</v>
      </c>
      <c r="DD33" t="s">
        <v>141</v>
      </c>
      <c r="DI33" t="s">
        <v>401</v>
      </c>
      <c r="DJ33" s="178">
        <f>DJ29</f>
        <v>-3.7396244112774504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(2)'!BU20/1000</f>
        <v>4.4864943227964904</v>
      </c>
      <c r="X34" s="89" t="s">
        <v>141</v>
      </c>
      <c r="AB34" s="8">
        <v>13</v>
      </c>
      <c r="AC34" s="22">
        <f t="shared" si="11"/>
        <v>-94.63067626953125</v>
      </c>
      <c r="AD34" s="23">
        <f t="shared" si="12"/>
        <v>-286.91641235351563</v>
      </c>
      <c r="AE34" s="24">
        <f t="shared" si="13"/>
        <v>284.87698364257813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-1820.6657622494113</v>
      </c>
      <c r="CT34" s="13"/>
      <c r="CV34" s="12" t="s">
        <v>273</v>
      </c>
      <c r="CW34">
        <f>CW33*CW18</f>
        <v>1277.7897453060823</v>
      </c>
      <c r="CY34" s="13"/>
      <c r="DB34" t="s">
        <v>42</v>
      </c>
      <c r="DC34" cm="1">
        <f t="array" ref="DC34:DE34">DC16:DE16</f>
        <v>0.16592417368938073</v>
      </c>
      <c r="DD34">
        <v>0.80670279079927243</v>
      </c>
      <c r="DE34">
        <v>-0.56718583894713159</v>
      </c>
      <c r="DF34" t="s">
        <v>418</v>
      </c>
      <c r="DI34" t="s">
        <v>43</v>
      </c>
      <c r="DJ34" cm="1">
        <f t="array" ref="DJ34:DL34">DJ16:DL16</f>
        <v>0.14093121501975825</v>
      </c>
      <c r="DK34">
        <v>0.79374399086616088</v>
      </c>
      <c r="DL34">
        <v>0.67427415483243036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3.3134985234045402</v>
      </c>
      <c r="DD35" t="s">
        <v>141</v>
      </c>
      <c r="DI35" t="s">
        <v>145</v>
      </c>
      <c r="DJ35" s="178">
        <f>ABS(DJ11)</f>
        <v>4.8363003697636646</v>
      </c>
      <c r="DK35" t="s">
        <v>141</v>
      </c>
    </row>
    <row r="36" spans="2:116" ht="15" thickBot="1" x14ac:dyDescent="0.35">
      <c r="B36" s="175">
        <f>'Step 1'!B36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(2)'!CR18/1000</f>
        <v>4.8363003697636646</v>
      </c>
      <c r="X37" s="91" t="s">
        <v>141</v>
      </c>
      <c r="AB37" s="12" t="s">
        <v>68</v>
      </c>
      <c r="AC37" s="20">
        <f>AC23</f>
        <v>-60.28387451171875</v>
      </c>
      <c r="AD37" s="20">
        <f>AD23</f>
        <v>-63.58526611328125</v>
      </c>
      <c r="AE37" s="21">
        <f>AE23</f>
        <v>277.15240478515625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3.5694516960530338E-2</v>
      </c>
      <c r="CS37">
        <f>CS6*CS29</f>
        <v>-0.71040058730417666</v>
      </c>
      <c r="CT37" s="13">
        <f>CT6*CT29</f>
        <v>-0.13516421087187952</v>
      </c>
      <c r="CV37" s="12"/>
      <c r="CW37">
        <f>CW6*CW29</f>
        <v>3.1759489023559295E-2</v>
      </c>
      <c r="CX37">
        <f>CX6*CX29</f>
        <v>-0.7822834861382667</v>
      </c>
      <c r="CY37" s="13">
        <f>CY6*CY29</f>
        <v>8.5993789296974293E-2</v>
      </c>
      <c r="DB37" t="s">
        <v>406</v>
      </c>
      <c r="DC37">
        <f>DC32*$DC33</f>
        <v>0.28129676135130233</v>
      </c>
      <c r="DD37">
        <f t="shared" ref="DD37:DE37" si="21">DD32*$DC33</f>
        <v>0.91010233465096857</v>
      </c>
      <c r="DE37">
        <f t="shared" si="21"/>
        <v>-7.7111748864845095</v>
      </c>
      <c r="DI37" t="s">
        <v>406</v>
      </c>
      <c r="DJ37">
        <f>DJ32*$DJ33</f>
        <v>0.38833682002704795</v>
      </c>
      <c r="DK37">
        <f t="shared" ref="DK37:DL37" si="22">DK32*$DJ33</f>
        <v>2.7010412155777526</v>
      </c>
      <c r="DL37">
        <f t="shared" si="22"/>
        <v>-2.1341856138378823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(2)'!CR63/1000</f>
        <v>3.3637255762483611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-0.80987028121552584</v>
      </c>
      <c r="CT38" s="13"/>
      <c r="CV38" s="12"/>
      <c r="CW38">
        <f>SUM(CW37:CY37)</f>
        <v>-0.66453020781773309</v>
      </c>
      <c r="CY38" s="13"/>
      <c r="DB38" t="s">
        <v>407</v>
      </c>
      <c r="DC38">
        <f>-DC34*$DC35</f>
        <v>-0.54978950451688147</v>
      </c>
      <c r="DD38">
        <f t="shared" ref="DD38:DE38" si="23">-DD34*$DC35</f>
        <v>-2.6730085061397109</v>
      </c>
      <c r="DE38">
        <f t="shared" si="23"/>
        <v>1.879369439847286</v>
      </c>
      <c r="DI38" t="s">
        <v>417</v>
      </c>
      <c r="DJ38">
        <f>-DJ34*$DJ35</f>
        <v>-0.68158568731129932</v>
      </c>
      <c r="DK38">
        <f t="shared" ref="DK38:DL38" si="24">-DK34*$DJ35</f>
        <v>-3.8387843565237008</v>
      </c>
      <c r="DL38">
        <f t="shared" si="24"/>
        <v>-3.2609923443381654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(2)'!CR58/1000</f>
        <v>8.1554485930724514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-3916.7759405032511</v>
      </c>
      <c r="CT39" s="13"/>
      <c r="CV39" s="12"/>
      <c r="CW39">
        <f>CW38*CW18</f>
        <v>2201.9198623617708</v>
      </c>
      <c r="CY39" s="13"/>
      <c r="DB39" s="1" t="s">
        <v>408</v>
      </c>
      <c r="DC39">
        <f>SUM(DC37:DC38)</f>
        <v>-0.26849274316557914</v>
      </c>
      <c r="DD39">
        <f t="shared" ref="DD39:DE39" si="25">SUM(DD37:DD38)</f>
        <v>-1.7629061714887424</v>
      </c>
      <c r="DE39">
        <f t="shared" si="25"/>
        <v>-5.8318054466372233</v>
      </c>
      <c r="DI39" s="1" t="s">
        <v>408</v>
      </c>
      <c r="DJ39">
        <f>SUM(DJ37:DJ38)</f>
        <v>-0.29324886728425137</v>
      </c>
      <c r="DK39">
        <f t="shared" ref="DK39:DL39" si="26">SUM(DK37:DK38)</f>
        <v>-1.1377431409459482</v>
      </c>
      <c r="DL39">
        <f t="shared" si="26"/>
        <v>-5.3951779581760473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(2)'!CC7/1000</f>
        <v>-1.766702212375814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(2)'!CR88/1000</f>
        <v>-4.9225651451550796</v>
      </c>
      <c r="X41" s="89" t="s">
        <v>141</v>
      </c>
      <c r="Y41" s="50"/>
      <c r="AB41" s="12" t="s">
        <v>13</v>
      </c>
      <c r="AC41" s="20">
        <f t="shared" ref="AC41:AE42" si="27">AC23-AC22</f>
        <v>-77.0294189453125</v>
      </c>
      <c r="AD41" s="20">
        <f t="shared" si="27"/>
        <v>272.19815063476563</v>
      </c>
      <c r="AE41" s="21">
        <f t="shared" si="27"/>
        <v>60.965972900390625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-4287.6635416362424</v>
      </c>
      <c r="CT41" s="13"/>
      <c r="CV41" s="110" t="s">
        <v>279</v>
      </c>
      <c r="CW41" s="66">
        <f>CW23+CW34</f>
        <v>5243.8916601472965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(2)'!CR83/1000</f>
        <v>8.0091413199105155</v>
      </c>
      <c r="X42" s="232" t="s">
        <v>141</v>
      </c>
      <c r="Y42" s="50"/>
      <c r="AB42" s="12" t="s">
        <v>17</v>
      </c>
      <c r="AC42" s="20">
        <f t="shared" si="27"/>
        <v>-91.04095458984375</v>
      </c>
      <c r="AD42" s="20">
        <f t="shared" si="27"/>
        <v>-303.29252624511719</v>
      </c>
      <c r="AE42" s="21">
        <f t="shared" si="27"/>
        <v>-73.195999145507813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-3.7396244112774504</v>
      </c>
      <c r="X43" s="232" t="s">
        <v>141</v>
      </c>
      <c r="AB43" s="12" t="s">
        <v>21</v>
      </c>
      <c r="AC43">
        <f>(AD41*AE42)-(AE41*AD42)</f>
        <v>-1433.2916653202847</v>
      </c>
      <c r="AD43">
        <f>(AE41*AC42)-(AC41*AE42)</f>
        <v>-11188.645653650165</v>
      </c>
      <c r="AE43" s="13">
        <f>(AC41*AD42)-AD41*AC42</f>
        <v>48143.626538496464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-3830.9979569520337</v>
      </c>
      <c r="CT43" s="13"/>
      <c r="CV43" s="110" t="s">
        <v>278</v>
      </c>
      <c r="CW43" s="66">
        <f>CW27+CW39</f>
        <v>4618.3440744611289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13786732.77634207</v>
      </c>
      <c r="AD44">
        <f>(AE41*AC43)-(AC41*AE43)</f>
        <v>3621093.557354237</v>
      </c>
      <c r="AE44" s="13">
        <f>(AC41*AD43)-(AD41*AC43)</f>
        <v>1251994.2141060731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-0.29324886728425137</v>
      </c>
      <c r="X46" s="89" t="s">
        <v>141</v>
      </c>
      <c r="AB46" s="12" t="s">
        <v>28</v>
      </c>
      <c r="AC46">
        <f>AC41/(SQRT(SUMSQ($AC41:$AE41)))</f>
        <v>-0.26618550430907278</v>
      </c>
      <c r="AD46">
        <f>AD41/(SQRT(SUMSQ($AC41:$AE41)))</f>
        <v>0.94061727312459742</v>
      </c>
      <c r="AE46" s="13">
        <f>AE41/(SQRT(SUMSQ($AC41:$AE41)))</f>
        <v>0.21067610874366186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(2)'!AC41</f>
        <v>-77.0294189453125</v>
      </c>
      <c r="CS46" s="51">
        <f>'Step (2)'!AD41</f>
        <v>272.19815063476563</v>
      </c>
      <c r="CT46" s="67">
        <f>'Step (2)'!AE41</f>
        <v>60.965972900390625</v>
      </c>
      <c r="CV46" s="12"/>
      <c r="CW46" s="51">
        <f>CR71</f>
        <v>-52.0987548828125</v>
      </c>
      <c r="CX46" s="51">
        <f>CS71</f>
        <v>263.94540405273438</v>
      </c>
      <c r="CY46" s="51">
        <f>CT71</f>
        <v>41.267219543457031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-1.1377431409459482</v>
      </c>
      <c r="X47" s="89" t="s">
        <v>141</v>
      </c>
      <c r="AB47" s="12" t="s">
        <v>27</v>
      </c>
      <c r="AC47">
        <f>AC44/(SQRT(SUMSQ($AC44:$AE44)))</f>
        <v>0.96348589993531519</v>
      </c>
      <c r="AD47">
        <f>AD44/(SQRT(SUMSQ($AC44:$AE44)))</f>
        <v>0.25306014423114792</v>
      </c>
      <c r="AE47" s="13">
        <f>AE44/(SQRT(SUMSQ($AC44:$AE44)))</f>
        <v>8.7495622905070222E-2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289.38247086465032</v>
      </c>
      <c r="CT47" s="13"/>
      <c r="CV47" s="12" t="s">
        <v>150</v>
      </c>
      <c r="CW47">
        <f>SQRT(SUMSQ(CW46:CY46))</f>
        <v>272.18456971281171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-5.3951779581760473</v>
      </c>
      <c r="X48" s="93" t="s">
        <v>141</v>
      </c>
      <c r="AB48" s="14" t="s">
        <v>26</v>
      </c>
      <c r="AC48" s="15">
        <f>AC43/(SQRT(SUMSQ($AC43:$AE43)))</f>
        <v>-2.8986167762577147E-2</v>
      </c>
      <c r="AD48" s="15">
        <f>AD43/(SQRT(SUMSQ($AC43:$AE43)))</f>
        <v>-0.22627352673557993</v>
      </c>
      <c r="AE48" s="16">
        <f>AE43/(SQRT(SUMSQ($AC43:$AE43)))</f>
        <v>0.97363242200384958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-0.26618550430907278</v>
      </c>
      <c r="CS48">
        <f>CS46/$CR$47</f>
        <v>0.94061727312459742</v>
      </c>
      <c r="CT48" s="13">
        <f>CT46/$CR$47</f>
        <v>0.21067610874366186</v>
      </c>
      <c r="CV48" s="28" t="s">
        <v>164</v>
      </c>
      <c r="CW48">
        <f>CW46/$CR$47</f>
        <v>-0.18003424577565405</v>
      </c>
      <c r="CX48">
        <f>CX46/$CR$47</f>
        <v>0.91209879874232835</v>
      </c>
      <c r="CY48" s="13">
        <f>CY46/$CR$47</f>
        <v>0.14260442044106567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-274.0902356671146</v>
      </c>
      <c r="AD50">
        <f>($AE$37*AC46)-($AC$37*AE46)</f>
        <v>-61.073580536088969</v>
      </c>
      <c r="AE50" s="13">
        <f>($AC$37*AD46)-($AD$37*AC46)</f>
        <v>-73.62952978358868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-75.699659995107325</v>
      </c>
      <c r="AD51">
        <f>($AE$37*AC47)-($AC$37*AE47)</f>
        <v>272.30700929519691</v>
      </c>
      <c r="AE51" s="13">
        <f>($AC$37*AD47)-($AD$37*AC47)</f>
        <v>46.008061365033313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(2)'!AC42</f>
        <v>-91.04095458984375</v>
      </c>
      <c r="CS51" s="51">
        <f>'Step (2)'!AD42</f>
        <v>-303.29252624511719</v>
      </c>
      <c r="CT51" s="67">
        <f>'Step (2)'!AE42</f>
        <v>-73.195999145507813</v>
      </c>
      <c r="CV51" s="12"/>
      <c r="CW51" s="51">
        <f>CR76</f>
        <v>-120.13336181640625</v>
      </c>
      <c r="CX51" s="51">
        <f>CS76</f>
        <v>-326.73431396484375</v>
      </c>
      <c r="CY51" s="51">
        <f>CT76</f>
        <v>-26.993324279785156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0.8035754243509956</v>
      </c>
      <c r="AD52" s="15">
        <f>($AE$37*AC48)-($AC$37*AE48)</f>
        <v>50.66074864771663</v>
      </c>
      <c r="AE52" s="16">
        <f>($AC$37*AD48)-($AD$37*AC48)</f>
        <v>11.797551700264057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325.01148622730898</v>
      </c>
      <c r="CT52" s="13"/>
      <c r="CV52" s="12" t="s">
        <v>150</v>
      </c>
      <c r="CW52">
        <f>SQRT(SUMSQ(CW51:CY51))</f>
        <v>349.16468335022415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0.28011611419225607</v>
      </c>
      <c r="CS53">
        <f>-CS51/$CR$52</f>
        <v>0.93317479257640201</v>
      </c>
      <c r="CT53" s="13">
        <f>-CT51/$CR$52</f>
        <v>0.22521049946621099</v>
      </c>
      <c r="CV53" s="28" t="s">
        <v>166</v>
      </c>
      <c r="CW53">
        <f>-CW51/$CR$52</f>
        <v>0.36962804979878922</v>
      </c>
      <c r="CX53">
        <f>-CX51/$CR$52</f>
        <v>1.0053008210803043</v>
      </c>
      <c r="CY53" s="13">
        <f>-CY51/$CR$52</f>
        <v>8.3053447104655134E-2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-43.12896728515625</v>
      </c>
      <c r="AD55" s="20">
        <f>AD28</f>
        <v>-33.350830078125</v>
      </c>
      <c r="AE55" s="21">
        <f>AE28</f>
        <v>117.65113830566406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0.26988792636890935</v>
      </c>
      <c r="CS55">
        <f>CS25*CS53</f>
        <v>0.23614934760225584</v>
      </c>
      <c r="CT55" s="13">
        <f>CT25*CT53</f>
        <v>1.9704932935558115E-2</v>
      </c>
      <c r="CV55" s="12" t="s">
        <v>156</v>
      </c>
      <c r="CW55">
        <f>CW25*CW53</f>
        <v>0.35968005414244292</v>
      </c>
      <c r="CX55">
        <f>CX25*CX53</f>
        <v>0.20878460711249092</v>
      </c>
      <c r="CY55" s="13">
        <f>CY25*CY53</f>
        <v>-8.2929594966963168E-3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0.52574220690672324</v>
      </c>
      <c r="CT56" s="13"/>
      <c r="CV56" s="12" t="s">
        <v>147</v>
      </c>
      <c r="CW56">
        <f>SUM(CW55:CY55)</f>
        <v>0.56017170175823749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8155.4485930724522</v>
      </c>
      <c r="CT58" s="13"/>
      <c r="CV58" s="65" t="s">
        <v>167</v>
      </c>
      <c r="CW58" s="66">
        <f>-CW41/CW56</f>
        <v>-9361.2220033394133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-52.0987548828125</v>
      </c>
      <c r="AD59" s="20">
        <f t="shared" si="28"/>
        <v>263.94540405273438</v>
      </c>
      <c r="AE59" s="21">
        <f t="shared" si="28"/>
        <v>41.267219543457031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-120.13336181640625</v>
      </c>
      <c r="AD60" s="20">
        <f t="shared" si="28"/>
        <v>-326.73431396484375</v>
      </c>
      <c r="AE60" s="21">
        <f t="shared" si="28"/>
        <v>-26.993324279785156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-7.4562849121363503E-2</v>
      </c>
      <c r="CS60">
        <f>CS48*CS53</f>
        <v>0.87776032874182708</v>
      </c>
      <c r="CT60" s="13">
        <f>CT48*CT53</f>
        <v>4.744647167575787E-2</v>
      </c>
      <c r="CV60" s="12" t="s">
        <v>159</v>
      </c>
      <c r="CW60">
        <f>CW48*CW53</f>
        <v>-6.6545707163050916E-2</v>
      </c>
      <c r="CX60">
        <f>CX48*CX53</f>
        <v>0.91693367128202186</v>
      </c>
      <c r="CY60" s="13">
        <f>CY48*CY53</f>
        <v>1.1843788689992049E-2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6358.6527830136474</v>
      </c>
      <c r="AD61">
        <f>(AE59*AC60)-(AC59*AE60)</f>
        <v>-6363.8884016959928</v>
      </c>
      <c r="AE61" s="13">
        <f>(AC59*AD60)-AD59*AC60</f>
        <v>48731.099659902975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0.88219837953633429</v>
      </c>
      <c r="CT61" s="13"/>
      <c r="CV61" s="12" t="s">
        <v>160</v>
      </c>
      <c r="CW61">
        <f>SQRT(SUMSQ(CW60:CY60))</f>
        <v>0.9194215377089503</v>
      </c>
      <c r="CY61" s="13"/>
    </row>
    <row r="62" spans="2:103" ht="15" thickBot="1" x14ac:dyDescent="0.35">
      <c r="AB62" s="12" t="s">
        <v>20</v>
      </c>
      <c r="AC62">
        <f>(AD59*AE61)-(AE59*AD61)</f>
        <v>13124969.769490005</v>
      </c>
      <c r="AD62">
        <f>(AE59*AC61)-(AC59*AE61)</f>
        <v>2801233.5367484312</v>
      </c>
      <c r="AE62" s="13">
        <f>(AC59*AD61)-(AD59*AC61)</f>
        <v>-1346786.5161020481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3363.725576248361</v>
      </c>
      <c r="CS63" s="15"/>
      <c r="CT63" s="16"/>
      <c r="CV63" s="65" t="s">
        <v>168</v>
      </c>
      <c r="CW63" s="66">
        <f>CW43+CW61*CW58</f>
        <v>-3988.5650546840552</v>
      </c>
      <c r="CX63" s="15"/>
      <c r="CY63" s="16"/>
    </row>
    <row r="64" spans="2:103" x14ac:dyDescent="0.3">
      <c r="AB64" s="12" t="s">
        <v>32</v>
      </c>
      <c r="AC64">
        <f>AC59/(SQRT(SUMSQ($AC59:$AE59)))</f>
        <v>-0.19140965609396268</v>
      </c>
      <c r="AD64">
        <f>AD59/(SQRT(SUMSQ($AC59:$AE59)))</f>
        <v>0.96972949029119959</v>
      </c>
      <c r="AE64" s="13">
        <f>AE59/(SQRT(SUMSQ($AC59:$AE59)))</f>
        <v>0.15161483836868136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0.97308646986677128</v>
      </c>
      <c r="AD65">
        <f>AD62/(SQRT(SUMSQ($AC62:$AE62)))</f>
        <v>0.20768371290906668</v>
      </c>
      <c r="AE65" s="13">
        <f>AE62/(SQRT(SUMSQ($AC62:$AE62)))</f>
        <v>-9.9850876583682441E-2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0.12831627221913958</v>
      </c>
      <c r="AD66" s="15">
        <f>AD61/(SQRT(SUMSQ($AC61:$AE61)))</f>
        <v>-0.12842192590003784</v>
      </c>
      <c r="AE66" s="16">
        <f>AE61/(SQRT(SUMSQ($AC61:$AE61)))</f>
        <v>0.98338331449740835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4486.4943227964905</v>
      </c>
      <c r="CS66" t="s">
        <v>8</v>
      </c>
      <c r="CT66" s="13"/>
      <c r="CV66" s="28" t="s">
        <v>155</v>
      </c>
      <c r="CW66" s="51">
        <f>CC13</f>
        <v>-2330.2200859393974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-119.14625909308732</v>
      </c>
      <c r="AD68">
        <f>($AE$55*AC64)-($AC$55*AE64)</f>
        <v>-15.980572518203285</v>
      </c>
      <c r="AE68" s="13">
        <f>($AC$55*AD64)-($AD$55*AC64)</f>
        <v>-48.207102377922482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(2)'!AC65</f>
        <v>0.97308646986677128</v>
      </c>
      <c r="CS68" s="51">
        <f>'Step (2)'!AD65</f>
        <v>0.20768371290906668</v>
      </c>
      <c r="CT68" s="51">
        <f>'Step (2)'!AE65</f>
        <v>-9.9850876583682441E-2</v>
      </c>
      <c r="CV68" s="12"/>
      <c r="CW68" s="51">
        <f>CR25</f>
        <v>0.96348589993531519</v>
      </c>
      <c r="CX68" s="51">
        <f>CS25</f>
        <v>0.25306014423114792</v>
      </c>
      <c r="CY68" s="51">
        <f>CT25</f>
        <v>8.7495622905070222E-2</v>
      </c>
    </row>
    <row r="69" spans="28:103" x14ac:dyDescent="0.3">
      <c r="AB69" s="12" t="s">
        <v>74</v>
      </c>
      <c r="AC69">
        <f>($AD$55*AE65)-($AE$55*AD65)</f>
        <v>-21.104115613204208</v>
      </c>
      <c r="AD69">
        <f>($AE$55*AC65)-($AC$55*AE65)</f>
        <v>110.1782656600941</v>
      </c>
      <c r="AE69" s="13">
        <f>($AC$55*AD65)-($AD$55*AC65)</f>
        <v>23.496057448134273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-17.687664057921332</v>
      </c>
      <c r="AD70" s="15">
        <f>($AE$55*AC66)-($AC$55*AE66)</f>
        <v>57.508862289448473</v>
      </c>
      <c r="AE70" s="16">
        <f>($AC$55*AD66)-($AD$55*AC66)</f>
        <v>9.8181592318784467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(2)'!AC59</f>
        <v>-52.0987548828125</v>
      </c>
      <c r="CS71" s="51">
        <f>'Step (2)'!AD59</f>
        <v>263.94540405273438</v>
      </c>
      <c r="CT71" s="51">
        <f>'Step (2)'!AE59</f>
        <v>41.267219543457031</v>
      </c>
      <c r="CV71" s="12"/>
      <c r="CW71" s="51">
        <f>CR46</f>
        <v>-77.0294189453125</v>
      </c>
      <c r="CX71" s="51">
        <f>CS46</f>
        <v>272.19815063476563</v>
      </c>
      <c r="CY71" s="51">
        <f>CT46</f>
        <v>60.965972900390625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272.18456971281171</v>
      </c>
      <c r="CT72" s="13"/>
      <c r="CV72" s="12" t="s">
        <v>150</v>
      </c>
      <c r="CW72">
        <f>SQRT(SUMSQ(CW71:CY71))</f>
        <v>289.38247086465032</v>
      </c>
      <c r="CY72" s="13"/>
    </row>
    <row r="73" spans="28:103" x14ac:dyDescent="0.3">
      <c r="AB73" s="12" t="s">
        <v>76</v>
      </c>
      <c r="AC73" s="20">
        <f>AC26</f>
        <v>-103.57916259765625</v>
      </c>
      <c r="AD73" s="20">
        <f>AD26</f>
        <v>-97.271209716796875</v>
      </c>
      <c r="AE73" s="21">
        <f>AE26</f>
        <v>160.81109619140625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-0.18003424577565405</v>
      </c>
      <c r="CS73">
        <f>CS71/$CR$47</f>
        <v>0.91209879874232835</v>
      </c>
      <c r="CT73" s="13">
        <f>CT71/$CR$47</f>
        <v>0.14260442044106567</v>
      </c>
      <c r="CV73" s="28" t="s">
        <v>153</v>
      </c>
      <c r="CW73">
        <f>CW71/$CR$47</f>
        <v>-0.26618550430907278</v>
      </c>
      <c r="CX73">
        <f>CX71/$CR$47</f>
        <v>0.94061727312459742</v>
      </c>
      <c r="CY73" s="13">
        <f>CY71/$CR$47</f>
        <v>0.21067610874366186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-146.8651123046875</v>
      </c>
      <c r="AD76" s="20">
        <f>AD26-AD25</f>
        <v>281.07205200195313</v>
      </c>
      <c r="AE76" s="21">
        <f>AE26-AE25</f>
        <v>33.708251953125</v>
      </c>
      <c r="CQ76" s="12"/>
      <c r="CR76" s="51">
        <f>'Step (2)'!AC60</f>
        <v>-120.13336181640625</v>
      </c>
      <c r="CS76" s="51">
        <f>'Step (2)'!AD60</f>
        <v>-326.73431396484375</v>
      </c>
      <c r="CT76" s="51">
        <f>'Step (2)'!AE60</f>
        <v>-26.993324279785156</v>
      </c>
      <c r="CV76" s="12"/>
      <c r="CW76" s="51">
        <f>CR51</f>
        <v>-91.04095458984375</v>
      </c>
      <c r="CX76" s="51">
        <f>CS51</f>
        <v>-303.29252624511719</v>
      </c>
      <c r="CY76" s="51">
        <f>CT51</f>
        <v>-73.195999145507813</v>
      </c>
    </row>
    <row r="77" spans="28:103" x14ac:dyDescent="0.3">
      <c r="AB77" s="14" t="s">
        <v>44</v>
      </c>
      <c r="AC77" s="15">
        <f>AC76/(SQRT(SUMSQ($AC76:$AE76)))</f>
        <v>-0.46051416526823441</v>
      </c>
      <c r="AD77" s="15">
        <f>AD76/(SQRT(SUMSQ($AC76:$AE76)))</f>
        <v>0.88133702672270342</v>
      </c>
      <c r="AE77" s="16">
        <f>AE76/(SQRT(SUMSQ($AC76:$AE76)))</f>
        <v>0.10569649433583853</v>
      </c>
      <c r="CQ77" s="12" t="s">
        <v>150</v>
      </c>
      <c r="CR77">
        <f>SQRT(SUMSQ(CR76:CT76))</f>
        <v>349.16468335022415</v>
      </c>
      <c r="CT77" s="13"/>
      <c r="CV77" s="12" t="s">
        <v>150</v>
      </c>
      <c r="CW77">
        <f>SQRT(SUMSQ(CW76:CY76))</f>
        <v>325.01148622730898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0.36962804979878922</v>
      </c>
      <c r="CS78">
        <f>-CS76/$CR$52</f>
        <v>1.0053008210803043</v>
      </c>
      <c r="CT78" s="13">
        <f>-CT76/$CR$52</f>
        <v>8.3053447104655134E-2</v>
      </c>
      <c r="CV78" s="28" t="s">
        <v>151</v>
      </c>
      <c r="CW78">
        <f>-CW76/$CR$52</f>
        <v>0.28011611419225607</v>
      </c>
      <c r="CX78">
        <f>-CX76/$CR$52</f>
        <v>0.93317479257640201</v>
      </c>
      <c r="CY78" s="13">
        <f>-CY76/$CR$52</f>
        <v>0.22521049946621099</v>
      </c>
    </row>
    <row r="79" spans="28:103" x14ac:dyDescent="0.3">
      <c r="AB79" s="14" t="s">
        <v>77</v>
      </c>
      <c r="AC79" s="15">
        <f>($AD$73*AE77)-($AE$73*AD77)</f>
        <v>-152.00999924822423</v>
      </c>
      <c r="AD79" s="15">
        <f>($AE$73*AC77)-($AC$73*AE77)</f>
        <v>-63.107833355641127</v>
      </c>
      <c r="AE79" s="16">
        <f>($AC$73*AD77)-($AD$73*AC77)</f>
        <v>-136.0829211416079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0.35968005414244292</v>
      </c>
      <c r="CS80">
        <f>CS68*CS78</f>
        <v>0.20878460711249092</v>
      </c>
      <c r="CT80" s="13">
        <f>CT68*CT78</f>
        <v>-8.2929594966963168E-3</v>
      </c>
      <c r="CV80" s="12" t="s">
        <v>156</v>
      </c>
      <c r="CW80">
        <f>CW68*CW78</f>
        <v>0.26988792636890935</v>
      </c>
      <c r="CX80">
        <f>CX68*CX78</f>
        <v>0.23614934760225584</v>
      </c>
      <c r="CY80" s="13">
        <f>CY68*CY78</f>
        <v>1.9704932935558115E-2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0.56017170175823749</v>
      </c>
      <c r="CT81" s="13"/>
      <c r="CV81" s="12" t="s">
        <v>147</v>
      </c>
      <c r="CW81">
        <f>SUM(CW80:CY80)</f>
        <v>0.52574220690672324</v>
      </c>
      <c r="CY81" s="13"/>
    </row>
    <row r="82" spans="28:103" ht="15" thickBot="1" x14ac:dyDescent="0.35">
      <c r="AB82" s="28"/>
      <c r="AC82" s="20">
        <f>AC32</f>
        <v>-103.99554443359375</v>
      </c>
      <c r="AD82" s="20">
        <f>AD32</f>
        <v>-314.29483032226563</v>
      </c>
      <c r="AE82" s="21">
        <f>AE32</f>
        <v>90.149833679199219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8009.1413199105164</v>
      </c>
      <c r="CT83" s="13"/>
      <c r="CV83" s="65" t="s">
        <v>157</v>
      </c>
      <c r="CW83" s="66">
        <f>CW66/CW81</f>
        <v>-4432.2484581361059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-39.8253173828125</v>
      </c>
      <c r="AD85" s="20">
        <f>AD32-AD31</f>
        <v>-224.30166625976563</v>
      </c>
      <c r="AE85" s="21">
        <f>AE32-AE31</f>
        <v>-190.54105377197266</v>
      </c>
      <c r="CQ85" s="12" t="s">
        <v>159</v>
      </c>
      <c r="CR85">
        <f>CR73*CR78</f>
        <v>-6.6545707163050916E-2</v>
      </c>
      <c r="CS85">
        <f>CS73*CS78</f>
        <v>0.91693367128202186</v>
      </c>
      <c r="CT85" s="13">
        <f>CT73*CT78</f>
        <v>1.1843788689992049E-2</v>
      </c>
      <c r="CV85" s="12" t="s">
        <v>159</v>
      </c>
      <c r="CW85">
        <f>CW73*CW78</f>
        <v>-7.4562849121363503E-2</v>
      </c>
      <c r="CX85">
        <f>CX73*CX78</f>
        <v>0.87776032874182708</v>
      </c>
      <c r="CY85" s="13">
        <f>CY73*CY78</f>
        <v>4.744647167575787E-2</v>
      </c>
    </row>
    <row r="86" spans="28:103" x14ac:dyDescent="0.3">
      <c r="AB86" s="14"/>
      <c r="AC86" s="15">
        <f>AC85/(SQRT(SUMSQ($AC85:$AE85)))</f>
        <v>-0.13409639662077463</v>
      </c>
      <c r="AD86" s="15">
        <f>AD85/(SQRT(SUMSQ($AC85:$AE85)))</f>
        <v>-0.7552493533786877</v>
      </c>
      <c r="AE86" s="16">
        <f>AE85/(SQRT(SUMSQ($AC85:$AE85)))</f>
        <v>-0.64157351148126285</v>
      </c>
      <c r="CQ86" s="12" t="s">
        <v>160</v>
      </c>
      <c r="CR86">
        <f>SQRT(SUMSQ(CR85:CT85))</f>
        <v>0.9194215377089503</v>
      </c>
      <c r="CT86" s="13"/>
      <c r="CV86" s="12" t="s">
        <v>160</v>
      </c>
      <c r="CW86">
        <f>SQRT(SUMSQ(CW85:CY85))</f>
        <v>0.88219837953633429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-4922.5651451550793</v>
      </c>
      <c r="CS88" s="15"/>
      <c r="CT88" s="16"/>
      <c r="CV88" s="65" t="s">
        <v>158</v>
      </c>
      <c r="CW88" s="66">
        <f>CC12-CW83*CW86</f>
        <v>3865.7250479440909</v>
      </c>
      <c r="CX88" s="15"/>
      <c r="CY88" s="16"/>
    </row>
    <row r="89" spans="28:103" x14ac:dyDescent="0.3">
      <c r="AB89" s="28"/>
      <c r="AC89" s="20">
        <f>AC34</f>
        <v>-94.63067626953125</v>
      </c>
      <c r="AD89" s="20">
        <f>AD34</f>
        <v>-286.91641235351563</v>
      </c>
      <c r="AE89" s="21">
        <f>AE34</f>
        <v>284.87698364257813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-46.88800048828125</v>
      </c>
      <c r="AD92" s="20">
        <f>AD34-AD33</f>
        <v>-227.96365356445313</v>
      </c>
      <c r="AE92" s="21">
        <f>AE34-AE33</f>
        <v>160.279296875</v>
      </c>
    </row>
    <row r="93" spans="28:103" x14ac:dyDescent="0.3">
      <c r="AB93" s="14"/>
      <c r="AC93" s="15">
        <f>AC92/(SQRT(SUMSQ($AC92:$AE92)))</f>
        <v>-0.16592417368938073</v>
      </c>
      <c r="AD93" s="15">
        <f>AD92/(SQRT(SUMSQ($AC92:$AE92)))</f>
        <v>-0.80670279079927243</v>
      </c>
      <c r="AE93" s="16">
        <f>AE92/(SQRT(SUMSQ($AC92:$AE92)))</f>
        <v>0.56718583894713159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DF098631-5BDC-4933-948B-19E0C0BD268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E891-52A6-482A-9D80-621A0D0C136D}">
  <dimension ref="B1:DZ102"/>
  <sheetViews>
    <sheetView zoomScaleNormal="100" workbookViewId="0">
      <selection activeCell="H29" sqref="H2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(3)'!AB81</f>
        <v>Pullrod Position</v>
      </c>
      <c r="CR2" s="52" t="str">
        <f>'Step (3)'!AC81</f>
        <v>x</v>
      </c>
      <c r="CS2" s="52" t="str">
        <f>'Step (3)'!AD81</f>
        <v>y</v>
      </c>
      <c r="CT2" s="53" t="str">
        <f>'Step (3)'!AE81</f>
        <v>z</v>
      </c>
      <c r="CU2" s="52"/>
      <c r="CV2" s="54" t="str">
        <f>'Step (3)'!AB88</f>
        <v>Pushrod Position</v>
      </c>
      <c r="CW2" s="52" t="str">
        <f>'Step (3)'!AC88</f>
        <v>x</v>
      </c>
      <c r="CX2" s="52" t="str">
        <f>'Step (3)'!AD88</f>
        <v>y</v>
      </c>
      <c r="CY2" s="55" t="str">
        <f>'Step (3)'!AE88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(3)'!B5</f>
        <v>776.6134033203125</v>
      </c>
      <c r="AD3" s="10">
        <f>'Step (3)'!C5</f>
        <v>254.12832641601563</v>
      </c>
      <c r="AE3" s="11">
        <f>'Step (3)'!D5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(3)'!AB82</f>
        <v>0</v>
      </c>
      <c r="CR3">
        <f>'Step (3)'!AC82</f>
        <v>-103.99554443359375</v>
      </c>
      <c r="CS3">
        <f>'Step (3)'!AD82</f>
        <v>-314.29483032226563</v>
      </c>
      <c r="CT3" s="13">
        <f>'Step (3)'!AE82</f>
        <v>90.149833679199219</v>
      </c>
      <c r="CV3" s="12"/>
      <c r="CW3">
        <f>'Step (3)'!AC89</f>
        <v>-94.63067626953125</v>
      </c>
      <c r="CX3">
        <f>'Step (3)'!AD89</f>
        <v>-286.91641235351563</v>
      </c>
      <c r="CY3" s="56">
        <f>'Step (3)'!AE89</f>
        <v>284.87698364257813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699.583984375</v>
      </c>
      <c r="C4" s="78">
        <v>526.32647705078125</v>
      </c>
      <c r="D4" s="71">
        <v>302.15240478515625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-0.46912758358831036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(3)'!B4</f>
        <v>699.583984375</v>
      </c>
      <c r="AD4">
        <f>'Step (3)'!C4</f>
        <v>526.32647705078125</v>
      </c>
      <c r="AE4" s="13">
        <f>'Step (3)'!D4</f>
        <v>302.15240478515625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(3)'!AK5</f>
        <v>-0.26618550430907278</v>
      </c>
      <c r="BD4" s="33">
        <f>'Step (3)'!AL5</f>
        <v>0.96348589993531519</v>
      </c>
      <c r="BE4" s="33">
        <f>'Step (3)'!AM5</f>
        <v>-2.8986167762577147E-2</v>
      </c>
      <c r="BF4" s="33">
        <f>'Step (3)'!AN5</f>
        <v>-0.46051416526823441</v>
      </c>
      <c r="BG4" s="33">
        <f>'Step (3)'!AO5</f>
        <v>-0.19140965609396268</v>
      </c>
      <c r="BH4" s="33">
        <f>'Step (3)'!AP5</f>
        <v>0.97308646986677128</v>
      </c>
      <c r="BI4" s="33">
        <f>'Step (3)'!AQ5</f>
        <v>0.12831627221913958</v>
      </c>
      <c r="BJ4" s="33"/>
      <c r="BK4" s="33">
        <f>'Step (3)'!AS5</f>
        <v>1913.33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(3)'!BU15</f>
        <v>-347.86816596592416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776.6134033203125</v>
      </c>
      <c r="C5" s="78">
        <v>254.12832641601563</v>
      </c>
      <c r="D5" s="71"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-2.2085262558520178</v>
      </c>
      <c r="N5" s="89" t="s">
        <v>141</v>
      </c>
      <c r="U5" s="88" t="s">
        <v>128</v>
      </c>
      <c r="V5" s="7" t="s">
        <v>2</v>
      </c>
      <c r="W5" s="172">
        <f>'Step (3)'!BU26/1000</f>
        <v>-0.46912758358831036</v>
      </c>
      <c r="X5" s="89" t="s">
        <v>141</v>
      </c>
      <c r="AB5" s="7">
        <v>3</v>
      </c>
      <c r="AC5" s="12">
        <f>'Step (3)'!B6</f>
        <v>608.54302978515625</v>
      </c>
      <c r="AD5">
        <f>'Step (3)'!C6</f>
        <v>223.03395080566406</v>
      </c>
      <c r="AE5" s="13">
        <f>'Step (3)'!D6</f>
        <v>228.95640563964844</v>
      </c>
      <c r="AI5" s="9" t="s">
        <v>58</v>
      </c>
      <c r="AJ5" s="11" t="s">
        <v>56</v>
      </c>
      <c r="AK5" s="9">
        <f>AC46</f>
        <v>-0.26618550430907278</v>
      </c>
      <c r="AL5" s="10">
        <f>AC47</f>
        <v>0.96348589993531519</v>
      </c>
      <c r="AM5" s="10">
        <f>AC48</f>
        <v>-2.8986167762577147E-2</v>
      </c>
      <c r="AN5" s="10">
        <f>AC77</f>
        <v>-0.46051416526823441</v>
      </c>
      <c r="AO5" s="10">
        <f>AC64</f>
        <v>-0.19140965609396268</v>
      </c>
      <c r="AP5" s="10">
        <f>AC65</f>
        <v>0.97308646986677128</v>
      </c>
      <c r="AQ5" s="11">
        <f>AC66</f>
        <v>0.12831627221913958</v>
      </c>
      <c r="AR5" s="7"/>
      <c r="AS5" s="13">
        <f>AC18</f>
        <v>1913.33</v>
      </c>
      <c r="AT5" t="s">
        <v>8</v>
      </c>
      <c r="BB5" s="33" t="s">
        <v>57</v>
      </c>
      <c r="BC5" s="33">
        <f>'Step (3)'!AK6</f>
        <v>0.94061727312459742</v>
      </c>
      <c r="BD5" s="33">
        <f>'Step (3)'!AL6</f>
        <v>0.25306014423114792</v>
      </c>
      <c r="BE5" s="33">
        <f>'Step (3)'!AM6</f>
        <v>-0.22627352673557993</v>
      </c>
      <c r="BF5" s="33">
        <f>'Step (3)'!AN6</f>
        <v>0.88133702672270342</v>
      </c>
      <c r="BG5" s="33">
        <f>'Step (3)'!AO6</f>
        <v>0.96972949029119959</v>
      </c>
      <c r="BH5" s="33">
        <f>'Step (3)'!AP6</f>
        <v>0.20768371290906668</v>
      </c>
      <c r="BI5" s="33">
        <f>'Step (3)'!AQ6</f>
        <v>-0.12842192590003784</v>
      </c>
      <c r="BJ5" s="33"/>
      <c r="BK5" s="33">
        <f>'Step (3)'!AS6</f>
        <v>1343.09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(3)'!BU16</f>
        <v>-2335.9358179019609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(3)'!AB84</f>
        <v>Pullrod Unit Vector</v>
      </c>
      <c r="CR5" t="str">
        <f>'Step (3)'!AC84</f>
        <v>i</v>
      </c>
      <c r="CS5" t="str">
        <f>'Step (3)'!AD84</f>
        <v>j</v>
      </c>
      <c r="CT5" s="13" t="str">
        <f>'Step (3)'!AE84</f>
        <v>k</v>
      </c>
      <c r="CV5" s="12" t="str">
        <f>'Step (3)'!AB91</f>
        <v>Pushrod Unit Vector</v>
      </c>
      <c r="CW5" t="str">
        <f>'Step (3)'!AC91</f>
        <v>i</v>
      </c>
      <c r="CX5" t="str">
        <f>'Step (3)'!AD91</f>
        <v>j</v>
      </c>
      <c r="CY5" s="56" t="str">
        <f>'Step (3)'!AE91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608.54302978515625</v>
      </c>
      <c r="C6" s="78">
        <v>223.03395080566406</v>
      </c>
      <c r="D6" s="71"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(3)'!BU27/1000</f>
        <v>-2.2085262558520178</v>
      </c>
      <c r="X6" s="89" t="s">
        <v>141</v>
      </c>
      <c r="AB6" s="7">
        <v>4</v>
      </c>
      <c r="AC6" s="12">
        <f>'Step (3)'!B8</f>
        <v>803.15380859375</v>
      </c>
      <c r="AD6">
        <f>'Step (3)'!C8</f>
        <v>211.5684814453125</v>
      </c>
      <c r="AE6" s="13">
        <f>'Step (3)'!D8</f>
        <v>152.10284423828125</v>
      </c>
      <c r="AI6" s="12"/>
      <c r="AJ6" s="13" t="s">
        <v>57</v>
      </c>
      <c r="AK6" s="12">
        <f>AD46</f>
        <v>0.94061727312459742</v>
      </c>
      <c r="AL6">
        <f>AD47</f>
        <v>0.25306014423114792</v>
      </c>
      <c r="AM6">
        <f>AD48</f>
        <v>-0.22627352673557993</v>
      </c>
      <c r="AN6">
        <f>AD77</f>
        <v>0.88133702672270342</v>
      </c>
      <c r="AO6">
        <f>AD64</f>
        <v>0.96972949029119959</v>
      </c>
      <c r="AP6">
        <f>AD65</f>
        <v>0.20768371290906668</v>
      </c>
      <c r="AQ6" s="13">
        <f>AD66</f>
        <v>-0.12842192590003784</v>
      </c>
      <c r="AR6" s="7"/>
      <c r="AS6" s="13">
        <f>AD18</f>
        <v>1343.09</v>
      </c>
      <c r="AT6" t="s">
        <v>8</v>
      </c>
      <c r="BB6" s="33" t="s">
        <v>59</v>
      </c>
      <c r="BC6" s="33">
        <f>'Step (3)'!AK7</f>
        <v>0.21067610874366186</v>
      </c>
      <c r="BD6" s="33">
        <f>'Step (3)'!AL7</f>
        <v>8.7495622905070222E-2</v>
      </c>
      <c r="BE6" s="33">
        <f>'Step (3)'!AM7</f>
        <v>0.97363242200384958</v>
      </c>
      <c r="BF6" s="33">
        <f>'Step (3)'!AN7</f>
        <v>0.10569649433583853</v>
      </c>
      <c r="BG6" s="33">
        <f>'Step (3)'!AO7</f>
        <v>0.15161483836868136</v>
      </c>
      <c r="BH6" s="33">
        <f>'Step (3)'!AP7</f>
        <v>-9.9850876583682441E-2</v>
      </c>
      <c r="BI6" s="33">
        <f>'Step (3)'!AQ7</f>
        <v>0.98338331449740835</v>
      </c>
      <c r="BJ6" s="33"/>
      <c r="BK6" s="33">
        <f>'Step (3)'!AS7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(3)'!BU17</f>
        <v>2026.719768139347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(3)'!AC86</f>
        <v>-0.13409639662077463</v>
      </c>
      <c r="CS6">
        <f>'Step (3)'!AD86</f>
        <v>-0.7552493533786877</v>
      </c>
      <c r="CT6" s="13">
        <f>'Step (3)'!AE86</f>
        <v>-0.64157351148126285</v>
      </c>
      <c r="CV6" s="12"/>
      <c r="CW6">
        <f>'Step (3)'!AC93</f>
        <v>-0.16592417368938073</v>
      </c>
      <c r="CX6">
        <f>'Step (3)'!AD93</f>
        <v>-0.80670279079927243</v>
      </c>
      <c r="CY6" s="57">
        <f>'Step (3)'!AE93</f>
        <v>0.56718583894713159</v>
      </c>
      <c r="DB6" t="s">
        <v>392</v>
      </c>
      <c r="DC6">
        <f>B14-B$19</f>
        <v>58.42547607421875</v>
      </c>
      <c r="DD6">
        <f t="shared" ref="DD6:DE7" si="1">C14-C$19</f>
        <v>295.52632141113281</v>
      </c>
      <c r="DE6">
        <f t="shared" si="1"/>
        <v>-114.45208740234375</v>
      </c>
      <c r="DI6" t="s">
        <v>412</v>
      </c>
      <c r="DJ6">
        <f>B12</f>
        <v>695.6976318359375</v>
      </c>
      <c r="DK6">
        <f t="shared" ref="DK6:DL7" si="2">C12</f>
        <v>499.9185791015625</v>
      </c>
      <c r="DL6">
        <f t="shared" si="2"/>
        <v>305.69088745117188</v>
      </c>
    </row>
    <row r="7" spans="2:118" x14ac:dyDescent="0.3">
      <c r="B7" s="80">
        <v>656.2886962890625</v>
      </c>
      <c r="C7" s="81">
        <v>492.64053344726563</v>
      </c>
      <c r="D7" s="73">
        <v>185.81109619140625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-2.0736360059352159</v>
      </c>
      <c r="N7" s="91" t="s">
        <v>141</v>
      </c>
      <c r="U7" s="90" t="s">
        <v>131</v>
      </c>
      <c r="V7" s="30" t="s">
        <v>2</v>
      </c>
      <c r="W7" s="173">
        <f>'Step (3)'!BU28/1000</f>
        <v>-2.0736360059352159</v>
      </c>
      <c r="X7" s="91" t="s">
        <v>141</v>
      </c>
      <c r="AB7" s="7">
        <v>5</v>
      </c>
      <c r="AC7" s="12">
        <f>'Step (3)'!B7</f>
        <v>656.2886962890625</v>
      </c>
      <c r="AD7">
        <f>'Step (3)'!C7</f>
        <v>492.64053344726563</v>
      </c>
      <c r="AE7" s="13">
        <f>'Step (3)'!D7</f>
        <v>185.81109619140625</v>
      </c>
      <c r="AI7" s="14"/>
      <c r="AJ7" s="16" t="s">
        <v>59</v>
      </c>
      <c r="AK7" s="12">
        <f>AE46</f>
        <v>0.21067610874366186</v>
      </c>
      <c r="AL7">
        <f>AE47</f>
        <v>8.7495622905070222E-2</v>
      </c>
      <c r="AM7">
        <f>AE48</f>
        <v>0.97363242200384958</v>
      </c>
      <c r="AN7">
        <f>AE77</f>
        <v>0.10569649433583853</v>
      </c>
      <c r="AO7">
        <f>AE64</f>
        <v>0.15161483836868136</v>
      </c>
      <c r="AP7">
        <f>AE65</f>
        <v>-9.9850876583682441E-2</v>
      </c>
      <c r="AQ7" s="13">
        <f>AE66</f>
        <v>0.98338331449740835</v>
      </c>
      <c r="AR7" s="7"/>
      <c r="AS7" s="13">
        <f>AE18</f>
        <v>1656</v>
      </c>
      <c r="AT7" t="s">
        <v>8</v>
      </c>
      <c r="BB7" s="33" t="s">
        <v>61</v>
      </c>
      <c r="BC7" s="33">
        <f>'Step (3)'!AK8</f>
        <v>-274.0902356671146</v>
      </c>
      <c r="BD7" s="33">
        <f>'Step (3)'!AL8</f>
        <v>-75.699659995107325</v>
      </c>
      <c r="BE7" s="33">
        <f>'Step (3)'!AM8</f>
        <v>0.8035754243509956</v>
      </c>
      <c r="BF7" s="33">
        <f>'Step (3)'!AN8</f>
        <v>-152.00999924822423</v>
      </c>
      <c r="BG7" s="33">
        <f>'Step (3)'!AO8</f>
        <v>-119.14625909308732</v>
      </c>
      <c r="BH7" s="33">
        <f>'Step (3)'!AP8</f>
        <v>-21.104115613204208</v>
      </c>
      <c r="BI7" s="33">
        <f>'Step (3)'!AQ8</f>
        <v>-17.687664057921332</v>
      </c>
      <c r="BJ7" s="33"/>
      <c r="BK7" s="33">
        <f>'Step (3)'!AS8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(3)'!BU18</f>
        <v>-2073.636005935216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11.5374755859375</v>
      </c>
      <c r="DD7">
        <f t="shared" si="1"/>
        <v>67.562667846679688</v>
      </c>
      <c r="DE7">
        <f t="shared" si="1"/>
        <v>45.82720947265625</v>
      </c>
      <c r="DI7" t="s">
        <v>413</v>
      </c>
      <c r="DJ7">
        <f>B13</f>
        <v>655.872314453125</v>
      </c>
      <c r="DK7">
        <f t="shared" si="2"/>
        <v>275.61691284179688</v>
      </c>
      <c r="DL7">
        <f t="shared" si="2"/>
        <v>115.14983367919922</v>
      </c>
    </row>
    <row r="8" spans="2:118" x14ac:dyDescent="0.3">
      <c r="B8" s="80">
        <v>803.15380859375</v>
      </c>
      <c r="C8" s="81">
        <v>211.5684814453125</v>
      </c>
      <c r="D8" s="73"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3.8063148975436008</v>
      </c>
      <c r="N8" s="89" t="s">
        <v>141</v>
      </c>
      <c r="U8" s="88" t="s">
        <v>132</v>
      </c>
      <c r="V8" s="7" t="s">
        <v>2</v>
      </c>
      <c r="W8" s="172">
        <f>'Step (3)'!BU29/1000</f>
        <v>3.8063148975436008</v>
      </c>
      <c r="X8" s="89" t="s">
        <v>141</v>
      </c>
      <c r="AB8" s="7">
        <v>6</v>
      </c>
      <c r="AC8" s="12">
        <f>'Step (3)'!B10</f>
        <v>768.837646484375</v>
      </c>
      <c r="AD8">
        <f>'Step (3)'!C10</f>
        <v>292.61550903320313</v>
      </c>
      <c r="AE8" s="13">
        <f>'Step (3)'!D10</f>
        <v>101.38391876220703</v>
      </c>
      <c r="AI8" s="12" t="s">
        <v>60</v>
      </c>
      <c r="AJ8" s="13" t="s">
        <v>61</v>
      </c>
      <c r="AK8" s="12">
        <f>AC50</f>
        <v>-274.0902356671146</v>
      </c>
      <c r="AL8">
        <f>AC51</f>
        <v>-75.699659995107325</v>
      </c>
      <c r="AM8">
        <f>AC52</f>
        <v>0.8035754243509956</v>
      </c>
      <c r="AN8">
        <f>AC79</f>
        <v>-152.00999924822423</v>
      </c>
      <c r="AO8">
        <f>AC68</f>
        <v>-119.14625909308732</v>
      </c>
      <c r="AP8">
        <f>AC69</f>
        <v>-21.104115613204208</v>
      </c>
      <c r="AQ8" s="13">
        <f>AC70</f>
        <v>-17.687664057921332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(3)'!AK9</f>
        <v>-61.073580536088969</v>
      </c>
      <c r="BD8" s="33">
        <f>'Step (3)'!AL9</f>
        <v>272.30700929519691</v>
      </c>
      <c r="BE8" s="33">
        <f>'Step (3)'!AM9</f>
        <v>50.66074864771663</v>
      </c>
      <c r="BF8" s="33">
        <f>'Step (3)'!AN9</f>
        <v>-63.107833355641127</v>
      </c>
      <c r="BG8" s="33">
        <f>'Step (3)'!AO9</f>
        <v>-15.980572518203285</v>
      </c>
      <c r="BH8" s="33">
        <f>'Step (3)'!AP9</f>
        <v>110.1782656600941</v>
      </c>
      <c r="BI8" s="33">
        <f>'Step (3)'!AQ9</f>
        <v>57.508862289448473</v>
      </c>
      <c r="BJ8" s="33"/>
      <c r="BK8" s="33">
        <f>'Step (3)'!AS9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(3)'!BU19</f>
        <v>3829.4048196250133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(3)'!AB36</f>
        <v>Upper Pickup Position</v>
      </c>
      <c r="CR8" t="str">
        <f>'Step (3)'!AC36</f>
        <v>x</v>
      </c>
      <c r="CS8" t="str">
        <f>'Step (3)'!AD36</f>
        <v>y</v>
      </c>
      <c r="CT8" s="13" t="str">
        <f>'Step (3)'!AE36</f>
        <v>z</v>
      </c>
      <c r="CV8" s="12" t="str">
        <f>'Step (3)'!AB54</f>
        <v>Lower Pickup Position</v>
      </c>
      <c r="CW8" t="str">
        <f>'Step (3)'!AC54</f>
        <v>x</v>
      </c>
      <c r="CX8" t="str">
        <f>'Step (3)'!AD54</f>
        <v>y</v>
      </c>
      <c r="CY8" s="56" t="str">
        <f>'Step (3)'!AE54</f>
        <v>z</v>
      </c>
      <c r="DB8" t="s">
        <v>385</v>
      </c>
      <c r="DC8">
        <f>B17-B$19</f>
        <v>4.29278564453125</v>
      </c>
      <c r="DD8">
        <f t="shared" ref="DD8:DE9" si="3">C17-C$19</f>
        <v>27.312454223632813</v>
      </c>
      <c r="DE8">
        <f t="shared" si="3"/>
        <v>43.0906982421875</v>
      </c>
      <c r="DI8" t="s">
        <v>385</v>
      </c>
      <c r="DJ8">
        <f>B20</f>
        <v>671.1839599609375</v>
      </c>
      <c r="DK8">
        <f t="shared" ref="DK8:DL9" si="4">C20</f>
        <v>350.8402099609375</v>
      </c>
      <c r="DL8">
        <f t="shared" si="4"/>
        <v>267.12322998046875</v>
      </c>
    </row>
    <row r="9" spans="2:118" x14ac:dyDescent="0.3">
      <c r="B9" s="83">
        <v>716.7388916015625</v>
      </c>
      <c r="C9" s="84">
        <v>556.5609130859375</v>
      </c>
      <c r="D9" s="69">
        <v>142.65113830566406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3.5315087342302691</v>
      </c>
      <c r="N9" s="89" t="s">
        <v>141</v>
      </c>
      <c r="U9" s="88" t="s">
        <v>132</v>
      </c>
      <c r="V9" s="7" t="s">
        <v>3</v>
      </c>
      <c r="W9" s="172">
        <f>'Step (3)'!BU30/1000</f>
        <v>3.5315087342302691</v>
      </c>
      <c r="X9" s="89" t="s">
        <v>141</v>
      </c>
      <c r="AB9" s="7">
        <v>7</v>
      </c>
      <c r="AC9" s="12">
        <f>'Step (3)'!B9</f>
        <v>716.7388916015625</v>
      </c>
      <c r="AD9">
        <f>'Step (3)'!C9</f>
        <v>556.5609130859375</v>
      </c>
      <c r="AE9" s="13">
        <f>'Step (3)'!D9</f>
        <v>142.65113830566406</v>
      </c>
      <c r="AI9" s="12"/>
      <c r="AJ9" s="13" t="s">
        <v>62</v>
      </c>
      <c r="AK9" s="12">
        <f>AD50</f>
        <v>-61.073580536088969</v>
      </c>
      <c r="AL9">
        <f>AD51</f>
        <v>272.30700929519691</v>
      </c>
      <c r="AM9">
        <f>AD52</f>
        <v>50.66074864771663</v>
      </c>
      <c r="AN9">
        <f>AD79</f>
        <v>-63.107833355641127</v>
      </c>
      <c r="AO9">
        <f>AD68</f>
        <v>-15.980572518203285</v>
      </c>
      <c r="AP9">
        <f>AD69</f>
        <v>110.1782656600941</v>
      </c>
      <c r="AQ9" s="13">
        <f>AD70</f>
        <v>57.508862289448473</v>
      </c>
      <c r="AR9" s="7"/>
      <c r="AS9" s="13">
        <f>AD19*1000</f>
        <v>0</v>
      </c>
      <c r="AT9" t="s">
        <v>422</v>
      </c>
      <c r="BB9" s="33" t="s">
        <v>63</v>
      </c>
      <c r="BC9" s="33">
        <f>'Step (3)'!AK10</f>
        <v>-73.62952978358868</v>
      </c>
      <c r="BD9" s="33">
        <f>'Step (3)'!AL10</f>
        <v>46.008061365033313</v>
      </c>
      <c r="BE9" s="33">
        <f>'Step (3)'!AM10</f>
        <v>11.797551700264057</v>
      </c>
      <c r="BF9" s="33">
        <f>'Step (3)'!AN10</f>
        <v>-136.0829211416079</v>
      </c>
      <c r="BG9" s="33">
        <f>'Step (3)'!AO10</f>
        <v>-48.207102377922482</v>
      </c>
      <c r="BH9" s="33">
        <f>'Step (3)'!AP10</f>
        <v>23.496057448134273</v>
      </c>
      <c r="BI9" s="33">
        <f>'Step (3)'!AQ10</f>
        <v>9.8181592318784467</v>
      </c>
      <c r="BJ9" s="33"/>
      <c r="BK9" s="33">
        <f>'Step (3)'!AS10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(3)'!BU20</f>
        <v>4016.2586018479637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(3)'!AB37</f>
        <v>2--</v>
      </c>
      <c r="CR9">
        <f>'Step (3)'!AC37</f>
        <v>-60.28387451171875</v>
      </c>
      <c r="CS9">
        <f>'Step (3)'!AD37</f>
        <v>-63.58526611328125</v>
      </c>
      <c r="CT9" s="13">
        <f>'Step (3)'!AE37</f>
        <v>277.15240478515625</v>
      </c>
      <c r="CV9" s="12" t="str">
        <f>'Step (3)'!AB55</f>
        <v>7--</v>
      </c>
      <c r="CW9">
        <f>'Step (3)'!AC55</f>
        <v>-43.12896728515625</v>
      </c>
      <c r="CX9">
        <f>'Step (3)'!AD55</f>
        <v>-33.350830078125</v>
      </c>
      <c r="CY9" s="56">
        <f>'Step (3)'!AE55</f>
        <v>117.65113830566406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768.837646484375</v>
      </c>
      <c r="C10" s="84">
        <v>292.61550903320313</v>
      </c>
      <c r="D10" s="69"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1.9756048397322743</v>
      </c>
      <c r="N10" s="89" t="s">
        <v>141</v>
      </c>
      <c r="O10" s="1"/>
      <c r="U10" s="88" t="s">
        <v>132</v>
      </c>
      <c r="V10" s="7" t="s">
        <v>4</v>
      </c>
      <c r="W10" s="172">
        <f>'Step (3)'!BU31/1000</f>
        <v>1.9756048397322743</v>
      </c>
      <c r="X10" s="89" t="s">
        <v>141</v>
      </c>
      <c r="AB10" s="7">
        <v>8</v>
      </c>
      <c r="AC10" s="12">
        <f>'Step (3)'!B11</f>
        <v>596.60552978515625</v>
      </c>
      <c r="AD10">
        <f>'Step (3)'!C11</f>
        <v>229.82659912109375</v>
      </c>
      <c r="AE10" s="13">
        <f>'Step (3)'!D11</f>
        <v>115.65781402587891</v>
      </c>
      <c r="AI10" s="14"/>
      <c r="AJ10" s="16" t="s">
        <v>63</v>
      </c>
      <c r="AK10" s="14">
        <f>AE50</f>
        <v>-73.62952978358868</v>
      </c>
      <c r="AL10" s="15">
        <f>AE51</f>
        <v>46.008061365033313</v>
      </c>
      <c r="AM10" s="15">
        <f>AE52</f>
        <v>11.797551700264057</v>
      </c>
      <c r="AN10" s="15">
        <f>AE79</f>
        <v>-136.0829211416079</v>
      </c>
      <c r="AO10" s="15">
        <f>AE68</f>
        <v>-48.207102377922482</v>
      </c>
      <c r="AP10" s="15">
        <f>AE69</f>
        <v>23.496057448134273</v>
      </c>
      <c r="AQ10" s="16">
        <f>AE70</f>
        <v>9.8181592318784467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596.60552978515625</v>
      </c>
      <c r="C11" s="84">
        <v>229.82659912109375</v>
      </c>
      <c r="D11" s="69">
        <v>115.65781402587891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(3)'!B16</f>
        <v>759.86785888671875</v>
      </c>
      <c r="AD11">
        <f>'Step (3)'!C16</f>
        <v>589.9117431640625</v>
      </c>
      <c r="AE11" s="13">
        <f>'Step (3)'!D16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-3.0865515061661255</v>
      </c>
      <c r="DD11" t="s">
        <v>141</v>
      </c>
      <c r="DI11" t="s">
        <v>145</v>
      </c>
      <c r="DJ11" s="178">
        <f>W37</f>
        <v>4.5050541248553788</v>
      </c>
      <c r="DK11" t="s">
        <v>141</v>
      </c>
    </row>
    <row r="12" spans="2:118" x14ac:dyDescent="0.3">
      <c r="B12" s="77">
        <v>695.6976318359375</v>
      </c>
      <c r="C12" s="78">
        <v>499.9185791015625</v>
      </c>
      <c r="D12" s="71">
        <v>305.69088745117188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(3)'!B12</f>
        <v>695.6976318359375</v>
      </c>
      <c r="AD12">
        <f>'Step (3)'!C12</f>
        <v>499.9185791015625</v>
      </c>
      <c r="AE12" s="13">
        <f>'Step (3)'!D12</f>
        <v>305.69088745117188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(3)'!BU26</f>
        <v>-469.12758358831036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(3)'!AB48</f>
        <v>uz^</v>
      </c>
      <c r="CR12" s="15">
        <f>'Step (3)'!AC48</f>
        <v>-2.8986167762577147E-2</v>
      </c>
      <c r="CS12" s="15">
        <f>'Step (3)'!AD48</f>
        <v>-0.22627352673557993</v>
      </c>
      <c r="CT12" s="16">
        <f>'Step (3)'!AE48</f>
        <v>0.97363242200384958</v>
      </c>
      <c r="CV12" s="14" t="str">
        <f>'Step (3)'!AB66</f>
        <v>lz^</v>
      </c>
      <c r="CW12" s="15">
        <f>'Step (3)'!AC66</f>
        <v>0.12831627221913958</v>
      </c>
      <c r="CX12" s="15">
        <f>'Step (3)'!AD66</f>
        <v>-0.12842192590003784</v>
      </c>
      <c r="CY12" s="59">
        <f>'Step (3)'!AE66</f>
        <v>0.98338331449740835</v>
      </c>
    </row>
    <row r="13" spans="2:118" x14ac:dyDescent="0.3">
      <c r="B13" s="77">
        <v>655.872314453125</v>
      </c>
      <c r="C13" s="78">
        <v>275.61691284179688</v>
      </c>
      <c r="D13" s="71">
        <v>115.14983367919922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-3.0865515061661255</v>
      </c>
      <c r="N13" s="91" t="s">
        <v>141</v>
      </c>
      <c r="U13" s="92" t="s">
        <v>139</v>
      </c>
      <c r="V13" s="5"/>
      <c r="W13" s="173">
        <f>'Step (3)'!CW18/1000</f>
        <v>-3.0865515061661255</v>
      </c>
      <c r="X13" s="91" t="s">
        <v>141</v>
      </c>
      <c r="AB13" s="7">
        <v>11</v>
      </c>
      <c r="AC13" s="12">
        <f>'Step (3)'!B13</f>
        <v>655.872314453125</v>
      </c>
      <c r="AD13">
        <f>'Step (3)'!C13</f>
        <v>275.61691284179688</v>
      </c>
      <c r="AE13" s="13">
        <f>'Step (3)'!D13</f>
        <v>115.14983367919922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(3)'!BU27</f>
        <v>-2208.5262558520176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712.12518310546875</v>
      </c>
      <c r="C14" s="84">
        <v>530.958984375</v>
      </c>
      <c r="D14" s="69">
        <v>149.59768676757813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3.2367918926879655</v>
      </c>
      <c r="N14" s="89" t="s">
        <v>141</v>
      </c>
      <c r="U14" s="50" t="s">
        <v>135</v>
      </c>
      <c r="V14" s="13"/>
      <c r="W14" s="172">
        <f>'Step (3)'!CW88/1000</f>
        <v>3.2367918926879655</v>
      </c>
      <c r="X14" s="89" t="s">
        <v>141</v>
      </c>
      <c r="AB14" s="7">
        <v>12</v>
      </c>
      <c r="AC14" s="12">
        <f>'Step (3)'!B14</f>
        <v>712.12518310546875</v>
      </c>
      <c r="AD14">
        <f>'Step (3)'!C14</f>
        <v>530.958984375</v>
      </c>
      <c r="AE14" s="13">
        <f>'Step (3)'!D14</f>
        <v>149.59768676757813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(3)'!BU28</f>
        <v>-2073.636005935216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665.2371826171875</v>
      </c>
      <c r="C15" s="84">
        <v>302.99533081054688</v>
      </c>
      <c r="D15" s="69">
        <v>309.87698364257813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-4.2007779227887871</v>
      </c>
      <c r="N15" s="89" t="s">
        <v>141</v>
      </c>
      <c r="U15" s="50" t="s">
        <v>136</v>
      </c>
      <c r="V15" s="13"/>
      <c r="W15" s="172">
        <f>'Step (3)'!CW83/1000</f>
        <v>-4.2007779227887871</v>
      </c>
      <c r="X15" s="89" t="s">
        <v>141</v>
      </c>
      <c r="AB15" s="8">
        <v>13</v>
      </c>
      <c r="AC15" s="14">
        <f>'Step (3)'!B15</f>
        <v>665.2371826171875</v>
      </c>
      <c r="AD15" s="15">
        <f>'Step (3)'!C15</f>
        <v>302.99533081054688</v>
      </c>
      <c r="AE15" s="16">
        <f>'Step (3)'!D15</f>
        <v>309.87698364257813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-0.26618550430907278</v>
      </c>
      <c r="BD15" s="33">
        <f t="shared" si="6"/>
        <v>0.96348589993531519</v>
      </c>
      <c r="BE15" s="33">
        <f t="shared" si="6"/>
        <v>-2.8986167762577147E-2</v>
      </c>
      <c r="BF15" s="33">
        <f t="shared" si="6"/>
        <v>-0.46051416526823441</v>
      </c>
      <c r="BG15" s="33">
        <f t="shared" si="6"/>
        <v>-0.19140965609396268</v>
      </c>
      <c r="BH15" s="33">
        <f t="shared" si="6"/>
        <v>0.97308646986677128</v>
      </c>
      <c r="BI15" s="33"/>
      <c r="BJ15" s="33">
        <f t="shared" ref="BJ15:BJ20" si="7">BK4</f>
        <v>1913.33</v>
      </c>
      <c r="BK15" s="33"/>
      <c r="BL15" s="33"/>
      <c r="BM15" s="37">
        <f t="array" ref="BM15:BR20">MINVERSE(BC15:BH20)</f>
        <v>0.16817773148282281</v>
      </c>
      <c r="BN15" s="38">
        <v>-0.59208446907711554</v>
      </c>
      <c r="BO15" s="38">
        <v>-4.6482581279078158E-2</v>
      </c>
      <c r="BP15" s="38">
        <v>-6.3540324133233364E-3</v>
      </c>
      <c r="BQ15" s="38">
        <v>-2.4362095678221495E-3</v>
      </c>
      <c r="BR15" s="39">
        <v>3.7876401124365897E-3</v>
      </c>
      <c r="BS15" s="40">
        <f t="shared" ref="BS15:BS20" si="8">BJ15</f>
        <v>1913.33</v>
      </c>
      <c r="BT15" s="33" t="s">
        <v>49</v>
      </c>
      <c r="BU15" s="40">
        <f t="array" ref="BU15:BU20">MMULT(BM15:BR20,BS15:BS20)</f>
        <v>-347.86816596592416</v>
      </c>
      <c r="BV15" s="33" t="s">
        <v>23</v>
      </c>
      <c r="BW15" s="33"/>
      <c r="BX15" s="33"/>
      <c r="BY15" s="33"/>
      <c r="CC15">
        <f>'Step (3)'!BU29</f>
        <v>3806.3148975436006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3.886940648806857E-3</v>
      </c>
      <c r="CS15">
        <f>CS6*CS12</f>
        <v>0.17089293475376194</v>
      </c>
      <c r="CT15">
        <f>CT6*CT12</f>
        <v>-0.62465677187701651</v>
      </c>
      <c r="CW15">
        <f>CW6*CW12</f>
        <v>-2.1290771438862374E-2</v>
      </c>
      <c r="CX15">
        <f>CX6*CX12</f>
        <v>0.10359832602337789</v>
      </c>
      <c r="CY15" s="56">
        <f>CY6*CY12</f>
        <v>0.55776109023982345</v>
      </c>
      <c r="DB15" t="s">
        <v>410</v>
      </c>
      <c r="DC15">
        <f>DC6-DC7</f>
        <v>46.88800048828125</v>
      </c>
      <c r="DD15">
        <f>DD6-DD7</f>
        <v>227.96365356445313</v>
      </c>
      <c r="DE15">
        <f>DE6-DE7</f>
        <v>-160.279296875</v>
      </c>
      <c r="DI15" t="s">
        <v>414</v>
      </c>
      <c r="DJ15">
        <f>DJ6-DJ7</f>
        <v>39.8253173828125</v>
      </c>
      <c r="DK15">
        <f>DK6-DK7</f>
        <v>224.30166625976563</v>
      </c>
      <c r="DL15">
        <f>DL6-DL7</f>
        <v>190.54105377197266</v>
      </c>
    </row>
    <row r="16" spans="2:118" ht="15" thickBot="1" x14ac:dyDescent="0.35">
      <c r="B16" s="202">
        <v>759.86785888671875</v>
      </c>
      <c r="C16" s="203">
        <v>589.9117431640625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-2.0736360059352159</v>
      </c>
      <c r="N16" s="89" t="s">
        <v>141</v>
      </c>
      <c r="U16" s="50" t="s">
        <v>140</v>
      </c>
      <c r="V16" s="13"/>
      <c r="W16" s="172">
        <f>'Step (3)'!CC7/1000</f>
        <v>-2.0736360059352159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0.94061727312459742</v>
      </c>
      <c r="BD16" s="33">
        <f t="shared" si="6"/>
        <v>0.25306014423114792</v>
      </c>
      <c r="BE16" s="33">
        <f t="shared" si="6"/>
        <v>-0.22627352673557993</v>
      </c>
      <c r="BF16" s="33">
        <f t="shared" si="6"/>
        <v>0.88133702672270342</v>
      </c>
      <c r="BG16" s="33">
        <f t="shared" si="6"/>
        <v>0.96972949029119959</v>
      </c>
      <c r="BH16" s="33">
        <f t="shared" si="6"/>
        <v>0.20768371290906668</v>
      </c>
      <c r="BI16" s="33"/>
      <c r="BJ16" s="33">
        <f t="shared" si="7"/>
        <v>1343.09</v>
      </c>
      <c r="BK16" s="33"/>
      <c r="BL16" s="33"/>
      <c r="BM16" s="41">
        <v>-0.72374251103452059</v>
      </c>
      <c r="BN16" s="33">
        <v>-0.17591739716768809</v>
      </c>
      <c r="BO16" s="33">
        <v>-0.37791371397572882</v>
      </c>
      <c r="BP16" s="33">
        <v>-1.5217766113391482E-3</v>
      </c>
      <c r="BQ16" s="33">
        <v>6.1151803707004543E-3</v>
      </c>
      <c r="BR16" s="42">
        <v>-1.1965876577795167E-4</v>
      </c>
      <c r="BS16" s="43">
        <f t="shared" si="8"/>
        <v>1343.09</v>
      </c>
      <c r="BT16" s="33" t="s">
        <v>50</v>
      </c>
      <c r="BU16" s="43">
        <v>-2335.9358179019609</v>
      </c>
      <c r="BV16" s="33" t="s">
        <v>24</v>
      </c>
      <c r="BW16" s="33"/>
      <c r="BX16" s="33"/>
      <c r="BY16" s="33"/>
      <c r="CC16">
        <f>'Step (3)'!BU30</f>
        <v>3531.5087342302691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-0.44987689647444773</v>
      </c>
      <c r="CV16" s="1" t="s">
        <v>147</v>
      </c>
      <c r="CW16">
        <f>SUM(CW15:CY15)</f>
        <v>0.64006864482433901</v>
      </c>
      <c r="CY16" s="56"/>
      <c r="DB16" t="s">
        <v>42</v>
      </c>
      <c r="DC16">
        <f>DC15/(SQRT(SUMSQ($DC$15:$DE$15)))</f>
        <v>0.16592417368938073</v>
      </c>
      <c r="DD16">
        <f>DD15/(SQRT(SUMSQ($DC$15:$DE$15)))</f>
        <v>0.80670279079927243</v>
      </c>
      <c r="DE16">
        <f>DE15/(SQRT(SUMSQ($DC$15:$DE$15)))</f>
        <v>-0.56718583894713159</v>
      </c>
      <c r="DI16" t="s">
        <v>43</v>
      </c>
      <c r="DJ16">
        <f>DJ15/(SQRT(SUMSQ($DC$15:$DE$15)))</f>
        <v>0.14093121501975825</v>
      </c>
      <c r="DK16">
        <f>DK15/(SQRT(SUMSQ($DC$15:$DE$15)))</f>
        <v>0.79374399086616088</v>
      </c>
      <c r="DL16">
        <f>DL15/(SQRT(SUMSQ($DC$15:$DE$15)))</f>
        <v>0.67427415483243036</v>
      </c>
    </row>
    <row r="17" spans="2:118" x14ac:dyDescent="0.3">
      <c r="B17" s="212">
        <v>657.99249267578125</v>
      </c>
      <c r="C17" s="213">
        <v>262.7451171875</v>
      </c>
      <c r="D17" s="213">
        <v>307.14047241210938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-1.8925356052848483</v>
      </c>
      <c r="N17" s="89" t="s">
        <v>141</v>
      </c>
      <c r="U17" s="50" t="s">
        <v>137</v>
      </c>
      <c r="V17" s="13"/>
      <c r="W17" s="172">
        <f>'Step (3)'!CW63/1000</f>
        <v>-1.8925356052848483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0.21067610874366186</v>
      </c>
      <c r="BD17" s="33">
        <f t="shared" si="6"/>
        <v>8.7495622905070222E-2</v>
      </c>
      <c r="BE17" s="33">
        <f t="shared" si="6"/>
        <v>0.97363242200384958</v>
      </c>
      <c r="BF17" s="33">
        <f t="shared" si="6"/>
        <v>0.10569649433583853</v>
      </c>
      <c r="BG17" s="33">
        <f t="shared" si="6"/>
        <v>0.15161483836868136</v>
      </c>
      <c r="BH17" s="33">
        <f t="shared" si="6"/>
        <v>-9.9850876583682441E-2</v>
      </c>
      <c r="BI17" s="33"/>
      <c r="BJ17" s="33">
        <f t="shared" si="7"/>
        <v>1656</v>
      </c>
      <c r="BK17" s="33"/>
      <c r="BL17" s="33"/>
      <c r="BM17" s="41">
        <v>0.26229730035275234</v>
      </c>
      <c r="BN17" s="33">
        <v>-9.562021930274954E-2</v>
      </c>
      <c r="BO17" s="33">
        <v>1.0669649023081487</v>
      </c>
      <c r="BP17" s="33">
        <v>7.1124162246833181E-4</v>
      </c>
      <c r="BQ17" s="33">
        <v>-7.9802422884176253E-4</v>
      </c>
      <c r="BR17" s="42">
        <v>-1.1026003082240975E-3</v>
      </c>
      <c r="BS17" s="43">
        <f t="shared" si="8"/>
        <v>1656</v>
      </c>
      <c r="BT17" s="33" t="s">
        <v>51</v>
      </c>
      <c r="BU17" s="43">
        <v>2026.719768139347</v>
      </c>
      <c r="BV17" s="33" t="s">
        <v>25</v>
      </c>
      <c r="BW17" s="33"/>
      <c r="BX17" s="33"/>
      <c r="BY17" s="33"/>
      <c r="CC17">
        <f>'Step (3)'!BU31</f>
        <v>1975.6048397322743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11.5374755859375</v>
      </c>
      <c r="DD17">
        <f>DD7</f>
        <v>67.562667846679688</v>
      </c>
      <c r="DE17">
        <f>DE7</f>
        <v>45.82720947265625</v>
      </c>
      <c r="DF17">
        <f>SQRT(SUMSQ(DC17:DE17))</f>
        <v>82.449745648531774</v>
      </c>
      <c r="DG17" t="s">
        <v>397</v>
      </c>
      <c r="DI17" t="s">
        <v>415</v>
      </c>
      <c r="DJ17">
        <f>DJ7</f>
        <v>655.872314453125</v>
      </c>
      <c r="DK17">
        <f>DK7</f>
        <v>275.61691284179688</v>
      </c>
      <c r="DL17">
        <f>DL7</f>
        <v>115.14983367919922</v>
      </c>
      <c r="DM17">
        <f>SQRT(SUMSQ(DJ17:DL17))</f>
        <v>720.68901733472308</v>
      </c>
      <c r="DN17" t="s">
        <v>397</v>
      </c>
    </row>
    <row r="18" spans="2:118" ht="15" thickBot="1" x14ac:dyDescent="0.35">
      <c r="B18" s="215">
        <v>651.8800048828125</v>
      </c>
      <c r="C18" s="184">
        <v>242.96888732910156</v>
      </c>
      <c r="D18" s="184"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-8.4291664908925252</v>
      </c>
      <c r="N18" s="89" t="s">
        <v>141</v>
      </c>
      <c r="U18" s="50" t="s">
        <v>138</v>
      </c>
      <c r="V18" s="13"/>
      <c r="W18" s="172">
        <f>'Step (3)'!CW58/1000</f>
        <v>-8.4291664908925252</v>
      </c>
      <c r="X18" s="89" t="s">
        <v>141</v>
      </c>
      <c r="AB18" s="6" t="s">
        <v>6</v>
      </c>
      <c r="AC18" s="9">
        <f>'Step (3)'!C28</f>
        <v>1913.33</v>
      </c>
      <c r="AD18" s="10">
        <f>'Step (3)'!C29</f>
        <v>1343.09</v>
      </c>
      <c r="AE18" s="11">
        <f>'Step (3)'!C30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-274.0902356671146</v>
      </c>
      <c r="BD18" s="33">
        <f t="shared" si="6"/>
        <v>-75.699659995107325</v>
      </c>
      <c r="BE18" s="33">
        <f t="shared" si="6"/>
        <v>0.8035754243509956</v>
      </c>
      <c r="BF18" s="33">
        <f t="shared" si="6"/>
        <v>-152.00999924822423</v>
      </c>
      <c r="BG18" s="33">
        <f t="shared" si="6"/>
        <v>-119.14625909308732</v>
      </c>
      <c r="BH18" s="33">
        <f t="shared" si="6"/>
        <v>-21.104115613204208</v>
      </c>
      <c r="BI18" s="33"/>
      <c r="BJ18" s="33">
        <f t="shared" si="7"/>
        <v>48000</v>
      </c>
      <c r="BK18" s="33"/>
      <c r="BL18" s="33"/>
      <c r="BM18" s="41">
        <v>0.14666164814912189</v>
      </c>
      <c r="BN18" s="33">
        <v>-0.40450746905469342</v>
      </c>
      <c r="BO18" s="33">
        <v>-6.0902890902331024E-2</v>
      </c>
      <c r="BP18" s="33">
        <v>1.4275930924284182E-3</v>
      </c>
      <c r="BQ18" s="33">
        <v>2.5160422884960591E-3</v>
      </c>
      <c r="BR18" s="42">
        <v>-1.3273339415507547E-2</v>
      </c>
      <c r="BS18" s="43">
        <f t="shared" si="8"/>
        <v>48000</v>
      </c>
      <c r="BT18" s="33" t="s">
        <v>52</v>
      </c>
      <c r="BU18" s="43">
        <v>-2073.636005935216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4505.0541248553791</v>
      </c>
      <c r="CS18" s="62"/>
      <c r="CT18" s="62"/>
      <c r="CU18" s="62"/>
      <c r="CV18" s="63" t="s">
        <v>146</v>
      </c>
      <c r="CW18" s="62">
        <f>-CC17/CW16</f>
        <v>-3086.5515061661254</v>
      </c>
      <c r="CX18" s="62"/>
      <c r="CY18" s="64"/>
      <c r="DB18" t="s">
        <v>394</v>
      </c>
      <c r="DC18">
        <f>DC16*DC17</f>
        <v>1.9143461030580835</v>
      </c>
      <c r="DD18">
        <f t="shared" ref="DD18:DE18" si="9">DD16*DD17</f>
        <v>54.502992705760775</v>
      </c>
      <c r="DE18">
        <f t="shared" si="9"/>
        <v>-25.99254425135447</v>
      </c>
      <c r="DF18">
        <f>SUM(DC18:DE18)</f>
        <v>30.424794557464391</v>
      </c>
      <c r="DG18" t="s">
        <v>396</v>
      </c>
      <c r="DI18" t="s">
        <v>416</v>
      </c>
      <c r="DJ18">
        <f>DJ16*DJ17</f>
        <v>92.432882173699852</v>
      </c>
      <c r="DK18">
        <f t="shared" ref="DK18:DL18" si="10">DK16*DK17</f>
        <v>218.76926834925868</v>
      </c>
      <c r="DL18">
        <f t="shared" si="10"/>
        <v>77.642556783136982</v>
      </c>
      <c r="DM18">
        <f>SUM(DJ18:DL18)</f>
        <v>388.84470730609547</v>
      </c>
      <c r="DN18" t="s">
        <v>396</v>
      </c>
    </row>
    <row r="19" spans="2:118" ht="15" thickBot="1" x14ac:dyDescent="0.35">
      <c r="B19" s="224">
        <v>653.69970703125</v>
      </c>
      <c r="C19" s="225">
        <v>235.43266296386719</v>
      </c>
      <c r="D19" s="225"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-7.2376239151455337</v>
      </c>
      <c r="N19" s="91" t="s">
        <v>141</v>
      </c>
      <c r="U19" s="92" t="s">
        <v>402</v>
      </c>
      <c r="V19" s="5"/>
      <c r="W19" s="180">
        <f>DC29</f>
        <v>-7.2376239151455337</v>
      </c>
      <c r="X19" s="91" t="s">
        <v>141</v>
      </c>
      <c r="AB19" s="8" t="s">
        <v>7</v>
      </c>
      <c r="AC19" s="14">
        <f>'Step (3)'!C31</f>
        <v>48</v>
      </c>
      <c r="AD19" s="15">
        <f>'Step (3)'!C32</f>
        <v>0</v>
      </c>
      <c r="AE19" s="16">
        <f>'Step (3)'!C33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-61.073580536088969</v>
      </c>
      <c r="BD19" s="33">
        <f t="shared" si="6"/>
        <v>272.30700929519691</v>
      </c>
      <c r="BE19" s="33">
        <f t="shared" si="6"/>
        <v>50.66074864771663</v>
      </c>
      <c r="BF19" s="33">
        <f t="shared" si="6"/>
        <v>-63.107833355641127</v>
      </c>
      <c r="BG19" s="33">
        <f t="shared" si="6"/>
        <v>-15.980572518203285</v>
      </c>
      <c r="BH19" s="33">
        <f t="shared" si="6"/>
        <v>110.1782656600941</v>
      </c>
      <c r="BI19" s="33"/>
      <c r="BJ19" s="33">
        <f t="shared" si="7"/>
        <v>0</v>
      </c>
      <c r="BK19" s="33"/>
      <c r="BL19" s="33"/>
      <c r="BM19" s="41">
        <v>-0.4282625200921984</v>
      </c>
      <c r="BN19" s="33">
        <v>1.9534545141215762</v>
      </c>
      <c r="BO19" s="33">
        <v>0.35501622718220127</v>
      </c>
      <c r="BP19" s="33">
        <v>5.1137840788370815E-3</v>
      </c>
      <c r="BQ19" s="33">
        <v>-4.9523866747617617E-4</v>
      </c>
      <c r="BR19" s="42">
        <v>8.8938702673400493E-3</v>
      </c>
      <c r="BS19" s="43">
        <f t="shared" si="8"/>
        <v>0</v>
      </c>
      <c r="BT19" s="33" t="s">
        <v>53</v>
      </c>
      <c r="BU19" s="43">
        <v>3829.4048196250133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76.630884332908934</v>
      </c>
      <c r="DD19" t="s">
        <v>113</v>
      </c>
      <c r="DF19" s="1" t="s">
        <v>398</v>
      </c>
      <c r="DI19" t="s">
        <v>395</v>
      </c>
      <c r="DJ19">
        <f>SQRT(DM17^2-DM18^2)</f>
        <v>606.78863973127056</v>
      </c>
      <c r="DK19" t="s">
        <v>113</v>
      </c>
      <c r="DM19" s="1" t="s">
        <v>398</v>
      </c>
    </row>
    <row r="20" spans="2:118" ht="15" thickBot="1" x14ac:dyDescent="0.35">
      <c r="B20" s="215">
        <v>671.1839599609375</v>
      </c>
      <c r="C20" s="184">
        <v>350.8402099609375</v>
      </c>
      <c r="D20" s="184">
        <v>267.12322998046875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-73.62952978358868</v>
      </c>
      <c r="BD20" s="33">
        <f t="shared" si="6"/>
        <v>46.008061365033313</v>
      </c>
      <c r="BE20" s="33">
        <f t="shared" si="6"/>
        <v>11.797551700264057</v>
      </c>
      <c r="BF20" s="33">
        <f t="shared" si="6"/>
        <v>-136.0829211416079</v>
      </c>
      <c r="BG20" s="33">
        <f t="shared" si="6"/>
        <v>-48.207102377922482</v>
      </c>
      <c r="BH20" s="33">
        <f t="shared" si="6"/>
        <v>23.496057448134273</v>
      </c>
      <c r="BI20" s="33"/>
      <c r="BJ20" s="33">
        <f t="shared" si="7"/>
        <v>134000</v>
      </c>
      <c r="BK20" s="33"/>
      <c r="BL20" s="33"/>
      <c r="BM20" s="44">
        <v>1.7832447689963269</v>
      </c>
      <c r="BN20" s="45">
        <v>0.20218820052546979</v>
      </c>
      <c r="BO20" s="45">
        <v>0.43426321523902955</v>
      </c>
      <c r="BP20" s="45">
        <v>1.471328285857188E-3</v>
      </c>
      <c r="BQ20" s="45">
        <v>-5.6517338575603837E-3</v>
      </c>
      <c r="BR20" s="46">
        <v>-3.4104306299739509E-3</v>
      </c>
      <c r="BS20" s="47">
        <f t="shared" si="8"/>
        <v>134000</v>
      </c>
      <c r="BT20" s="33" t="s">
        <v>54</v>
      </c>
      <c r="BU20" s="47">
        <v>4016.2586018479637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653.6514892578125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654.5831298828125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-0.25010322924813216</v>
      </c>
      <c r="N22" s="89" t="s">
        <v>141</v>
      </c>
      <c r="U22" s="50" t="s">
        <v>384</v>
      </c>
      <c r="V22" s="7" t="s">
        <v>2</v>
      </c>
      <c r="W22" s="178">
        <f>DC39</f>
        <v>-0.25010322924813216</v>
      </c>
      <c r="X22" s="89" t="s">
        <v>141</v>
      </c>
      <c r="AB22" s="6">
        <v>1</v>
      </c>
      <c r="AC22" s="18">
        <f t="shared" ref="AC22:AC34" si="11">AC3-$AC$11</f>
        <v>16.74554443359375</v>
      </c>
      <c r="AD22" s="18">
        <f t="shared" ref="AD22:AD34" si="12">AD3-$AD$11</f>
        <v>-335.78341674804688</v>
      </c>
      <c r="AE22" s="18">
        <f t="shared" ref="AE22:AE34" si="13">AE3-$AE$11</f>
        <v>216.18643188476563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-6.11248779296875</v>
      </c>
      <c r="DD22">
        <f>DD9-DD8</f>
        <v>-19.776229858398438</v>
      </c>
      <c r="DE22">
        <f>DE9-DE8</f>
        <v>167.56134033203125</v>
      </c>
      <c r="DI22" t="s">
        <v>409</v>
      </c>
      <c r="DJ22">
        <f>DJ9-DJ8</f>
        <v>-17.532470703125</v>
      </c>
      <c r="DK22">
        <f>DK9-DK8</f>
        <v>-121.94549560546875</v>
      </c>
      <c r="DL22">
        <f>DL9-DL8</f>
        <v>96.35333251953125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-1.6421617998028653</v>
      </c>
      <c r="N23" s="89" t="s">
        <v>141</v>
      </c>
      <c r="U23" s="50" t="s">
        <v>384</v>
      </c>
      <c r="V23" s="7" t="s">
        <v>3</v>
      </c>
      <c r="W23" s="178">
        <f>DD39</f>
        <v>-1.6421617998028653</v>
      </c>
      <c r="X23" s="89" t="s">
        <v>141</v>
      </c>
      <c r="AB23" s="7">
        <v>2</v>
      </c>
      <c r="AC23" s="19">
        <f t="shared" si="11"/>
        <v>-60.28387451171875</v>
      </c>
      <c r="AD23" s="20">
        <f t="shared" si="12"/>
        <v>-63.58526611328125</v>
      </c>
      <c r="AE23" s="21">
        <f t="shared" si="13"/>
        <v>277.15240478515625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-2335.9358179019609</v>
      </c>
      <c r="CS23" t="s">
        <v>8</v>
      </c>
      <c r="CT23" s="13"/>
      <c r="CV23" s="28" t="s">
        <v>263</v>
      </c>
      <c r="CW23" s="51">
        <f>CC16</f>
        <v>3531.5087342302691</v>
      </c>
      <c r="CX23" t="s">
        <v>8</v>
      </c>
      <c r="CY23" s="13"/>
      <c r="DB23" t="s">
        <v>387</v>
      </c>
      <c r="DC23">
        <f>DC22/(SQRT(SUMSQ($DC$22:$DE$22)))</f>
        <v>-3.6203909188189262E-2</v>
      </c>
      <c r="DD23">
        <f>DD22/(SQRT(SUMSQ($DC$22:$DE$22)))</f>
        <v>-0.11713345762453853</v>
      </c>
      <c r="DE23">
        <f>DE22/(SQRT(SUMSQ($DC$22:$DE$22)))</f>
        <v>0.99245605951317262</v>
      </c>
      <c r="DI23" t="s">
        <v>387</v>
      </c>
      <c r="DJ23">
        <f>DJ22/(SQRT(SUMSQ($DC$22:$DE$22)))</f>
        <v>-0.10384380283109572</v>
      </c>
      <c r="DK23">
        <f>DK22/(SQRT(SUMSQ($DC$22:$DE$22)))</f>
        <v>-0.72227606800092548</v>
      </c>
      <c r="DL23">
        <f>DL22/(SQRT(SUMSQ($DC$22:$DE$22)))</f>
        <v>0.57069517660701319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-5.4323754055852707</v>
      </c>
      <c r="N24" s="93" t="s">
        <v>141</v>
      </c>
      <c r="U24" s="74" t="s">
        <v>384</v>
      </c>
      <c r="V24" s="94" t="s">
        <v>4</v>
      </c>
      <c r="W24" s="235">
        <f>DE39</f>
        <v>-5.4323754055852707</v>
      </c>
      <c r="X24" s="93" t="s">
        <v>141</v>
      </c>
      <c r="AB24" s="7">
        <v>3</v>
      </c>
      <c r="AC24" s="19">
        <f t="shared" si="11"/>
        <v>-151.3248291015625</v>
      </c>
      <c r="AD24" s="20">
        <f t="shared" si="12"/>
        <v>-366.87779235839844</v>
      </c>
      <c r="AE24" s="21">
        <f t="shared" si="13"/>
        <v>203.95640563964844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4.29278564453125</v>
      </c>
      <c r="DD24">
        <f>DD8</f>
        <v>27.312454223632813</v>
      </c>
      <c r="DE24">
        <f>DE8</f>
        <v>43.0906982421875</v>
      </c>
      <c r="DF24">
        <f>SQRT(SUMSQ(DC24:DE24))</f>
        <v>51.197719083052831</v>
      </c>
      <c r="DG24" t="s">
        <v>397</v>
      </c>
      <c r="DI24" t="s">
        <v>388</v>
      </c>
      <c r="DJ24">
        <f>DJ8</f>
        <v>671.1839599609375</v>
      </c>
      <c r="DK24">
        <f>DK8</f>
        <v>350.8402099609375</v>
      </c>
      <c r="DL24">
        <f>DL8</f>
        <v>267.12322998046875</v>
      </c>
      <c r="DM24">
        <f>SQRT(SUMSQ(DJ24:DL24))</f>
        <v>803.07632329030753</v>
      </c>
      <c r="DN24" t="s">
        <v>397</v>
      </c>
    </row>
    <row r="25" spans="2:118" ht="15" thickBot="1" x14ac:dyDescent="0.35">
      <c r="AB25" s="7">
        <v>4</v>
      </c>
      <c r="AC25" s="19">
        <f t="shared" si="11"/>
        <v>43.28594970703125</v>
      </c>
      <c r="AD25" s="20">
        <f t="shared" si="12"/>
        <v>-378.34326171875</v>
      </c>
      <c r="AE25" s="21">
        <f t="shared" si="13"/>
        <v>127.10284423828125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(3)'!AC47</f>
        <v>0.96348589993531519</v>
      </c>
      <c r="CS25" s="51">
        <f>'Step (3)'!AD47</f>
        <v>0.25306014423114792</v>
      </c>
      <c r="CT25" s="67">
        <f>'Step (3)'!AE47</f>
        <v>8.7495622905070222E-2</v>
      </c>
      <c r="CV25" s="12"/>
      <c r="CW25" s="51">
        <f>CR68</f>
        <v>0.97308646986677128</v>
      </c>
      <c r="CX25" s="51">
        <f>CS68</f>
        <v>0.20768371290906668</v>
      </c>
      <c r="CY25" s="67">
        <f>CT68</f>
        <v>-9.9850876583682441E-2</v>
      </c>
      <c r="DB25" t="s">
        <v>394</v>
      </c>
      <c r="DC25">
        <f>DC23*DC24</f>
        <v>-0.15541562163897188</v>
      </c>
      <c r="DD25">
        <f t="shared" ref="DD25:DE25" si="15">DD23*DD24</f>
        <v>-3.1992021994260424</v>
      </c>
      <c r="DE25">
        <f t="shared" si="15"/>
        <v>42.765624579112597</v>
      </c>
      <c r="DF25">
        <f>SUM(DC25:DE25)</f>
        <v>39.411006758047584</v>
      </c>
      <c r="DG25" t="s">
        <v>396</v>
      </c>
      <c r="DI25" t="s">
        <v>416</v>
      </c>
      <c r="DJ25">
        <f>DJ23*DJ24</f>
        <v>-69.698294801577632</v>
      </c>
      <c r="DK25">
        <f t="shared" ref="DK25:DL25" si="16">DK23*DK24</f>
        <v>-253.40348734720507</v>
      </c>
      <c r="DL25">
        <f t="shared" si="16"/>
        <v>152.44593890953942</v>
      </c>
      <c r="DM25">
        <f>SUM(DJ25:DL25)</f>
        <v>-170.6558432392433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-103.57916259765625</v>
      </c>
      <c r="AD26" s="20">
        <f t="shared" si="12"/>
        <v>-97.271209716796875</v>
      </c>
      <c r="AE26" s="21">
        <f t="shared" si="13"/>
        <v>160.81109619140625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-0.26618550430907278</v>
      </c>
      <c r="BD26" s="33">
        <f t="shared" si="17"/>
        <v>0.96348589993531519</v>
      </c>
      <c r="BE26" s="33">
        <f t="shared" ref="BE26:BH31" si="18">BF4</f>
        <v>-0.46051416526823441</v>
      </c>
      <c r="BF26" s="33">
        <f t="shared" si="18"/>
        <v>-0.19140965609396268</v>
      </c>
      <c r="BG26" s="33">
        <f t="shared" si="18"/>
        <v>0.97308646986677128</v>
      </c>
      <c r="BH26" s="33">
        <f t="shared" si="18"/>
        <v>0.12831627221913958</v>
      </c>
      <c r="BI26" s="33"/>
      <c r="BJ26" s="33">
        <f>BK4</f>
        <v>1913.33</v>
      </c>
      <c r="BK26" s="33"/>
      <c r="BL26" s="33"/>
      <c r="BM26" s="37">
        <f t="array" ref="BM26:BR31">MINVERSE(BC26:BH31)</f>
        <v>0.1524843838455722</v>
      </c>
      <c r="BN26" s="38">
        <v>-0.58636347484404439</v>
      </c>
      <c r="BO26" s="38">
        <v>-0.11031949880033504</v>
      </c>
      <c r="BP26" s="38">
        <v>-6.3965862711803049E-3</v>
      </c>
      <c r="BQ26" s="38">
        <v>-2.3884634734882763E-3</v>
      </c>
      <c r="BR26" s="39">
        <v>3.8536091099010301E-3</v>
      </c>
      <c r="BS26" s="40">
        <f t="shared" ref="BS26:BS31" si="19">BK4</f>
        <v>1913.33</v>
      </c>
      <c r="BT26" s="33" t="s">
        <v>49</v>
      </c>
      <c r="BU26" s="40">
        <f t="array" ref="BU26:BU31">MMULT(BM26:BR31,BS26:BS31)</f>
        <v>-469.12758358831036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32.679947760428249</v>
      </c>
      <c r="DD26" t="s">
        <v>113</v>
      </c>
      <c r="DG26" s="1"/>
      <c r="DI26" t="s">
        <v>395</v>
      </c>
      <c r="DJ26">
        <f>SQRT(DM24^2-DM25^2)</f>
        <v>784.73445457541959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8.96978759765625</v>
      </c>
      <c r="AD27" s="20">
        <f t="shared" si="12"/>
        <v>-297.29623413085938</v>
      </c>
      <c r="AE27" s="21">
        <f t="shared" si="13"/>
        <v>76.383918762207031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0.94061727312459742</v>
      </c>
      <c r="BD27" s="33">
        <f t="shared" si="17"/>
        <v>0.25306014423114792</v>
      </c>
      <c r="BE27" s="33">
        <f t="shared" si="18"/>
        <v>0.88133702672270342</v>
      </c>
      <c r="BF27" s="33">
        <f t="shared" si="18"/>
        <v>0.96972949029119959</v>
      </c>
      <c r="BG27" s="33">
        <f t="shared" si="18"/>
        <v>0.20768371290906668</v>
      </c>
      <c r="BH27" s="33">
        <f t="shared" si="18"/>
        <v>-0.12842192590003784</v>
      </c>
      <c r="BI27" s="33"/>
      <c r="BJ27" s="33">
        <f t="shared" ref="BJ27:BJ31" si="20">BK5</f>
        <v>1343.09</v>
      </c>
      <c r="BK27" s="33"/>
      <c r="BL27" s="33"/>
      <c r="BM27" s="41">
        <v>-0.7072532140482346</v>
      </c>
      <c r="BN27" s="33">
        <v>-0.18192855394229607</v>
      </c>
      <c r="BO27" s="33">
        <v>-0.31083905813885199</v>
      </c>
      <c r="BP27" s="33">
        <v>-1.4770644685678886E-3</v>
      </c>
      <c r="BQ27" s="33">
        <v>6.065012646923172E-3</v>
      </c>
      <c r="BR27" s="42">
        <v>-1.8897363831009987E-4</v>
      </c>
      <c r="BS27" s="43">
        <f t="shared" si="19"/>
        <v>1343.09</v>
      </c>
      <c r="BT27" s="33" t="s">
        <v>50</v>
      </c>
      <c r="BU27" s="43">
        <v>-2208.5262558520176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-347.86816596592416</v>
      </c>
      <c r="CT27" s="13"/>
      <c r="CV27" s="28" t="s">
        <v>264</v>
      </c>
      <c r="CW27" s="51">
        <f>CC15</f>
        <v>3806.3148975436006</v>
      </c>
      <c r="CY27" s="13"/>
    </row>
    <row r="28" spans="2:118" x14ac:dyDescent="0.3">
      <c r="B28" s="60" t="s">
        <v>56</v>
      </c>
      <c r="C28" s="6" cm="1">
        <f t="array" ref="C28:C33">'Load Sweep Summary'!F4:F9</f>
        <v>1913.33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-43.12896728515625</v>
      </c>
      <c r="AD28" s="20">
        <f t="shared" si="12"/>
        <v>-33.350830078125</v>
      </c>
      <c r="AE28" s="21">
        <f t="shared" si="13"/>
        <v>117.65113830566406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0.21067610874366186</v>
      </c>
      <c r="BD28" s="33">
        <f t="shared" si="17"/>
        <v>8.7495622905070222E-2</v>
      </c>
      <c r="BE28" s="33">
        <f t="shared" si="18"/>
        <v>0.10569649433583853</v>
      </c>
      <c r="BF28" s="33">
        <f t="shared" si="18"/>
        <v>0.15161483836868136</v>
      </c>
      <c r="BG28" s="33">
        <f t="shared" si="18"/>
        <v>-9.9850876583682441E-2</v>
      </c>
      <c r="BH28" s="33">
        <f t="shared" si="18"/>
        <v>0.98338331449740835</v>
      </c>
      <c r="BI28" s="33"/>
      <c r="BJ28" s="33">
        <f t="shared" si="20"/>
        <v>1656</v>
      </c>
      <c r="BK28" s="33"/>
      <c r="BL28" s="33"/>
      <c r="BM28" s="41">
        <v>0.14666164814912189</v>
      </c>
      <c r="BN28" s="33">
        <v>-0.40450746905469342</v>
      </c>
      <c r="BO28" s="33">
        <v>-6.0902890902331017E-2</v>
      </c>
      <c r="BP28" s="33">
        <v>1.4275930924284182E-3</v>
      </c>
      <c r="BQ28" s="33">
        <v>2.5160422884960591E-3</v>
      </c>
      <c r="BR28" s="42">
        <v>-1.3273339415507547E-2</v>
      </c>
      <c r="BS28" s="43">
        <f t="shared" si="19"/>
        <v>1656</v>
      </c>
      <c r="BT28" s="33" t="s">
        <v>52</v>
      </c>
      <c r="BU28" s="43">
        <v>-2073.636005935216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1343.09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(3)'!BU15/1000</f>
        <v>-0.34786816596592418</v>
      </c>
      <c r="X29" s="89" t="s">
        <v>141</v>
      </c>
      <c r="AB29" s="7">
        <v>8</v>
      </c>
      <c r="AC29" s="19">
        <f t="shared" si="11"/>
        <v>-163.2623291015625</v>
      </c>
      <c r="AD29" s="20">
        <f t="shared" si="12"/>
        <v>-360.08514404296875</v>
      </c>
      <c r="AE29" s="21">
        <f t="shared" si="13"/>
        <v>90.657814025878906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-274.0902356671146</v>
      </c>
      <c r="BD29" s="33">
        <f t="shared" si="17"/>
        <v>-75.699659995107325</v>
      </c>
      <c r="BE29" s="33">
        <f t="shared" si="18"/>
        <v>-152.00999924822423</v>
      </c>
      <c r="BF29" s="33">
        <f t="shared" si="18"/>
        <v>-119.14625909308732</v>
      </c>
      <c r="BG29" s="33">
        <f t="shared" si="18"/>
        <v>-21.104115613204208</v>
      </c>
      <c r="BH29" s="33">
        <f t="shared" si="18"/>
        <v>-17.687664057921332</v>
      </c>
      <c r="BI29" s="33"/>
      <c r="BJ29" s="33">
        <f t="shared" si="20"/>
        <v>48000</v>
      </c>
      <c r="BK29" s="33"/>
      <c r="BL29" s="33"/>
      <c r="BM29" s="41">
        <v>-0.43125080901231388</v>
      </c>
      <c r="BN29" s="33">
        <v>1.9545438918677334</v>
      </c>
      <c r="BO29" s="33">
        <v>0.3428605572937517</v>
      </c>
      <c r="BP29" s="33">
        <v>5.1056810771779385E-3</v>
      </c>
      <c r="BQ29" s="33">
        <v>-4.8614697283111364E-4</v>
      </c>
      <c r="BR29" s="42">
        <v>8.9064319226828653E-3</v>
      </c>
      <c r="BS29" s="43">
        <f t="shared" si="19"/>
        <v>48000</v>
      </c>
      <c r="BT29" s="33" t="s">
        <v>53</v>
      </c>
      <c r="BU29" s="43">
        <v>3806.3148975436006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-0.26618550430907278</v>
      </c>
      <c r="CS29" s="51">
        <f>AD46</f>
        <v>0.94061727312459742</v>
      </c>
      <c r="CT29" s="67">
        <f>AE46</f>
        <v>0.21067610874366186</v>
      </c>
      <c r="CV29" s="12"/>
      <c r="CW29" s="51">
        <f>AC64</f>
        <v>-0.19140965609396268</v>
      </c>
      <c r="CX29" s="51">
        <f>AD64</f>
        <v>0.96972949029119959</v>
      </c>
      <c r="CY29" s="67">
        <f>AE64</f>
        <v>0.15161483836868136</v>
      </c>
      <c r="DB29" t="s">
        <v>401</v>
      </c>
      <c r="DC29" s="178">
        <f>-ABS(DC11*DC19/DC26)</f>
        <v>-7.2376239151455337</v>
      </c>
      <c r="DD29" t="s">
        <v>141</v>
      </c>
      <c r="DI29" t="s">
        <v>401</v>
      </c>
      <c r="DJ29" s="178">
        <f>-ABS(DJ11*DJ19/DJ26)</f>
        <v>-3.4834913242286105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(3)'!BU16/1000</f>
        <v>-2.3359358179019609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-61.073580536088969</v>
      </c>
      <c r="BD30" s="33">
        <f t="shared" si="17"/>
        <v>272.30700929519691</v>
      </c>
      <c r="BE30" s="33">
        <f t="shared" si="18"/>
        <v>-63.107833355641127</v>
      </c>
      <c r="BF30" s="33">
        <f t="shared" si="18"/>
        <v>-15.980572518203285</v>
      </c>
      <c r="BG30" s="33">
        <f t="shared" si="18"/>
        <v>110.1782656600941</v>
      </c>
      <c r="BH30" s="33">
        <f t="shared" si="18"/>
        <v>57.508862289448473</v>
      </c>
      <c r="BI30" s="33"/>
      <c r="BJ30" s="33">
        <f t="shared" si="20"/>
        <v>0</v>
      </c>
      <c r="BK30" s="33"/>
      <c r="BL30" s="33"/>
      <c r="BM30" s="41">
        <v>1.7205086257853661</v>
      </c>
      <c r="BN30" s="33">
        <v>0.22505859897781061</v>
      </c>
      <c r="BO30" s="33">
        <v>0.17906705873169299</v>
      </c>
      <c r="BP30" s="33">
        <v>1.3012138537804522E-3</v>
      </c>
      <c r="BQ30" s="33">
        <v>-5.4608628030771563E-3</v>
      </c>
      <c r="BR30" s="42">
        <v>-3.146711214073868E-3</v>
      </c>
      <c r="BS30" s="43">
        <f t="shared" si="19"/>
        <v>0</v>
      </c>
      <c r="BT30" s="33" t="s">
        <v>54</v>
      </c>
      <c r="BU30" s="43">
        <v>3531.5087342302691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(3)'!BU17/1000</f>
        <v>2.0267197681393472</v>
      </c>
      <c r="X31" s="89" t="s">
        <v>141</v>
      </c>
      <c r="AB31" s="7">
        <v>10</v>
      </c>
      <c r="AC31" s="19">
        <f t="shared" si="11"/>
        <v>-64.17022705078125</v>
      </c>
      <c r="AD31" s="20">
        <f t="shared" si="12"/>
        <v>-89.9931640625</v>
      </c>
      <c r="AE31" s="21">
        <f t="shared" si="13"/>
        <v>280.69088745117188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-73.62952978358868</v>
      </c>
      <c r="BD31" s="33">
        <f t="shared" si="17"/>
        <v>46.008061365033313</v>
      </c>
      <c r="BE31" s="33">
        <f t="shared" si="18"/>
        <v>-136.0829211416079</v>
      </c>
      <c r="BF31" s="33">
        <f t="shared" si="18"/>
        <v>-48.207102377922482</v>
      </c>
      <c r="BG31" s="33">
        <f t="shared" si="18"/>
        <v>23.496057448134273</v>
      </c>
      <c r="BH31" s="33">
        <f t="shared" si="18"/>
        <v>9.8181592318784467</v>
      </c>
      <c r="BI31" s="33"/>
      <c r="BJ31" s="33">
        <f t="shared" si="20"/>
        <v>134000</v>
      </c>
      <c r="BK31" s="33"/>
      <c r="BL31" s="33"/>
      <c r="BM31" s="44">
        <v>0.25568202578955607</v>
      </c>
      <c r="BN31" s="45">
        <v>-9.3208627556932738E-2</v>
      </c>
      <c r="BO31" s="45">
        <v>1.0400554916181799</v>
      </c>
      <c r="BP31" s="45">
        <v>6.9330373821609767E-4</v>
      </c>
      <c r="BQ31" s="45">
        <v>-7.7789764204589556E-4</v>
      </c>
      <c r="BR31" s="46">
        <v>-1.0747921540320497E-3</v>
      </c>
      <c r="BS31" s="47">
        <f t="shared" si="19"/>
        <v>134000</v>
      </c>
      <c r="BT31" s="33" t="s">
        <v>55</v>
      </c>
      <c r="BU31" s="47">
        <v>1975.6048397322743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(3)'!BU18/1000</f>
        <v>-2.0736360059352159</v>
      </c>
      <c r="X32" s="91" t="s">
        <v>141</v>
      </c>
      <c r="AB32" s="7">
        <v>11</v>
      </c>
      <c r="AC32" s="19">
        <f t="shared" si="11"/>
        <v>-103.99554443359375</v>
      </c>
      <c r="AD32" s="20">
        <f t="shared" si="12"/>
        <v>-314.29483032226563</v>
      </c>
      <c r="AE32" s="21">
        <f t="shared" si="13"/>
        <v>90.149833679199219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-0.12919998737625002</v>
      </c>
      <c r="CS32">
        <f>CS6*CS25</f>
        <v>-0.19112351029649191</v>
      </c>
      <c r="CT32" s="13">
        <f>CT6*CT25</f>
        <v>-5.6134874026446312E-2</v>
      </c>
      <c r="CV32" s="12"/>
      <c r="CW32">
        <f>CW6*CW25</f>
        <v>-0.16145856844096051</v>
      </c>
      <c r="CX32">
        <f>CX6*CX25</f>
        <v>-0.16753903080729896</v>
      </c>
      <c r="CY32" s="13">
        <f>CY6*CY25</f>
        <v>-5.6634003204722422E-2</v>
      </c>
      <c r="DB32" t="s">
        <v>404</v>
      </c>
      <c r="DC32" cm="1">
        <f t="array" ref="DC32:DE32">DC23:DE23</f>
        <v>-3.6203909188189262E-2</v>
      </c>
      <c r="DD32">
        <v>-0.11713345762453853</v>
      </c>
      <c r="DE32">
        <v>0.99245605951317262</v>
      </c>
      <c r="DI32" t="s">
        <v>404</v>
      </c>
      <c r="DJ32" cm="1">
        <f t="array" ref="DJ32:DL32">DJ23:DL23</f>
        <v>-0.10384380283109572</v>
      </c>
      <c r="DK32">
        <v>-0.72227606800092548</v>
      </c>
      <c r="DL32">
        <v>0.57069517660701319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(3)'!BU19/1000</f>
        <v>3.8294048196250134</v>
      </c>
      <c r="X33" s="89" t="s">
        <v>141</v>
      </c>
      <c r="AB33" s="7">
        <v>12</v>
      </c>
      <c r="AC33" s="19">
        <f t="shared" si="11"/>
        <v>-47.74267578125</v>
      </c>
      <c r="AD33" s="20">
        <f t="shared" si="12"/>
        <v>-58.9527587890625</v>
      </c>
      <c r="AE33" s="21">
        <f t="shared" si="13"/>
        <v>124.59768676757813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-0.37645837169918822</v>
      </c>
      <c r="CT33" s="13"/>
      <c r="CV33" s="12" t="s">
        <v>272</v>
      </c>
      <c r="CW33">
        <f>SUM(CW32:CY32)</f>
        <v>-0.38563160245298189</v>
      </c>
      <c r="CY33" s="13"/>
      <c r="DB33" t="s">
        <v>401</v>
      </c>
      <c r="DC33" s="178">
        <f>DC29</f>
        <v>-7.2376239151455337</v>
      </c>
      <c r="DD33" t="s">
        <v>141</v>
      </c>
      <c r="DI33" t="s">
        <v>401</v>
      </c>
      <c r="DJ33" s="178">
        <f>DJ29</f>
        <v>-3.4834913242286105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(3)'!BU20/1000</f>
        <v>4.016258601847964</v>
      </c>
      <c r="X34" s="89" t="s">
        <v>141</v>
      </c>
      <c r="AB34" s="8">
        <v>13</v>
      </c>
      <c r="AC34" s="22">
        <f t="shared" si="11"/>
        <v>-94.63067626953125</v>
      </c>
      <c r="AD34" s="23">
        <f t="shared" si="12"/>
        <v>-286.91641235351563</v>
      </c>
      <c r="AE34" s="24">
        <f t="shared" si="13"/>
        <v>284.87698364257813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-1695.9653402597673</v>
      </c>
      <c r="CT34" s="13"/>
      <c r="CV34" s="12" t="s">
        <v>273</v>
      </c>
      <c r="CW34">
        <f>CW33*CW18</f>
        <v>1190.2718033765077</v>
      </c>
      <c r="CY34" s="13"/>
      <c r="DB34" t="s">
        <v>42</v>
      </c>
      <c r="DC34" cm="1">
        <f t="array" ref="DC34:DE34">DC16:DE16</f>
        <v>0.16592417368938073</v>
      </c>
      <c r="DD34">
        <v>0.80670279079927243</v>
      </c>
      <c r="DE34">
        <v>-0.56718583894713159</v>
      </c>
      <c r="DF34" t="s">
        <v>418</v>
      </c>
      <c r="DI34" t="s">
        <v>43</v>
      </c>
      <c r="DJ34" cm="1">
        <f t="array" ref="DJ34:DL34">DJ16:DL16</f>
        <v>0.14093121501975825</v>
      </c>
      <c r="DK34">
        <v>0.79374399086616088</v>
      </c>
      <c r="DL34">
        <v>0.67427415483243036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3.0865515061661255</v>
      </c>
      <c r="DD35" t="s">
        <v>141</v>
      </c>
      <c r="DI35" t="s">
        <v>145</v>
      </c>
      <c r="DJ35" s="178">
        <f>ABS(DJ11)</f>
        <v>4.5050541248553788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(3)'!CR18/1000</f>
        <v>4.5050541248553788</v>
      </c>
      <c r="X37" s="91" t="s">
        <v>141</v>
      </c>
      <c r="AB37" s="12" t="s">
        <v>68</v>
      </c>
      <c r="AC37" s="20">
        <f>AC23</f>
        <v>-60.28387451171875</v>
      </c>
      <c r="AD37" s="20">
        <f>AD23</f>
        <v>-63.58526611328125</v>
      </c>
      <c r="AE37" s="21">
        <f>AE23</f>
        <v>277.15240478515625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3.5694516960530338E-2</v>
      </c>
      <c r="CS37">
        <f>CS6*CS29</f>
        <v>-0.71040058730417666</v>
      </c>
      <c r="CT37" s="13">
        <f>CT6*CT29</f>
        <v>-0.13516421087187952</v>
      </c>
      <c r="CV37" s="12"/>
      <c r="CW37">
        <f>CW6*CW29</f>
        <v>3.1759489023559295E-2</v>
      </c>
      <c r="CX37">
        <f>CX6*CX29</f>
        <v>-0.7822834861382667</v>
      </c>
      <c r="CY37" s="13">
        <f>CY6*CY29</f>
        <v>8.5993789296974293E-2</v>
      </c>
      <c r="DB37" t="s">
        <v>406</v>
      </c>
      <c r="DC37">
        <f>DC32*$DC33</f>
        <v>0.26203027896219572</v>
      </c>
      <c r="DD37">
        <f t="shared" ref="DD37:DE37" si="21">DD32*$DC33</f>
        <v>0.847767914167046</v>
      </c>
      <c r="DE37">
        <f t="shared" si="21"/>
        <v>-7.1830237110636368</v>
      </c>
      <c r="DI37" t="s">
        <v>406</v>
      </c>
      <c r="DJ37">
        <f>DJ32*$DJ33</f>
        <v>0.36173898623702838</v>
      </c>
      <c r="DK37">
        <f t="shared" ref="DK37:DL37" si="22">DK32*$DJ33</f>
        <v>2.5160424165791779</v>
      </c>
      <c r="DL37">
        <f t="shared" si="22"/>
        <v>-1.988011696489645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(3)'!CR63/1000</f>
        <v>2.7691751985766828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-0.80987028121552584</v>
      </c>
      <c r="CT38" s="13"/>
      <c r="CV38" s="12"/>
      <c r="CW38">
        <f>SUM(CW37:CY37)</f>
        <v>-0.66453020781773309</v>
      </c>
      <c r="CY38" s="13"/>
      <c r="DB38" t="s">
        <v>407</v>
      </c>
      <c r="DC38">
        <f>-DC34*$DC35</f>
        <v>-0.51213350821032788</v>
      </c>
      <c r="DD38">
        <f t="shared" ref="DD38:DE38" si="23">-DD34*$DC35</f>
        <v>-2.4899297139699113</v>
      </c>
      <c r="DE38">
        <f t="shared" si="23"/>
        <v>1.7506483054783666</v>
      </c>
      <c r="DI38" t="s">
        <v>417</v>
      </c>
      <c r="DJ38">
        <f>-DJ34*$DJ35</f>
        <v>-0.63490275154564224</v>
      </c>
      <c r="DK38">
        <f t="shared" ref="DK38:DL38" si="24">-DK34*$DJ35</f>
        <v>-3.5758596401307683</v>
      </c>
      <c r="DL38">
        <f t="shared" si="24"/>
        <v>-3.0376415625112148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(3)'!CR58/1000</f>
        <v>7.6689698966418822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-3648.5094509877904</v>
      </c>
      <c r="CT39" s="13"/>
      <c r="CV39" s="12"/>
      <c r="CW39">
        <f>CW38*CW18</f>
        <v>2051.1067138327126</v>
      </c>
      <c r="CY39" s="13"/>
      <c r="DB39" s="1" t="s">
        <v>408</v>
      </c>
      <c r="DC39">
        <f>SUM(DC37:DC38)</f>
        <v>-0.25010322924813216</v>
      </c>
      <c r="DD39">
        <f t="shared" ref="DD39:DE39" si="25">SUM(DD37:DD38)</f>
        <v>-1.6421617998028653</v>
      </c>
      <c r="DE39">
        <f t="shared" si="25"/>
        <v>-5.4323754055852707</v>
      </c>
      <c r="DI39" s="1" t="s">
        <v>408</v>
      </c>
      <c r="DJ39">
        <f>SUM(DJ37:DJ38)</f>
        <v>-0.27316376530861386</v>
      </c>
      <c r="DK39">
        <f t="shared" ref="DK39:DL39" si="26">SUM(DK37:DK38)</f>
        <v>-1.0598172235515904</v>
      </c>
      <c r="DL39">
        <f t="shared" si="26"/>
        <v>-5.02565325900086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(3)'!CC7/1000</f>
        <v>-2.0736360059352159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(3)'!CR88/1000</f>
        <v>-2.7625644782841929</v>
      </c>
      <c r="X41" s="89" t="s">
        <v>141</v>
      </c>
      <c r="Y41" s="50"/>
      <c r="AB41" s="12" t="s">
        <v>13</v>
      </c>
      <c r="AC41" s="20">
        <f t="shared" ref="AC41:AE42" si="27">AC23-AC22</f>
        <v>-77.0294189453125</v>
      </c>
      <c r="AD41" s="20">
        <f t="shared" si="27"/>
        <v>272.19815063476563</v>
      </c>
      <c r="AE41" s="21">
        <f t="shared" si="27"/>
        <v>60.965972900390625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-4031.9011581617283</v>
      </c>
      <c r="CT41" s="13"/>
      <c r="CV41" s="110" t="s">
        <v>279</v>
      </c>
      <c r="CW41" s="66">
        <f>CW23+CW34</f>
        <v>4721.7805376067772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(3)'!CR83/1000</f>
        <v>7.1696920591346238</v>
      </c>
      <c r="X42" s="232" t="s">
        <v>141</v>
      </c>
      <c r="Y42" s="50"/>
      <c r="AB42" s="12" t="s">
        <v>17</v>
      </c>
      <c r="AC42" s="20">
        <f t="shared" si="27"/>
        <v>-91.04095458984375</v>
      </c>
      <c r="AD42" s="20">
        <f t="shared" si="27"/>
        <v>-303.29252624511719</v>
      </c>
      <c r="AE42" s="21">
        <f t="shared" si="27"/>
        <v>-73.195999145507813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-3.4834913242286105</v>
      </c>
      <c r="X43" s="232" t="s">
        <v>141</v>
      </c>
      <c r="AB43" s="12" t="s">
        <v>21</v>
      </c>
      <c r="AC43">
        <f>(AD41*AE42)-(AE41*AD42)</f>
        <v>-1433.2916653202847</v>
      </c>
      <c r="AD43">
        <f>(AE41*AC42)-(AC41*AE42)</f>
        <v>-11188.645653650165</v>
      </c>
      <c r="AE43" s="13">
        <f>(AC41*AD42)-AD41*AC42</f>
        <v>48143.626538496464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-3996.3776169537146</v>
      </c>
      <c r="CT43" s="13"/>
      <c r="CV43" s="110" t="s">
        <v>278</v>
      </c>
      <c r="CW43" s="66">
        <f>CW27+CW39</f>
        <v>5857.4216113763132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13786732.77634207</v>
      </c>
      <c r="AD44">
        <f>(AE41*AC43)-(AC41*AE43)</f>
        <v>3621093.557354237</v>
      </c>
      <c r="AE44" s="13">
        <f>(AC41*AD43)-(AD41*AC43)</f>
        <v>1251994.2141060731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-0.27316376530861386</v>
      </c>
      <c r="X46" s="89" t="s">
        <v>141</v>
      </c>
      <c r="AB46" s="12" t="s">
        <v>28</v>
      </c>
      <c r="AC46">
        <f>AC41/(SQRT(SUMSQ($AC41:$AE41)))</f>
        <v>-0.26618550430907278</v>
      </c>
      <c r="AD46">
        <f>AD41/(SQRT(SUMSQ($AC41:$AE41)))</f>
        <v>0.94061727312459742</v>
      </c>
      <c r="AE46" s="13">
        <f>AE41/(SQRT(SUMSQ($AC41:$AE41)))</f>
        <v>0.21067610874366186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(3)'!AC41</f>
        <v>-77.0294189453125</v>
      </c>
      <c r="CS46" s="51">
        <f>'Step (3)'!AD41</f>
        <v>272.19815063476563</v>
      </c>
      <c r="CT46" s="67">
        <f>'Step (3)'!AE41</f>
        <v>60.965972900390625</v>
      </c>
      <c r="CV46" s="12"/>
      <c r="CW46" s="51">
        <f>CR71</f>
        <v>-52.0987548828125</v>
      </c>
      <c r="CX46" s="51">
        <f>CS71</f>
        <v>263.94540405273438</v>
      </c>
      <c r="CY46" s="51">
        <f>CT71</f>
        <v>41.267219543457031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-1.0598172235515904</v>
      </c>
      <c r="X47" s="89" t="s">
        <v>141</v>
      </c>
      <c r="AB47" s="12" t="s">
        <v>27</v>
      </c>
      <c r="AC47">
        <f>AC44/(SQRT(SUMSQ($AC44:$AE44)))</f>
        <v>0.96348589993531519</v>
      </c>
      <c r="AD47">
        <f>AD44/(SQRT(SUMSQ($AC44:$AE44)))</f>
        <v>0.25306014423114792</v>
      </c>
      <c r="AE47" s="13">
        <f>AE44/(SQRT(SUMSQ($AC44:$AE44)))</f>
        <v>8.7495622905070222E-2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289.38247086465032</v>
      </c>
      <c r="CT47" s="13"/>
      <c r="CV47" s="12" t="s">
        <v>150</v>
      </c>
      <c r="CW47">
        <f>SQRT(SUMSQ(CW46:CY46))</f>
        <v>272.18456971281171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-5.02565325900086</v>
      </c>
      <c r="X48" s="93" t="s">
        <v>141</v>
      </c>
      <c r="AB48" s="14" t="s">
        <v>26</v>
      </c>
      <c r="AC48" s="15">
        <f>AC43/(SQRT(SUMSQ($AC43:$AE43)))</f>
        <v>-2.8986167762577147E-2</v>
      </c>
      <c r="AD48" s="15">
        <f>AD43/(SQRT(SUMSQ($AC43:$AE43)))</f>
        <v>-0.22627352673557993</v>
      </c>
      <c r="AE48" s="16">
        <f>AE43/(SQRT(SUMSQ($AC43:$AE43)))</f>
        <v>0.97363242200384958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-0.26618550430907278</v>
      </c>
      <c r="CS48">
        <f>CS46/$CR$47</f>
        <v>0.94061727312459742</v>
      </c>
      <c r="CT48" s="13">
        <f>CT46/$CR$47</f>
        <v>0.21067610874366186</v>
      </c>
      <c r="CV48" s="28" t="s">
        <v>164</v>
      </c>
      <c r="CW48">
        <f>CW46/$CR$47</f>
        <v>-0.18003424577565405</v>
      </c>
      <c r="CX48">
        <f>CX46/$CR$47</f>
        <v>0.91209879874232835</v>
      </c>
      <c r="CY48" s="13">
        <f>CY46/$CR$47</f>
        <v>0.14260442044106567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-274.0902356671146</v>
      </c>
      <c r="AD50">
        <f>($AE$37*AC46)-($AC$37*AE46)</f>
        <v>-61.073580536088969</v>
      </c>
      <c r="AE50" s="13">
        <f>($AC$37*AD46)-($AD$37*AC46)</f>
        <v>-73.62952978358868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-75.699659995107325</v>
      </c>
      <c r="AD51">
        <f>($AE$37*AC47)-($AC$37*AE47)</f>
        <v>272.30700929519691</v>
      </c>
      <c r="AE51" s="13">
        <f>($AC$37*AD47)-($AD$37*AC47)</f>
        <v>46.008061365033313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(3)'!AC42</f>
        <v>-91.04095458984375</v>
      </c>
      <c r="CS51" s="51">
        <f>'Step (3)'!AD42</f>
        <v>-303.29252624511719</v>
      </c>
      <c r="CT51" s="67">
        <f>'Step (3)'!AE42</f>
        <v>-73.195999145507813</v>
      </c>
      <c r="CV51" s="12"/>
      <c r="CW51" s="51">
        <f>CR76</f>
        <v>-120.13336181640625</v>
      </c>
      <c r="CX51" s="51">
        <f>CS76</f>
        <v>-326.73431396484375</v>
      </c>
      <c r="CY51" s="51">
        <f>CT76</f>
        <v>-26.993324279785156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0.8035754243509956</v>
      </c>
      <c r="AD52" s="15">
        <f>($AE$37*AC48)-($AC$37*AE48)</f>
        <v>50.66074864771663</v>
      </c>
      <c r="AE52" s="16">
        <f>($AC$37*AD48)-($AD$37*AC48)</f>
        <v>11.797551700264057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325.01148622730898</v>
      </c>
      <c r="CT52" s="13"/>
      <c r="CV52" s="12" t="s">
        <v>150</v>
      </c>
      <c r="CW52">
        <f>SQRT(SUMSQ(CW51:CY51))</f>
        <v>349.16468335022415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0.28011611419225607</v>
      </c>
      <c r="CS53">
        <f>-CS51/$CR$52</f>
        <v>0.93317479257640201</v>
      </c>
      <c r="CT53" s="13">
        <f>-CT51/$CR$52</f>
        <v>0.22521049946621099</v>
      </c>
      <c r="CV53" s="28" t="s">
        <v>166</v>
      </c>
      <c r="CW53">
        <f>-CW51/$CR$52</f>
        <v>0.36962804979878922</v>
      </c>
      <c r="CX53">
        <f>-CX51/$CR$52</f>
        <v>1.0053008210803043</v>
      </c>
      <c r="CY53" s="13">
        <f>-CY51/$CR$52</f>
        <v>8.3053447104655134E-2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-43.12896728515625</v>
      </c>
      <c r="AD55" s="20">
        <f>AD28</f>
        <v>-33.350830078125</v>
      </c>
      <c r="AE55" s="21">
        <f>AE28</f>
        <v>117.65113830566406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0.26988792636890935</v>
      </c>
      <c r="CS55">
        <f>CS25*CS53</f>
        <v>0.23614934760225584</v>
      </c>
      <c r="CT55" s="13">
        <f>CT25*CT53</f>
        <v>1.9704932935558115E-2</v>
      </c>
      <c r="CV55" s="12" t="s">
        <v>156</v>
      </c>
      <c r="CW55">
        <f>CW25*CW53</f>
        <v>0.35968005414244292</v>
      </c>
      <c r="CX55">
        <f>CX25*CX53</f>
        <v>0.20878460711249092</v>
      </c>
      <c r="CY55" s="13">
        <f>CY25*CY53</f>
        <v>-8.2929594966963168E-3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0.52574220690672324</v>
      </c>
      <c r="CT56" s="13"/>
      <c r="CV56" s="12" t="s">
        <v>147</v>
      </c>
      <c r="CW56">
        <f>SUM(CW55:CY55)</f>
        <v>0.56017170175823749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7668.9698966418819</v>
      </c>
      <c r="CT58" s="13"/>
      <c r="CV58" s="65" t="s">
        <v>167</v>
      </c>
      <c r="CW58" s="66">
        <f>-CW41/CW56</f>
        <v>-8429.166490892525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-52.0987548828125</v>
      </c>
      <c r="AD59" s="20">
        <f t="shared" si="28"/>
        <v>263.94540405273438</v>
      </c>
      <c r="AE59" s="21">
        <f t="shared" si="28"/>
        <v>41.267219543457031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-120.13336181640625</v>
      </c>
      <c r="AD60" s="20">
        <f t="shared" si="28"/>
        <v>-326.73431396484375</v>
      </c>
      <c r="AE60" s="21">
        <f t="shared" si="28"/>
        <v>-26.993324279785156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-7.4562849121363503E-2</v>
      </c>
      <c r="CS60">
        <f>CS48*CS53</f>
        <v>0.87776032874182708</v>
      </c>
      <c r="CT60" s="13">
        <f>CT48*CT53</f>
        <v>4.744647167575787E-2</v>
      </c>
      <c r="CV60" s="12" t="s">
        <v>159</v>
      </c>
      <c r="CW60">
        <f>CW48*CW53</f>
        <v>-6.6545707163050916E-2</v>
      </c>
      <c r="CX60">
        <f>CX48*CX53</f>
        <v>0.91693367128202186</v>
      </c>
      <c r="CY60" s="13">
        <f>CY48*CY53</f>
        <v>1.1843788689992049E-2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6358.6527830136474</v>
      </c>
      <c r="AD61">
        <f>(AE59*AC60)-(AC59*AE60)</f>
        <v>-6363.8884016959928</v>
      </c>
      <c r="AE61" s="13">
        <f>(AC59*AD60)-AD59*AC60</f>
        <v>48731.099659902975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0.88219837953633429</v>
      </c>
      <c r="CT61" s="13"/>
      <c r="CV61" s="12" t="s">
        <v>160</v>
      </c>
      <c r="CW61">
        <f>SQRT(SUMSQ(CW60:CY60))</f>
        <v>0.9194215377089503</v>
      </c>
      <c r="CY61" s="13"/>
    </row>
    <row r="62" spans="2:103" ht="15" thickBot="1" x14ac:dyDescent="0.35">
      <c r="AB62" s="12" t="s">
        <v>20</v>
      </c>
      <c r="AC62">
        <f>(AD59*AE61)-(AE59*AD61)</f>
        <v>13124969.769490005</v>
      </c>
      <c r="AD62">
        <f>(AE59*AC61)-(AC59*AE61)</f>
        <v>2801233.5367484312</v>
      </c>
      <c r="AE62" s="13">
        <f>(AC59*AD61)-(AD59*AC61)</f>
        <v>-1346786.5161020481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2769.1751985766828</v>
      </c>
      <c r="CS63" s="15"/>
      <c r="CT63" s="16"/>
      <c r="CV63" s="65" t="s">
        <v>168</v>
      </c>
      <c r="CW63" s="66">
        <f>CW43+CW61*CW58</f>
        <v>-1892.5356052848483</v>
      </c>
      <c r="CX63" s="15"/>
      <c r="CY63" s="16"/>
    </row>
    <row r="64" spans="2:103" x14ac:dyDescent="0.3">
      <c r="AB64" s="12" t="s">
        <v>32</v>
      </c>
      <c r="AC64">
        <f>AC59/(SQRT(SUMSQ($AC59:$AE59)))</f>
        <v>-0.19140965609396268</v>
      </c>
      <c r="AD64">
        <f>AD59/(SQRT(SUMSQ($AC59:$AE59)))</f>
        <v>0.96972949029119959</v>
      </c>
      <c r="AE64" s="13">
        <f>AE59/(SQRT(SUMSQ($AC59:$AE59)))</f>
        <v>0.15161483836868136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0.97308646986677128</v>
      </c>
      <c r="AD65">
        <f>AD62/(SQRT(SUMSQ($AC62:$AE62)))</f>
        <v>0.20768371290906668</v>
      </c>
      <c r="AE65" s="13">
        <f>AE62/(SQRT(SUMSQ($AC62:$AE62)))</f>
        <v>-9.9850876583682441E-2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0.12831627221913958</v>
      </c>
      <c r="AD66" s="15">
        <f>AD61/(SQRT(SUMSQ($AC61:$AE61)))</f>
        <v>-0.12842192590003784</v>
      </c>
      <c r="AE66" s="16">
        <f>AE61/(SQRT(SUMSQ($AC61:$AE61)))</f>
        <v>0.98338331449740835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4016.2586018479637</v>
      </c>
      <c r="CS66" t="s">
        <v>8</v>
      </c>
      <c r="CT66" s="13"/>
      <c r="CV66" s="28" t="s">
        <v>155</v>
      </c>
      <c r="CW66" s="51">
        <f>CC13</f>
        <v>-2208.5262558520176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-119.14625909308732</v>
      </c>
      <c r="AD68">
        <f>($AE$55*AC64)-($AC$55*AE64)</f>
        <v>-15.980572518203285</v>
      </c>
      <c r="AE68" s="13">
        <f>($AC$55*AD64)-($AD$55*AC64)</f>
        <v>-48.207102377922482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(3)'!AC65</f>
        <v>0.97308646986677128</v>
      </c>
      <c r="CS68" s="51">
        <f>'Step (3)'!AD65</f>
        <v>0.20768371290906668</v>
      </c>
      <c r="CT68" s="51">
        <f>'Step (3)'!AE65</f>
        <v>-9.9850876583682441E-2</v>
      </c>
      <c r="CV68" s="12"/>
      <c r="CW68" s="51">
        <f>CR25</f>
        <v>0.96348589993531519</v>
      </c>
      <c r="CX68" s="51">
        <f>CS25</f>
        <v>0.25306014423114792</v>
      </c>
      <c r="CY68" s="51">
        <f>CT25</f>
        <v>8.7495622905070222E-2</v>
      </c>
    </row>
    <row r="69" spans="28:103" x14ac:dyDescent="0.3">
      <c r="AB69" s="12" t="s">
        <v>74</v>
      </c>
      <c r="AC69">
        <f>($AD$55*AE65)-($AE$55*AD65)</f>
        <v>-21.104115613204208</v>
      </c>
      <c r="AD69">
        <f>($AE$55*AC65)-($AC$55*AE65)</f>
        <v>110.1782656600941</v>
      </c>
      <c r="AE69" s="13">
        <f>($AC$55*AD65)-($AD$55*AC65)</f>
        <v>23.496057448134273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-17.687664057921332</v>
      </c>
      <c r="AD70" s="15">
        <f>($AE$55*AC66)-($AC$55*AE66)</f>
        <v>57.508862289448473</v>
      </c>
      <c r="AE70" s="16">
        <f>($AC$55*AD66)-($AD$55*AC66)</f>
        <v>9.8181592318784467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(3)'!AC59</f>
        <v>-52.0987548828125</v>
      </c>
      <c r="CS71" s="51">
        <f>'Step (3)'!AD59</f>
        <v>263.94540405273438</v>
      </c>
      <c r="CT71" s="51">
        <f>'Step (3)'!AE59</f>
        <v>41.267219543457031</v>
      </c>
      <c r="CV71" s="12"/>
      <c r="CW71" s="51">
        <f>CR46</f>
        <v>-77.0294189453125</v>
      </c>
      <c r="CX71" s="51">
        <f>CS46</f>
        <v>272.19815063476563</v>
      </c>
      <c r="CY71" s="51">
        <f>CT46</f>
        <v>60.965972900390625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272.18456971281171</v>
      </c>
      <c r="CT72" s="13"/>
      <c r="CV72" s="12" t="s">
        <v>150</v>
      </c>
      <c r="CW72">
        <f>SQRT(SUMSQ(CW71:CY71))</f>
        <v>289.38247086465032</v>
      </c>
      <c r="CY72" s="13"/>
    </row>
    <row r="73" spans="28:103" x14ac:dyDescent="0.3">
      <c r="AB73" s="12" t="s">
        <v>76</v>
      </c>
      <c r="AC73" s="20">
        <f>AC26</f>
        <v>-103.57916259765625</v>
      </c>
      <c r="AD73" s="20">
        <f>AD26</f>
        <v>-97.271209716796875</v>
      </c>
      <c r="AE73" s="21">
        <f>AE26</f>
        <v>160.81109619140625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-0.18003424577565405</v>
      </c>
      <c r="CS73">
        <f>CS71/$CR$47</f>
        <v>0.91209879874232835</v>
      </c>
      <c r="CT73" s="13">
        <f>CT71/$CR$47</f>
        <v>0.14260442044106567</v>
      </c>
      <c r="CV73" s="28" t="s">
        <v>153</v>
      </c>
      <c r="CW73">
        <f>CW71/$CR$47</f>
        <v>-0.26618550430907278</v>
      </c>
      <c r="CX73">
        <f>CX71/$CR$47</f>
        <v>0.94061727312459742</v>
      </c>
      <c r="CY73" s="13">
        <f>CY71/$CR$47</f>
        <v>0.21067610874366186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-146.8651123046875</v>
      </c>
      <c r="AD76" s="20">
        <f>AD26-AD25</f>
        <v>281.07205200195313</v>
      </c>
      <c r="AE76" s="21">
        <f>AE26-AE25</f>
        <v>33.708251953125</v>
      </c>
      <c r="CQ76" s="12"/>
      <c r="CR76" s="51">
        <f>'Step (3)'!AC60</f>
        <v>-120.13336181640625</v>
      </c>
      <c r="CS76" s="51">
        <f>'Step (3)'!AD60</f>
        <v>-326.73431396484375</v>
      </c>
      <c r="CT76" s="51">
        <f>'Step (3)'!AE60</f>
        <v>-26.993324279785156</v>
      </c>
      <c r="CV76" s="12"/>
      <c r="CW76" s="51">
        <f>CR51</f>
        <v>-91.04095458984375</v>
      </c>
      <c r="CX76" s="51">
        <f>CS51</f>
        <v>-303.29252624511719</v>
      </c>
      <c r="CY76" s="51">
        <f>CT51</f>
        <v>-73.195999145507813</v>
      </c>
    </row>
    <row r="77" spans="28:103" x14ac:dyDescent="0.3">
      <c r="AB77" s="14" t="s">
        <v>44</v>
      </c>
      <c r="AC77" s="15">
        <f>AC76/(SQRT(SUMSQ($AC76:$AE76)))</f>
        <v>-0.46051416526823441</v>
      </c>
      <c r="AD77" s="15">
        <f>AD76/(SQRT(SUMSQ($AC76:$AE76)))</f>
        <v>0.88133702672270342</v>
      </c>
      <c r="AE77" s="16">
        <f>AE76/(SQRT(SUMSQ($AC76:$AE76)))</f>
        <v>0.10569649433583853</v>
      </c>
      <c r="CQ77" s="12" t="s">
        <v>150</v>
      </c>
      <c r="CR77">
        <f>SQRT(SUMSQ(CR76:CT76))</f>
        <v>349.16468335022415</v>
      </c>
      <c r="CT77" s="13"/>
      <c r="CV77" s="12" t="s">
        <v>150</v>
      </c>
      <c r="CW77">
        <f>SQRT(SUMSQ(CW76:CY76))</f>
        <v>325.01148622730898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0.36962804979878922</v>
      </c>
      <c r="CS78">
        <f>-CS76/$CR$52</f>
        <v>1.0053008210803043</v>
      </c>
      <c r="CT78" s="13">
        <f>-CT76/$CR$52</f>
        <v>8.3053447104655134E-2</v>
      </c>
      <c r="CV78" s="28" t="s">
        <v>151</v>
      </c>
      <c r="CW78">
        <f>-CW76/$CR$52</f>
        <v>0.28011611419225607</v>
      </c>
      <c r="CX78">
        <f>-CX76/$CR$52</f>
        <v>0.93317479257640201</v>
      </c>
      <c r="CY78" s="13">
        <f>-CY76/$CR$52</f>
        <v>0.22521049946621099</v>
      </c>
    </row>
    <row r="79" spans="28:103" x14ac:dyDescent="0.3">
      <c r="AB79" s="14" t="s">
        <v>77</v>
      </c>
      <c r="AC79" s="15">
        <f>($AD$73*AE77)-($AE$73*AD77)</f>
        <v>-152.00999924822423</v>
      </c>
      <c r="AD79" s="15">
        <f>($AE$73*AC77)-($AC$73*AE77)</f>
        <v>-63.107833355641127</v>
      </c>
      <c r="AE79" s="16">
        <f>($AC$73*AD77)-($AD$73*AC77)</f>
        <v>-136.0829211416079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0.35968005414244292</v>
      </c>
      <c r="CS80">
        <f>CS68*CS78</f>
        <v>0.20878460711249092</v>
      </c>
      <c r="CT80" s="13">
        <f>CT68*CT78</f>
        <v>-8.2929594966963168E-3</v>
      </c>
      <c r="CV80" s="12" t="s">
        <v>156</v>
      </c>
      <c r="CW80">
        <f>CW68*CW78</f>
        <v>0.26988792636890935</v>
      </c>
      <c r="CX80">
        <f>CX68*CX78</f>
        <v>0.23614934760225584</v>
      </c>
      <c r="CY80" s="13">
        <f>CY68*CY78</f>
        <v>1.9704932935558115E-2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0.56017170175823749</v>
      </c>
      <c r="CT81" s="13"/>
      <c r="CV81" s="12" t="s">
        <v>147</v>
      </c>
      <c r="CW81">
        <f>SUM(CW80:CY80)</f>
        <v>0.52574220690672324</v>
      </c>
      <c r="CY81" s="13"/>
    </row>
    <row r="82" spans="28:103" ht="15" thickBot="1" x14ac:dyDescent="0.35">
      <c r="AB82" s="28"/>
      <c r="AC82" s="20">
        <f>AC32</f>
        <v>-103.99554443359375</v>
      </c>
      <c r="AD82" s="20">
        <f>AD32</f>
        <v>-314.29483032226563</v>
      </c>
      <c r="AE82" s="21">
        <f>AE32</f>
        <v>90.149833679199219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7169.6920591346234</v>
      </c>
      <c r="CT83" s="13"/>
      <c r="CV83" s="65" t="s">
        <v>157</v>
      </c>
      <c r="CW83" s="66">
        <f>CW66/CW81</f>
        <v>-4200.7779227887868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-39.8253173828125</v>
      </c>
      <c r="AD85" s="20">
        <f>AD32-AD31</f>
        <v>-224.30166625976563</v>
      </c>
      <c r="AE85" s="21">
        <f>AE32-AE31</f>
        <v>-190.54105377197266</v>
      </c>
      <c r="CQ85" s="12" t="s">
        <v>159</v>
      </c>
      <c r="CR85">
        <f>CR73*CR78</f>
        <v>-6.6545707163050916E-2</v>
      </c>
      <c r="CS85">
        <f>CS73*CS78</f>
        <v>0.91693367128202186</v>
      </c>
      <c r="CT85" s="13">
        <f>CT73*CT78</f>
        <v>1.1843788689992049E-2</v>
      </c>
      <c r="CV85" s="12" t="s">
        <v>159</v>
      </c>
      <c r="CW85">
        <f>CW73*CW78</f>
        <v>-7.4562849121363503E-2</v>
      </c>
      <c r="CX85">
        <f>CX73*CX78</f>
        <v>0.87776032874182708</v>
      </c>
      <c r="CY85" s="13">
        <f>CY73*CY78</f>
        <v>4.744647167575787E-2</v>
      </c>
    </row>
    <row r="86" spans="28:103" x14ac:dyDescent="0.3">
      <c r="AB86" s="14"/>
      <c r="AC86" s="15">
        <f>AC85/(SQRT(SUMSQ($AC85:$AE85)))</f>
        <v>-0.13409639662077463</v>
      </c>
      <c r="AD86" s="15">
        <f>AD85/(SQRT(SUMSQ($AC85:$AE85)))</f>
        <v>-0.7552493533786877</v>
      </c>
      <c r="AE86" s="16">
        <f>AE85/(SQRT(SUMSQ($AC85:$AE85)))</f>
        <v>-0.64157351148126285</v>
      </c>
      <c r="CQ86" s="12" t="s">
        <v>160</v>
      </c>
      <c r="CR86">
        <f>SQRT(SUMSQ(CR85:CT85))</f>
        <v>0.9194215377089503</v>
      </c>
      <c r="CT86" s="13"/>
      <c r="CV86" s="12" t="s">
        <v>160</v>
      </c>
      <c r="CW86">
        <f>SQRT(SUMSQ(CW85:CY85))</f>
        <v>0.88219837953633429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-2762.5644782841928</v>
      </c>
      <c r="CS88" s="15"/>
      <c r="CT88" s="16"/>
      <c r="CV88" s="65" t="s">
        <v>158</v>
      </c>
      <c r="CW88" s="66">
        <f>CC12-CW83*CW86</f>
        <v>3236.7918926879656</v>
      </c>
      <c r="CX88" s="15"/>
      <c r="CY88" s="16"/>
    </row>
    <row r="89" spans="28:103" x14ac:dyDescent="0.3">
      <c r="AB89" s="28"/>
      <c r="AC89" s="20">
        <f>AC34</f>
        <v>-94.63067626953125</v>
      </c>
      <c r="AD89" s="20">
        <f>AD34</f>
        <v>-286.91641235351563</v>
      </c>
      <c r="AE89" s="21">
        <f>AE34</f>
        <v>284.87698364257813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-46.88800048828125</v>
      </c>
      <c r="AD92" s="20">
        <f>AD34-AD33</f>
        <v>-227.96365356445313</v>
      </c>
      <c r="AE92" s="21">
        <f>AE34-AE33</f>
        <v>160.279296875</v>
      </c>
    </row>
    <row r="93" spans="28:103" x14ac:dyDescent="0.3">
      <c r="AB93" s="14"/>
      <c r="AC93" s="15">
        <f>AC92/(SQRT(SUMSQ($AC92:$AE92)))</f>
        <v>-0.16592417368938073</v>
      </c>
      <c r="AD93" s="15">
        <f>AD92/(SQRT(SUMSQ($AC92:$AE92)))</f>
        <v>-0.80670279079927243</v>
      </c>
      <c r="AE93" s="16">
        <f>AE92/(SQRT(SUMSQ($AC92:$AE92)))</f>
        <v>0.56718583894713159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02FA767A-CA47-49DF-88F5-C6ED0D871C9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AE4E-6CE5-408A-B91F-8353A132CE19}">
  <dimension ref="B1:DZ102"/>
  <sheetViews>
    <sheetView zoomScaleNormal="100" workbookViewId="0">
      <selection activeCell="G30" sqref="G30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(4)'!AB81</f>
        <v>Pullrod Position</v>
      </c>
      <c r="CR2" s="52" t="str">
        <f>'Step (4)'!AC81</f>
        <v>x</v>
      </c>
      <c r="CS2" s="52" t="str">
        <f>'Step (4)'!AD81</f>
        <v>y</v>
      </c>
      <c r="CT2" s="53" t="str">
        <f>'Step (4)'!AE81</f>
        <v>z</v>
      </c>
      <c r="CU2" s="52"/>
      <c r="CV2" s="54" t="str">
        <f>'Step (4)'!AB88</f>
        <v>Pushrod Position</v>
      </c>
      <c r="CW2" s="52" t="str">
        <f>'Step (4)'!AC88</f>
        <v>x</v>
      </c>
      <c r="CX2" s="52" t="str">
        <f>'Step (4)'!AD88</f>
        <v>y</v>
      </c>
      <c r="CY2" s="55" t="str">
        <f>'Step (4)'!AE88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(4)'!B5</f>
        <v>776.6134033203125</v>
      </c>
      <c r="AD3" s="10">
        <f>'Step (4)'!C5</f>
        <v>254.12832641601563</v>
      </c>
      <c r="AE3" s="11">
        <f>'Step (4)'!D5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(4)'!AB82</f>
        <v>0</v>
      </c>
      <c r="CR3">
        <f>'Step (4)'!AC82</f>
        <v>-103.99554443359375</v>
      </c>
      <c r="CS3">
        <f>'Step (4)'!AD82</f>
        <v>-314.29483032226563</v>
      </c>
      <c r="CT3" s="13">
        <f>'Step (4)'!AE82</f>
        <v>90.149833679199219</v>
      </c>
      <c r="CV3" s="12"/>
      <c r="CW3">
        <f>'Step (4)'!AC89</f>
        <v>-94.63067626953125</v>
      </c>
      <c r="CX3">
        <f>'Step (4)'!AD89</f>
        <v>-286.91641235351563</v>
      </c>
      <c r="CY3" s="56">
        <f>'Step (4)'!AE89</f>
        <v>284.87698364257813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699.583984375</v>
      </c>
      <c r="C4" s="78">
        <v>526.32647705078125</v>
      </c>
      <c r="D4" s="71">
        <v>302.15240478515625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-0.84532306307240346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(4)'!B4</f>
        <v>699.583984375</v>
      </c>
      <c r="AD4">
        <f>'Step (4)'!C4</f>
        <v>526.32647705078125</v>
      </c>
      <c r="AE4" s="13">
        <f>'Step (4)'!D4</f>
        <v>302.15240478515625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(4)'!AK5</f>
        <v>-0.26618550430907278</v>
      </c>
      <c r="BD4" s="33">
        <f>'Step (4)'!AL5</f>
        <v>0.96348589993531519</v>
      </c>
      <c r="BE4" s="33">
        <f>'Step (4)'!AM5</f>
        <v>-2.8986167762577147E-2</v>
      </c>
      <c r="BF4" s="33">
        <f>'Step (4)'!AN5</f>
        <v>-0.46051416526823441</v>
      </c>
      <c r="BG4" s="33">
        <f>'Step (4)'!AO5</f>
        <v>-0.19140965609396268</v>
      </c>
      <c r="BH4" s="33">
        <f>'Step (4)'!AP5</f>
        <v>0.97308646986677128</v>
      </c>
      <c r="BI4" s="33">
        <f>'Step (4)'!AQ5</f>
        <v>0.12831627221913958</v>
      </c>
      <c r="BJ4" s="33"/>
      <c r="BK4" s="33">
        <f>'Step (4)'!AS5</f>
        <v>1390.11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(4)'!BU15</f>
        <v>-735.1667385955393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776.6134033203125</v>
      </c>
      <c r="C5" s="78">
        <v>254.12832641601563</v>
      </c>
      <c r="D5" s="71"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-1.9304439325010707</v>
      </c>
      <c r="N5" s="89" t="s">
        <v>141</v>
      </c>
      <c r="U5" s="88" t="s">
        <v>128</v>
      </c>
      <c r="V5" s="7" t="s">
        <v>2</v>
      </c>
      <c r="W5" s="172">
        <f>'Step (4)'!BU26/1000</f>
        <v>-0.84532306307240346</v>
      </c>
      <c r="X5" s="89" t="s">
        <v>141</v>
      </c>
      <c r="AB5" s="7">
        <v>3</v>
      </c>
      <c r="AC5" s="12">
        <f>'Step (4)'!B6</f>
        <v>608.54302978515625</v>
      </c>
      <c r="AD5">
        <f>'Step (4)'!C6</f>
        <v>223.03395080566406</v>
      </c>
      <c r="AE5" s="13">
        <f>'Step (4)'!D6</f>
        <v>228.95640563964844</v>
      </c>
      <c r="AI5" s="9" t="s">
        <v>58</v>
      </c>
      <c r="AJ5" s="11" t="s">
        <v>56</v>
      </c>
      <c r="AK5" s="9">
        <f>AC46</f>
        <v>-0.26618550430907278</v>
      </c>
      <c r="AL5" s="10">
        <f>AC47</f>
        <v>0.96348589993531519</v>
      </c>
      <c r="AM5" s="10">
        <f>AC48</f>
        <v>-2.8986167762577147E-2</v>
      </c>
      <c r="AN5" s="10">
        <f>AC77</f>
        <v>-0.46051416526823441</v>
      </c>
      <c r="AO5" s="10">
        <f>AC64</f>
        <v>-0.19140965609396268</v>
      </c>
      <c r="AP5" s="10">
        <f>AC65</f>
        <v>0.97308646986677128</v>
      </c>
      <c r="AQ5" s="11">
        <f>AC66</f>
        <v>0.12831627221913958</v>
      </c>
      <c r="AR5" s="7"/>
      <c r="AS5" s="13">
        <f>AC18</f>
        <v>1390.11</v>
      </c>
      <c r="AT5" t="s">
        <v>8</v>
      </c>
      <c r="BB5" s="33" t="s">
        <v>57</v>
      </c>
      <c r="BC5" s="33">
        <f>'Step (4)'!AK6</f>
        <v>0.94061727312459742</v>
      </c>
      <c r="BD5" s="33">
        <f>'Step (4)'!AL6</f>
        <v>0.25306014423114792</v>
      </c>
      <c r="BE5" s="33">
        <f>'Step (4)'!AM6</f>
        <v>-0.22627352673557993</v>
      </c>
      <c r="BF5" s="33">
        <f>'Step (4)'!AN6</f>
        <v>0.88133702672270342</v>
      </c>
      <c r="BG5" s="33">
        <f>'Step (4)'!AO6</f>
        <v>0.96972949029119959</v>
      </c>
      <c r="BH5" s="33">
        <f>'Step (4)'!AP6</f>
        <v>0.20768371290906668</v>
      </c>
      <c r="BI5" s="33">
        <f>'Step (4)'!AQ6</f>
        <v>-0.12842192590003784</v>
      </c>
      <c r="BJ5" s="33"/>
      <c r="BK5" s="33">
        <f>'Step (4)'!AS6</f>
        <v>1848.6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(4)'!BU16</f>
        <v>-2046.1872647207172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(4)'!AB84</f>
        <v>Pullrod Unit Vector</v>
      </c>
      <c r="CR5" t="str">
        <f>'Step (4)'!AC84</f>
        <v>i</v>
      </c>
      <c r="CS5" t="str">
        <f>'Step (4)'!AD84</f>
        <v>j</v>
      </c>
      <c r="CT5" s="13" t="str">
        <f>'Step (4)'!AE84</f>
        <v>k</v>
      </c>
      <c r="CV5" s="12" t="str">
        <f>'Step (4)'!AB91</f>
        <v>Pushrod Unit Vector</v>
      </c>
      <c r="CW5" t="str">
        <f>'Step (4)'!AC91</f>
        <v>i</v>
      </c>
      <c r="CX5" t="str">
        <f>'Step (4)'!AD91</f>
        <v>j</v>
      </c>
      <c r="CY5" s="56" t="str">
        <f>'Step (4)'!AE91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608.54302978515625</v>
      </c>
      <c r="C6" s="78">
        <v>223.03395080566406</v>
      </c>
      <c r="D6" s="71"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(4)'!BU27/1000</f>
        <v>-1.9304439325010707</v>
      </c>
      <c r="X6" s="89" t="s">
        <v>141</v>
      </c>
      <c r="AB6" s="7">
        <v>4</v>
      </c>
      <c r="AC6" s="12">
        <f>'Step (4)'!B8</f>
        <v>803.15380859375</v>
      </c>
      <c r="AD6">
        <f>'Step (4)'!C8</f>
        <v>211.5684814453125</v>
      </c>
      <c r="AE6" s="13">
        <f>'Step (4)'!D8</f>
        <v>152.10284423828125</v>
      </c>
      <c r="AI6" s="12"/>
      <c r="AJ6" s="13" t="s">
        <v>57</v>
      </c>
      <c r="AK6" s="12">
        <f>AD46</f>
        <v>0.94061727312459742</v>
      </c>
      <c r="AL6">
        <f>AD47</f>
        <v>0.25306014423114792</v>
      </c>
      <c r="AM6">
        <f>AD48</f>
        <v>-0.22627352673557993</v>
      </c>
      <c r="AN6">
        <f>AD77</f>
        <v>0.88133702672270342</v>
      </c>
      <c r="AO6">
        <f>AD64</f>
        <v>0.96972949029119959</v>
      </c>
      <c r="AP6">
        <f>AD65</f>
        <v>0.20768371290906668</v>
      </c>
      <c r="AQ6" s="13">
        <f>AD66</f>
        <v>-0.12842192590003784</v>
      </c>
      <c r="AR6" s="7"/>
      <c r="AS6" s="13">
        <f>AD18</f>
        <v>1848.6</v>
      </c>
      <c r="AT6" t="s">
        <v>8</v>
      </c>
      <c r="BB6" s="33" t="s">
        <v>59</v>
      </c>
      <c r="BC6" s="33">
        <f>'Step (4)'!AK7</f>
        <v>0.21067610874366186</v>
      </c>
      <c r="BD6" s="33">
        <f>'Step (4)'!AL7</f>
        <v>8.7495622905070222E-2</v>
      </c>
      <c r="BE6" s="33">
        <f>'Step (4)'!AM7</f>
        <v>0.97363242200384958</v>
      </c>
      <c r="BF6" s="33">
        <f>'Step (4)'!AN7</f>
        <v>0.10569649433583853</v>
      </c>
      <c r="BG6" s="33">
        <f>'Step (4)'!AO7</f>
        <v>0.15161483836868136</v>
      </c>
      <c r="BH6" s="33">
        <f>'Step (4)'!AP7</f>
        <v>-9.9850876583682441E-2</v>
      </c>
      <c r="BI6" s="33">
        <f>'Step (4)'!AQ7</f>
        <v>0.98338331449740835</v>
      </c>
      <c r="BJ6" s="33"/>
      <c r="BK6" s="33">
        <f>'Step (4)'!AS7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(4)'!BU17</f>
        <v>1841.1435975890467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(4)'!AC86</f>
        <v>-0.13409639662077463</v>
      </c>
      <c r="CS6">
        <f>'Step (4)'!AD86</f>
        <v>-0.7552493533786877</v>
      </c>
      <c r="CT6" s="13">
        <f>'Step (4)'!AE86</f>
        <v>-0.64157351148126285</v>
      </c>
      <c r="CV6" s="12"/>
      <c r="CW6">
        <f>'Step (4)'!AC93</f>
        <v>-0.16592417368938073</v>
      </c>
      <c r="CX6">
        <f>'Step (4)'!AD93</f>
        <v>-0.80670279079927243</v>
      </c>
      <c r="CY6" s="57">
        <f>'Step (4)'!AE93</f>
        <v>0.56718583894713159</v>
      </c>
      <c r="DB6" t="s">
        <v>392</v>
      </c>
      <c r="DC6">
        <f>B14-B$19</f>
        <v>58.42547607421875</v>
      </c>
      <c r="DD6">
        <f t="shared" ref="DD6:DE7" si="1">C14-C$19</f>
        <v>295.52632141113281</v>
      </c>
      <c r="DE6">
        <f t="shared" si="1"/>
        <v>-114.45208740234375</v>
      </c>
      <c r="DI6" t="s">
        <v>412</v>
      </c>
      <c r="DJ6">
        <f>B12</f>
        <v>695.6976318359375</v>
      </c>
      <c r="DK6">
        <f t="shared" ref="DK6:DL7" si="2">C12</f>
        <v>499.9185791015625</v>
      </c>
      <c r="DL6">
        <f t="shared" si="2"/>
        <v>305.69088745117188</v>
      </c>
    </row>
    <row r="7" spans="2:118" x14ac:dyDescent="0.3">
      <c r="B7" s="80">
        <v>656.2886962890625</v>
      </c>
      <c r="C7" s="81">
        <v>492.64053344726563</v>
      </c>
      <c r="D7" s="73">
        <v>185.81109619140625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-2.3548548841616377</v>
      </c>
      <c r="N7" s="91" t="s">
        <v>141</v>
      </c>
      <c r="U7" s="90" t="s">
        <v>131</v>
      </c>
      <c r="V7" s="30" t="s">
        <v>2</v>
      </c>
      <c r="W7" s="173">
        <f>'Step (4)'!BU28/1000</f>
        <v>-2.3548548841616377</v>
      </c>
      <c r="X7" s="91" t="s">
        <v>141</v>
      </c>
      <c r="AB7" s="7">
        <v>5</v>
      </c>
      <c r="AC7" s="12">
        <f>'Step (4)'!B7</f>
        <v>656.2886962890625</v>
      </c>
      <c r="AD7">
        <f>'Step (4)'!C7</f>
        <v>492.64053344726563</v>
      </c>
      <c r="AE7" s="13">
        <f>'Step (4)'!D7</f>
        <v>185.81109619140625</v>
      </c>
      <c r="AI7" s="14"/>
      <c r="AJ7" s="16" t="s">
        <v>59</v>
      </c>
      <c r="AK7" s="12">
        <f>AE46</f>
        <v>0.21067610874366186</v>
      </c>
      <c r="AL7">
        <f>AE47</f>
        <v>8.7495622905070222E-2</v>
      </c>
      <c r="AM7">
        <f>AE48</f>
        <v>0.97363242200384958</v>
      </c>
      <c r="AN7">
        <f>AE77</f>
        <v>0.10569649433583853</v>
      </c>
      <c r="AO7">
        <f>AE64</f>
        <v>0.15161483836868136</v>
      </c>
      <c r="AP7">
        <f>AE65</f>
        <v>-9.9850876583682441E-2</v>
      </c>
      <c r="AQ7" s="13">
        <f>AE66</f>
        <v>0.98338331449740835</v>
      </c>
      <c r="AR7" s="7"/>
      <c r="AS7" s="13">
        <f>AE18</f>
        <v>1656</v>
      </c>
      <c r="AT7" t="s">
        <v>8</v>
      </c>
      <c r="BB7" s="33" t="s">
        <v>61</v>
      </c>
      <c r="BC7" s="33">
        <f>'Step (4)'!AK8</f>
        <v>-274.0902356671146</v>
      </c>
      <c r="BD7" s="33">
        <f>'Step (4)'!AL8</f>
        <v>-75.699659995107325</v>
      </c>
      <c r="BE7" s="33">
        <f>'Step (4)'!AM8</f>
        <v>0.8035754243509956</v>
      </c>
      <c r="BF7" s="33">
        <f>'Step (4)'!AN8</f>
        <v>-152.00999924822423</v>
      </c>
      <c r="BG7" s="33">
        <f>'Step (4)'!AO8</f>
        <v>-119.14625909308732</v>
      </c>
      <c r="BH7" s="33">
        <f>'Step (4)'!AP8</f>
        <v>-21.104115613204208</v>
      </c>
      <c r="BI7" s="33">
        <f>'Step (4)'!AQ8</f>
        <v>-17.687664057921332</v>
      </c>
      <c r="BJ7" s="33"/>
      <c r="BK7" s="33">
        <f>'Step (4)'!AS8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(4)'!BU18</f>
        <v>-2354.8548841616375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11.5374755859375</v>
      </c>
      <c r="DD7">
        <f t="shared" si="1"/>
        <v>67.562667846679688</v>
      </c>
      <c r="DE7">
        <f t="shared" si="1"/>
        <v>45.82720947265625</v>
      </c>
      <c r="DI7" t="s">
        <v>413</v>
      </c>
      <c r="DJ7">
        <f>B13</f>
        <v>655.872314453125</v>
      </c>
      <c r="DK7">
        <f t="shared" si="2"/>
        <v>275.61691284179688</v>
      </c>
      <c r="DL7">
        <f t="shared" si="2"/>
        <v>115.14983367919922</v>
      </c>
    </row>
    <row r="8" spans="2:118" x14ac:dyDescent="0.3">
      <c r="B8" s="80">
        <v>803.15380859375</v>
      </c>
      <c r="C8" s="81">
        <v>211.5684814453125</v>
      </c>
      <c r="D8" s="73"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5.0199954286130817</v>
      </c>
      <c r="N8" s="89" t="s">
        <v>141</v>
      </c>
      <c r="U8" s="88" t="s">
        <v>132</v>
      </c>
      <c r="V8" s="7" t="s">
        <v>2</v>
      </c>
      <c r="W8" s="172">
        <f>'Step (4)'!BU29/1000</f>
        <v>5.0199954286130817</v>
      </c>
      <c r="X8" s="89" t="s">
        <v>141</v>
      </c>
      <c r="AB8" s="7">
        <v>6</v>
      </c>
      <c r="AC8" s="12">
        <f>'Step (4)'!B10</f>
        <v>768.837646484375</v>
      </c>
      <c r="AD8">
        <f>'Step (4)'!C10</f>
        <v>292.61550903320313</v>
      </c>
      <c r="AE8" s="13">
        <f>'Step (4)'!D10</f>
        <v>101.38391876220703</v>
      </c>
      <c r="AI8" s="12" t="s">
        <v>60</v>
      </c>
      <c r="AJ8" s="13" t="s">
        <v>61</v>
      </c>
      <c r="AK8" s="12">
        <f>AC50</f>
        <v>-274.0902356671146</v>
      </c>
      <c r="AL8">
        <f>AC51</f>
        <v>-75.699659995107325</v>
      </c>
      <c r="AM8">
        <f>AC52</f>
        <v>0.8035754243509956</v>
      </c>
      <c r="AN8">
        <f>AC79</f>
        <v>-152.00999924822423</v>
      </c>
      <c r="AO8">
        <f>AC68</f>
        <v>-119.14625909308732</v>
      </c>
      <c r="AP8">
        <f>AC69</f>
        <v>-21.104115613204208</v>
      </c>
      <c r="AQ8" s="13">
        <f>AC70</f>
        <v>-17.687664057921332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(4)'!AK9</f>
        <v>-61.073580536088969</v>
      </c>
      <c r="BD8" s="33">
        <f>'Step (4)'!AL9</f>
        <v>272.30700929519691</v>
      </c>
      <c r="BE8" s="33">
        <f>'Step (4)'!AM9</f>
        <v>50.66074864771663</v>
      </c>
      <c r="BF8" s="33">
        <f>'Step (4)'!AN9</f>
        <v>-63.107833355641127</v>
      </c>
      <c r="BG8" s="33">
        <f>'Step (4)'!AO9</f>
        <v>-15.980572518203285</v>
      </c>
      <c r="BH8" s="33">
        <f>'Step (4)'!AP9</f>
        <v>110.1782656600941</v>
      </c>
      <c r="BI8" s="33">
        <f>'Step (4)'!AQ9</f>
        <v>57.508862289448473</v>
      </c>
      <c r="BJ8" s="33"/>
      <c r="BK8" s="33">
        <f>'Step (4)'!AS9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(4)'!BU19</f>
        <v>5040.9711268212523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(4)'!AB36</f>
        <v>Upper Pickup Position</v>
      </c>
      <c r="CR8" t="str">
        <f>'Step (4)'!AC36</f>
        <v>x</v>
      </c>
      <c r="CS8" t="str">
        <f>'Step (4)'!AD36</f>
        <v>y</v>
      </c>
      <c r="CT8" s="13" t="str">
        <f>'Step (4)'!AE36</f>
        <v>z</v>
      </c>
      <c r="CV8" s="12" t="str">
        <f>'Step (4)'!AB54</f>
        <v>Lower Pickup Position</v>
      </c>
      <c r="CW8" t="str">
        <f>'Step (4)'!AC54</f>
        <v>x</v>
      </c>
      <c r="CX8" t="str">
        <f>'Step (4)'!AD54</f>
        <v>y</v>
      </c>
      <c r="CY8" s="56" t="str">
        <f>'Step (4)'!AE54</f>
        <v>z</v>
      </c>
      <c r="DB8" t="s">
        <v>385</v>
      </c>
      <c r="DC8">
        <f>B17-B$19</f>
        <v>4.29278564453125</v>
      </c>
      <c r="DD8">
        <f t="shared" ref="DD8:DE9" si="3">C17-C$19</f>
        <v>27.312454223632813</v>
      </c>
      <c r="DE8">
        <f t="shared" si="3"/>
        <v>43.0906982421875</v>
      </c>
      <c r="DI8" t="s">
        <v>385</v>
      </c>
      <c r="DJ8">
        <f>B20</f>
        <v>671.1839599609375</v>
      </c>
      <c r="DK8">
        <f t="shared" ref="DK8:DL9" si="4">C20</f>
        <v>350.8402099609375</v>
      </c>
      <c r="DL8">
        <f t="shared" si="4"/>
        <v>267.12322998046875</v>
      </c>
    </row>
    <row r="9" spans="2:118" x14ac:dyDescent="0.3">
      <c r="B9" s="83">
        <v>716.7388916015625</v>
      </c>
      <c r="C9" s="84">
        <v>556.5609130859375</v>
      </c>
      <c r="D9" s="69">
        <v>142.65113830566406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2.7450735834161226</v>
      </c>
      <c r="N9" s="89" t="s">
        <v>141</v>
      </c>
      <c r="U9" s="88" t="s">
        <v>132</v>
      </c>
      <c r="V9" s="7" t="s">
        <v>3</v>
      </c>
      <c r="W9" s="172">
        <f>'Step (4)'!BU30/1000</f>
        <v>2.7450735834161226</v>
      </c>
      <c r="X9" s="89" t="s">
        <v>141</v>
      </c>
      <c r="AB9" s="7">
        <v>7</v>
      </c>
      <c r="AC9" s="12">
        <f>'Step (4)'!B9</f>
        <v>716.7388916015625</v>
      </c>
      <c r="AD9">
        <f>'Step (4)'!C9</f>
        <v>556.5609130859375</v>
      </c>
      <c r="AE9" s="13">
        <f>'Step (4)'!D9</f>
        <v>142.65113830566406</v>
      </c>
      <c r="AI9" s="12"/>
      <c r="AJ9" s="13" t="s">
        <v>62</v>
      </c>
      <c r="AK9" s="12">
        <f>AD50</f>
        <v>-61.073580536088969</v>
      </c>
      <c r="AL9">
        <f>AD51</f>
        <v>272.30700929519691</v>
      </c>
      <c r="AM9">
        <f>AD52</f>
        <v>50.66074864771663</v>
      </c>
      <c r="AN9">
        <f>AD79</f>
        <v>-63.107833355641127</v>
      </c>
      <c r="AO9">
        <f>AD68</f>
        <v>-15.980572518203285</v>
      </c>
      <c r="AP9">
        <f>AD69</f>
        <v>110.1782656600941</v>
      </c>
      <c r="AQ9" s="13">
        <f>AD70</f>
        <v>57.508862289448473</v>
      </c>
      <c r="AR9" s="7"/>
      <c r="AS9" s="13">
        <f>AD19*1000</f>
        <v>0</v>
      </c>
      <c r="AT9" t="s">
        <v>422</v>
      </c>
      <c r="BB9" s="33" t="s">
        <v>63</v>
      </c>
      <c r="BC9" s="33">
        <f>'Step (4)'!AK10</f>
        <v>-73.62952978358868</v>
      </c>
      <c r="BD9" s="33">
        <f>'Step (4)'!AL10</f>
        <v>46.008061365033313</v>
      </c>
      <c r="BE9" s="33">
        <f>'Step (4)'!AM10</f>
        <v>11.797551700264057</v>
      </c>
      <c r="BF9" s="33">
        <f>'Step (4)'!AN10</f>
        <v>-136.0829211416079</v>
      </c>
      <c r="BG9" s="33">
        <f>'Step (4)'!AO10</f>
        <v>-48.207102377922482</v>
      </c>
      <c r="BH9" s="33">
        <f>'Step (4)'!AP10</f>
        <v>23.496057448134273</v>
      </c>
      <c r="BI9" s="33">
        <f>'Step (4)'!AQ10</f>
        <v>9.8181592318784467</v>
      </c>
      <c r="BJ9" s="33"/>
      <c r="BK9" s="33">
        <f>'Step (4)'!AS10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(4)'!BU20</f>
        <v>3185.4374310613362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(4)'!AB37</f>
        <v>2--</v>
      </c>
      <c r="CR9">
        <f>'Step (4)'!AC37</f>
        <v>-60.28387451171875</v>
      </c>
      <c r="CS9">
        <f>'Step (4)'!AD37</f>
        <v>-63.58526611328125</v>
      </c>
      <c r="CT9" s="13">
        <f>'Step (4)'!AE37</f>
        <v>277.15240478515625</v>
      </c>
      <c r="CV9" s="12" t="str">
        <f>'Step (4)'!AB55</f>
        <v>7--</v>
      </c>
      <c r="CW9">
        <f>'Step (4)'!AC55</f>
        <v>-43.12896728515625</v>
      </c>
      <c r="CX9">
        <f>'Step (4)'!AD55</f>
        <v>-33.350830078125</v>
      </c>
      <c r="CY9" s="56">
        <f>'Step (4)'!AE55</f>
        <v>117.65113830566406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768.837646484375</v>
      </c>
      <c r="C10" s="84">
        <v>292.61550903320313</v>
      </c>
      <c r="D10" s="69"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1.7947089968823577</v>
      </c>
      <c r="N10" s="89" t="s">
        <v>141</v>
      </c>
      <c r="O10" s="1"/>
      <c r="U10" s="88" t="s">
        <v>132</v>
      </c>
      <c r="V10" s="7" t="s">
        <v>4</v>
      </c>
      <c r="W10" s="172">
        <f>'Step (4)'!BU31/1000</f>
        <v>1.7947089968823577</v>
      </c>
      <c r="X10" s="89" t="s">
        <v>141</v>
      </c>
      <c r="AB10" s="7">
        <v>8</v>
      </c>
      <c r="AC10" s="12">
        <f>'Step (4)'!B11</f>
        <v>596.60552978515625</v>
      </c>
      <c r="AD10">
        <f>'Step (4)'!C11</f>
        <v>229.82659912109375</v>
      </c>
      <c r="AE10" s="13">
        <f>'Step (4)'!D11</f>
        <v>115.65781402587891</v>
      </c>
      <c r="AI10" s="14"/>
      <c r="AJ10" s="16" t="s">
        <v>63</v>
      </c>
      <c r="AK10" s="14">
        <f>AE50</f>
        <v>-73.62952978358868</v>
      </c>
      <c r="AL10" s="15">
        <f>AE51</f>
        <v>46.008061365033313</v>
      </c>
      <c r="AM10" s="15">
        <f>AE52</f>
        <v>11.797551700264057</v>
      </c>
      <c r="AN10" s="15">
        <f>AE79</f>
        <v>-136.0829211416079</v>
      </c>
      <c r="AO10" s="15">
        <f>AE68</f>
        <v>-48.207102377922482</v>
      </c>
      <c r="AP10" s="15">
        <f>AE69</f>
        <v>23.496057448134273</v>
      </c>
      <c r="AQ10" s="16">
        <f>AE70</f>
        <v>9.8181592318784467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596.60552978515625</v>
      </c>
      <c r="C11" s="84">
        <v>229.82659912109375</v>
      </c>
      <c r="D11" s="69">
        <v>115.65781402587891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(4)'!B16</f>
        <v>759.86785888671875</v>
      </c>
      <c r="AD11">
        <f>'Step (4)'!C16</f>
        <v>589.9117431640625</v>
      </c>
      <c r="AE11" s="13">
        <f>'Step (4)'!D16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-2.8039320647786132</v>
      </c>
      <c r="DD11" t="s">
        <v>141</v>
      </c>
      <c r="DI11" t="s">
        <v>145</v>
      </c>
      <c r="DJ11" s="178">
        <f>W37</f>
        <v>4.0925497886589532</v>
      </c>
      <c r="DK11" t="s">
        <v>141</v>
      </c>
    </row>
    <row r="12" spans="2:118" x14ac:dyDescent="0.3">
      <c r="B12" s="77">
        <v>695.6976318359375</v>
      </c>
      <c r="C12" s="78">
        <v>499.9185791015625</v>
      </c>
      <c r="D12" s="71">
        <v>305.69088745117188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(4)'!B12</f>
        <v>695.6976318359375</v>
      </c>
      <c r="AD12">
        <f>'Step (4)'!C12</f>
        <v>499.9185791015625</v>
      </c>
      <c r="AE12" s="13">
        <f>'Step (4)'!D12</f>
        <v>305.69088745117188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(4)'!BU26</f>
        <v>-845.32306307240344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(4)'!AB48</f>
        <v>uz^</v>
      </c>
      <c r="CR12" s="15">
        <f>'Step (4)'!AC48</f>
        <v>-2.8986167762577147E-2</v>
      </c>
      <c r="CS12" s="15">
        <f>'Step (4)'!AD48</f>
        <v>-0.22627352673557993</v>
      </c>
      <c r="CT12" s="16">
        <f>'Step (4)'!AE48</f>
        <v>0.97363242200384958</v>
      </c>
      <c r="CV12" s="14" t="str">
        <f>'Step (4)'!AB66</f>
        <v>lz^</v>
      </c>
      <c r="CW12" s="15">
        <f>'Step (4)'!AC66</f>
        <v>0.12831627221913958</v>
      </c>
      <c r="CX12" s="15">
        <f>'Step (4)'!AD66</f>
        <v>-0.12842192590003784</v>
      </c>
      <c r="CY12" s="59">
        <f>'Step (4)'!AE66</f>
        <v>0.98338331449740835</v>
      </c>
    </row>
    <row r="13" spans="2:118" x14ac:dyDescent="0.3">
      <c r="B13" s="77">
        <v>655.872314453125</v>
      </c>
      <c r="C13" s="78">
        <v>275.61691284179688</v>
      </c>
      <c r="D13" s="71">
        <v>115.14983367919922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-2.8039320647786132</v>
      </c>
      <c r="N13" s="91" t="s">
        <v>141</v>
      </c>
      <c r="U13" s="92" t="s">
        <v>139</v>
      </c>
      <c r="V13" s="5"/>
      <c r="W13" s="173">
        <f>'Step (4)'!CW18/1000</f>
        <v>-2.8039320647786132</v>
      </c>
      <c r="X13" s="91" t="s">
        <v>141</v>
      </c>
      <c r="AB13" s="7">
        <v>11</v>
      </c>
      <c r="AC13" s="12">
        <f>'Step (4)'!B13</f>
        <v>655.872314453125</v>
      </c>
      <c r="AD13">
        <f>'Step (4)'!C13</f>
        <v>275.61691284179688</v>
      </c>
      <c r="AE13" s="13">
        <f>'Step (4)'!D13</f>
        <v>115.14983367919922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(4)'!BU27</f>
        <v>-1930.4439325010708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712.12518310546875</v>
      </c>
      <c r="C14" s="84">
        <v>530.958984375</v>
      </c>
      <c r="D14" s="69">
        <v>149.59768676757813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2.393972710912021</v>
      </c>
      <c r="N14" s="89" t="s">
        <v>141</v>
      </c>
      <c r="U14" s="50" t="s">
        <v>135</v>
      </c>
      <c r="V14" s="13"/>
      <c r="W14" s="172">
        <f>'Step (4)'!CW88/1000</f>
        <v>2.393972710912021</v>
      </c>
      <c r="X14" s="89" t="s">
        <v>141</v>
      </c>
      <c r="AB14" s="7">
        <v>12</v>
      </c>
      <c r="AC14" s="12">
        <f>'Step (4)'!B14</f>
        <v>712.12518310546875</v>
      </c>
      <c r="AD14">
        <f>'Step (4)'!C14</f>
        <v>530.958984375</v>
      </c>
      <c r="AE14" s="13">
        <f>'Step (4)'!D14</f>
        <v>149.59768676757813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(4)'!BU28</f>
        <v>-2354.8548841616375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665.2371826171875</v>
      </c>
      <c r="C15" s="84">
        <v>302.99533081054688</v>
      </c>
      <c r="D15" s="69">
        <v>309.87698364257813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-3.6718450737655322</v>
      </c>
      <c r="N15" s="89" t="s">
        <v>141</v>
      </c>
      <c r="U15" s="50" t="s">
        <v>136</v>
      </c>
      <c r="V15" s="13"/>
      <c r="W15" s="172">
        <f>'Step (4)'!CW83/1000</f>
        <v>-3.6718450737655322</v>
      </c>
      <c r="X15" s="89" t="s">
        <v>141</v>
      </c>
      <c r="AB15" s="8">
        <v>13</v>
      </c>
      <c r="AC15" s="14">
        <f>'Step (4)'!B15</f>
        <v>665.2371826171875</v>
      </c>
      <c r="AD15" s="15">
        <f>'Step (4)'!C15</f>
        <v>302.99533081054688</v>
      </c>
      <c r="AE15" s="16">
        <f>'Step (4)'!D15</f>
        <v>309.87698364257813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-0.26618550430907278</v>
      </c>
      <c r="BD15" s="33">
        <f t="shared" si="6"/>
        <v>0.96348589993531519</v>
      </c>
      <c r="BE15" s="33">
        <f t="shared" si="6"/>
        <v>-2.8986167762577147E-2</v>
      </c>
      <c r="BF15" s="33">
        <f t="shared" si="6"/>
        <v>-0.46051416526823441</v>
      </c>
      <c r="BG15" s="33">
        <f t="shared" si="6"/>
        <v>-0.19140965609396268</v>
      </c>
      <c r="BH15" s="33">
        <f t="shared" si="6"/>
        <v>0.97308646986677128</v>
      </c>
      <c r="BI15" s="33"/>
      <c r="BJ15" s="33">
        <f t="shared" ref="BJ15:BJ20" si="7">BK4</f>
        <v>1390.11</v>
      </c>
      <c r="BK15" s="33"/>
      <c r="BL15" s="33"/>
      <c r="BM15" s="37">
        <f t="array" ref="BM15:BR20">MINVERSE(BC15:BH20)</f>
        <v>0.16817773148282281</v>
      </c>
      <c r="BN15" s="38">
        <v>-0.59208446907711554</v>
      </c>
      <c r="BO15" s="38">
        <v>-4.6482581279078158E-2</v>
      </c>
      <c r="BP15" s="38">
        <v>-6.3540324133233364E-3</v>
      </c>
      <c r="BQ15" s="38">
        <v>-2.4362095678221495E-3</v>
      </c>
      <c r="BR15" s="39">
        <v>3.7876401124365897E-3</v>
      </c>
      <c r="BS15" s="40">
        <f t="shared" ref="BS15:BS20" si="8">BJ15</f>
        <v>1390.11</v>
      </c>
      <c r="BT15" s="33" t="s">
        <v>49</v>
      </c>
      <c r="BU15" s="40">
        <f t="array" ref="BU15:BU20">MMULT(BM15:BR20,BS15:BS20)</f>
        <v>-735.1667385955393</v>
      </c>
      <c r="BV15" s="33" t="s">
        <v>23</v>
      </c>
      <c r="BW15" s="33"/>
      <c r="BX15" s="33"/>
      <c r="BY15" s="33"/>
      <c r="CC15">
        <f>'Step (4)'!BU29</f>
        <v>5019.9954286130815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3.886940648806857E-3</v>
      </c>
      <c r="CS15">
        <f>CS6*CS12</f>
        <v>0.17089293475376194</v>
      </c>
      <c r="CT15">
        <f>CT6*CT12</f>
        <v>-0.62465677187701651</v>
      </c>
      <c r="CW15">
        <f>CW6*CW12</f>
        <v>-2.1290771438862374E-2</v>
      </c>
      <c r="CX15">
        <f>CX6*CX12</f>
        <v>0.10359832602337789</v>
      </c>
      <c r="CY15" s="56">
        <f>CY6*CY12</f>
        <v>0.55776109023982345</v>
      </c>
      <c r="DB15" t="s">
        <v>410</v>
      </c>
      <c r="DC15">
        <f>DC6-DC7</f>
        <v>46.88800048828125</v>
      </c>
      <c r="DD15">
        <f>DD6-DD7</f>
        <v>227.96365356445313</v>
      </c>
      <c r="DE15">
        <f>DE6-DE7</f>
        <v>-160.279296875</v>
      </c>
      <c r="DI15" t="s">
        <v>414</v>
      </c>
      <c r="DJ15">
        <f>DJ6-DJ7</f>
        <v>39.8253173828125</v>
      </c>
      <c r="DK15">
        <f>DK6-DK7</f>
        <v>224.30166625976563</v>
      </c>
      <c r="DL15">
        <f>DL6-DL7</f>
        <v>190.54105377197266</v>
      </c>
    </row>
    <row r="16" spans="2:118" ht="15" thickBot="1" x14ac:dyDescent="0.35">
      <c r="B16" s="202">
        <v>759.86785888671875</v>
      </c>
      <c r="C16" s="203">
        <v>589.9117431640625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-2.3548548841616377</v>
      </c>
      <c r="N16" s="89" t="s">
        <v>141</v>
      </c>
      <c r="U16" s="50" t="s">
        <v>140</v>
      </c>
      <c r="V16" s="13"/>
      <c r="W16" s="172">
        <f>'Step (4)'!CC7/1000</f>
        <v>-2.3548548841616377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0.94061727312459742</v>
      </c>
      <c r="BD16" s="33">
        <f t="shared" si="6"/>
        <v>0.25306014423114792</v>
      </c>
      <c r="BE16" s="33">
        <f t="shared" si="6"/>
        <v>-0.22627352673557993</v>
      </c>
      <c r="BF16" s="33">
        <f t="shared" si="6"/>
        <v>0.88133702672270342</v>
      </c>
      <c r="BG16" s="33">
        <f t="shared" si="6"/>
        <v>0.96972949029119959</v>
      </c>
      <c r="BH16" s="33">
        <f t="shared" si="6"/>
        <v>0.20768371290906668</v>
      </c>
      <c r="BI16" s="33"/>
      <c r="BJ16" s="33">
        <f t="shared" si="7"/>
        <v>1848.6</v>
      </c>
      <c r="BK16" s="33"/>
      <c r="BL16" s="33"/>
      <c r="BM16" s="41">
        <v>-0.72374251103452059</v>
      </c>
      <c r="BN16" s="33">
        <v>-0.17591739716768809</v>
      </c>
      <c r="BO16" s="33">
        <v>-0.37791371397572882</v>
      </c>
      <c r="BP16" s="33">
        <v>-1.5217766113391482E-3</v>
      </c>
      <c r="BQ16" s="33">
        <v>6.1151803707004543E-3</v>
      </c>
      <c r="BR16" s="42">
        <v>-1.1965876577795167E-4</v>
      </c>
      <c r="BS16" s="43">
        <f t="shared" si="8"/>
        <v>1848.6</v>
      </c>
      <c r="BT16" s="33" t="s">
        <v>50</v>
      </c>
      <c r="BU16" s="43">
        <v>-2046.1872647207172</v>
      </c>
      <c r="BV16" s="33" t="s">
        <v>24</v>
      </c>
      <c r="BW16" s="33"/>
      <c r="BX16" s="33"/>
      <c r="BY16" s="33"/>
      <c r="CC16">
        <f>'Step (4)'!BU30</f>
        <v>2745.0735834161228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-0.44987689647444773</v>
      </c>
      <c r="CV16" s="1" t="s">
        <v>147</v>
      </c>
      <c r="CW16">
        <f>SUM(CW15:CY15)</f>
        <v>0.64006864482433901</v>
      </c>
      <c r="CY16" s="56"/>
      <c r="DB16" t="s">
        <v>42</v>
      </c>
      <c r="DC16">
        <f>DC15/(SQRT(SUMSQ($DC$15:$DE$15)))</f>
        <v>0.16592417368938073</v>
      </c>
      <c r="DD16">
        <f>DD15/(SQRT(SUMSQ($DC$15:$DE$15)))</f>
        <v>0.80670279079927243</v>
      </c>
      <c r="DE16">
        <f>DE15/(SQRT(SUMSQ($DC$15:$DE$15)))</f>
        <v>-0.56718583894713159</v>
      </c>
      <c r="DI16" t="s">
        <v>43</v>
      </c>
      <c r="DJ16">
        <f>DJ15/(SQRT(SUMSQ($DC$15:$DE$15)))</f>
        <v>0.14093121501975825</v>
      </c>
      <c r="DK16">
        <f>DK15/(SQRT(SUMSQ($DC$15:$DE$15)))</f>
        <v>0.79374399086616088</v>
      </c>
      <c r="DL16">
        <f>DL15/(SQRT(SUMSQ($DC$15:$DE$15)))</f>
        <v>0.67427415483243036</v>
      </c>
    </row>
    <row r="17" spans="2:118" x14ac:dyDescent="0.3">
      <c r="B17" s="212">
        <v>657.99249267578125</v>
      </c>
      <c r="C17" s="213">
        <v>262.7451171875</v>
      </c>
      <c r="D17" s="213">
        <v>307.14047241210938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0.60301086614873389</v>
      </c>
      <c r="N17" s="89" t="s">
        <v>141</v>
      </c>
      <c r="U17" s="50" t="s">
        <v>137</v>
      </c>
      <c r="V17" s="13"/>
      <c r="W17" s="172">
        <f>'Step (4)'!CW63/1000</f>
        <v>0.60301086614873389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0.21067610874366186</v>
      </c>
      <c r="BD17" s="33">
        <f t="shared" si="6"/>
        <v>8.7495622905070222E-2</v>
      </c>
      <c r="BE17" s="33">
        <f t="shared" si="6"/>
        <v>0.97363242200384958</v>
      </c>
      <c r="BF17" s="33">
        <f t="shared" si="6"/>
        <v>0.10569649433583853</v>
      </c>
      <c r="BG17" s="33">
        <f t="shared" si="6"/>
        <v>0.15161483836868136</v>
      </c>
      <c r="BH17" s="33">
        <f t="shared" si="6"/>
        <v>-9.9850876583682441E-2</v>
      </c>
      <c r="BI17" s="33"/>
      <c r="BJ17" s="33">
        <f t="shared" si="7"/>
        <v>1656</v>
      </c>
      <c r="BK17" s="33"/>
      <c r="BL17" s="33"/>
      <c r="BM17" s="41">
        <v>0.26229730035275234</v>
      </c>
      <c r="BN17" s="33">
        <v>-9.562021930274954E-2</v>
      </c>
      <c r="BO17" s="33">
        <v>1.0669649023081487</v>
      </c>
      <c r="BP17" s="33">
        <v>7.1124162246833181E-4</v>
      </c>
      <c r="BQ17" s="33">
        <v>-7.9802422884176253E-4</v>
      </c>
      <c r="BR17" s="42">
        <v>-1.1026003082240975E-3</v>
      </c>
      <c r="BS17" s="43">
        <f t="shared" si="8"/>
        <v>1656</v>
      </c>
      <c r="BT17" s="33" t="s">
        <v>51</v>
      </c>
      <c r="BU17" s="43">
        <v>1841.1435975890467</v>
      </c>
      <c r="BV17" s="33" t="s">
        <v>25</v>
      </c>
      <c r="BW17" s="33"/>
      <c r="BX17" s="33"/>
      <c r="BY17" s="33"/>
      <c r="CC17">
        <f>'Step (4)'!BU31</f>
        <v>1794.7089968823577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11.5374755859375</v>
      </c>
      <c r="DD17">
        <f>DD7</f>
        <v>67.562667846679688</v>
      </c>
      <c r="DE17">
        <f>DE7</f>
        <v>45.82720947265625</v>
      </c>
      <c r="DF17">
        <f>SQRT(SUMSQ(DC17:DE17))</f>
        <v>82.449745648531774</v>
      </c>
      <c r="DG17" t="s">
        <v>397</v>
      </c>
      <c r="DI17" t="s">
        <v>415</v>
      </c>
      <c r="DJ17">
        <f>DJ7</f>
        <v>655.872314453125</v>
      </c>
      <c r="DK17">
        <f>DK7</f>
        <v>275.61691284179688</v>
      </c>
      <c r="DL17">
        <f>DL7</f>
        <v>115.14983367919922</v>
      </c>
      <c r="DM17">
        <f>SQRT(SUMSQ(DJ17:DL17))</f>
        <v>720.68901733472308</v>
      </c>
      <c r="DN17" t="s">
        <v>397</v>
      </c>
    </row>
    <row r="18" spans="2:118" ht="15" thickBot="1" x14ac:dyDescent="0.35">
      <c r="B18" s="215">
        <v>651.8800048828125</v>
      </c>
      <c r="C18" s="184">
        <v>242.96888732910156</v>
      </c>
      <c r="D18" s="184"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-6.8306884955381095</v>
      </c>
      <c r="N18" s="89" t="s">
        <v>141</v>
      </c>
      <c r="U18" s="50" t="s">
        <v>138</v>
      </c>
      <c r="V18" s="13"/>
      <c r="W18" s="172">
        <f>'Step (4)'!CW58/1000</f>
        <v>-6.8306884955381095</v>
      </c>
      <c r="X18" s="89" t="s">
        <v>141</v>
      </c>
      <c r="AB18" s="6" t="s">
        <v>6</v>
      </c>
      <c r="AC18" s="9">
        <f>'Step (4)'!C28</f>
        <v>1390.11</v>
      </c>
      <c r="AD18" s="10">
        <f>'Step (4)'!C29</f>
        <v>1848.6</v>
      </c>
      <c r="AE18" s="11">
        <f>'Step (4)'!C30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-274.0902356671146</v>
      </c>
      <c r="BD18" s="33">
        <f t="shared" si="6"/>
        <v>-75.699659995107325</v>
      </c>
      <c r="BE18" s="33">
        <f t="shared" si="6"/>
        <v>0.8035754243509956</v>
      </c>
      <c r="BF18" s="33">
        <f t="shared" si="6"/>
        <v>-152.00999924822423</v>
      </c>
      <c r="BG18" s="33">
        <f t="shared" si="6"/>
        <v>-119.14625909308732</v>
      </c>
      <c r="BH18" s="33">
        <f t="shared" si="6"/>
        <v>-21.104115613204208</v>
      </c>
      <c r="BI18" s="33"/>
      <c r="BJ18" s="33">
        <f t="shared" si="7"/>
        <v>48000</v>
      </c>
      <c r="BK18" s="33"/>
      <c r="BL18" s="33"/>
      <c r="BM18" s="41">
        <v>0.14666164814912189</v>
      </c>
      <c r="BN18" s="33">
        <v>-0.40450746905469342</v>
      </c>
      <c r="BO18" s="33">
        <v>-6.0902890902331024E-2</v>
      </c>
      <c r="BP18" s="33">
        <v>1.4275930924284182E-3</v>
      </c>
      <c r="BQ18" s="33">
        <v>2.5160422884960591E-3</v>
      </c>
      <c r="BR18" s="42">
        <v>-1.3273339415507547E-2</v>
      </c>
      <c r="BS18" s="43">
        <f t="shared" si="8"/>
        <v>48000</v>
      </c>
      <c r="BT18" s="33" t="s">
        <v>52</v>
      </c>
      <c r="BU18" s="43">
        <v>-2354.8548841616375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4092.5497886589528</v>
      </c>
      <c r="CS18" s="62"/>
      <c r="CT18" s="62"/>
      <c r="CU18" s="62"/>
      <c r="CV18" s="63" t="s">
        <v>146</v>
      </c>
      <c r="CW18" s="62">
        <f>-CC17/CW16</f>
        <v>-2803.932064778613</v>
      </c>
      <c r="CX18" s="62"/>
      <c r="CY18" s="64"/>
      <c r="DB18" t="s">
        <v>394</v>
      </c>
      <c r="DC18">
        <f>DC16*DC17</f>
        <v>1.9143461030580835</v>
      </c>
      <c r="DD18">
        <f t="shared" ref="DD18:DE18" si="9">DD16*DD17</f>
        <v>54.502992705760775</v>
      </c>
      <c r="DE18">
        <f t="shared" si="9"/>
        <v>-25.99254425135447</v>
      </c>
      <c r="DF18">
        <f>SUM(DC18:DE18)</f>
        <v>30.424794557464391</v>
      </c>
      <c r="DG18" t="s">
        <v>396</v>
      </c>
      <c r="DI18" t="s">
        <v>416</v>
      </c>
      <c r="DJ18">
        <f>DJ16*DJ17</f>
        <v>92.432882173699852</v>
      </c>
      <c r="DK18">
        <f t="shared" ref="DK18:DL18" si="10">DK16*DK17</f>
        <v>218.76926834925868</v>
      </c>
      <c r="DL18">
        <f t="shared" si="10"/>
        <v>77.642556783136982</v>
      </c>
      <c r="DM18">
        <f>SUM(DJ18:DL18)</f>
        <v>388.84470730609547</v>
      </c>
      <c r="DN18" t="s">
        <v>396</v>
      </c>
    </row>
    <row r="19" spans="2:118" ht="15" thickBot="1" x14ac:dyDescent="0.35">
      <c r="B19" s="224">
        <v>653.69970703125</v>
      </c>
      <c r="C19" s="225">
        <v>235.43266296386719</v>
      </c>
      <c r="D19" s="225"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-6.5749123991429768</v>
      </c>
      <c r="N19" s="91" t="s">
        <v>141</v>
      </c>
      <c r="U19" s="92" t="s">
        <v>402</v>
      </c>
      <c r="V19" s="5"/>
      <c r="W19" s="180">
        <f>DC29</f>
        <v>-6.5749123991429768</v>
      </c>
      <c r="X19" s="91" t="s">
        <v>141</v>
      </c>
      <c r="AB19" s="8" t="s">
        <v>7</v>
      </c>
      <c r="AC19" s="14">
        <f>'Step (4)'!C31</f>
        <v>48</v>
      </c>
      <c r="AD19" s="15">
        <f>'Step (4)'!C32</f>
        <v>0</v>
      </c>
      <c r="AE19" s="16">
        <f>'Step (4)'!C33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-61.073580536088969</v>
      </c>
      <c r="BD19" s="33">
        <f t="shared" si="6"/>
        <v>272.30700929519691</v>
      </c>
      <c r="BE19" s="33">
        <f t="shared" si="6"/>
        <v>50.66074864771663</v>
      </c>
      <c r="BF19" s="33">
        <f t="shared" si="6"/>
        <v>-63.107833355641127</v>
      </c>
      <c r="BG19" s="33">
        <f t="shared" si="6"/>
        <v>-15.980572518203285</v>
      </c>
      <c r="BH19" s="33">
        <f t="shared" si="6"/>
        <v>110.1782656600941</v>
      </c>
      <c r="BI19" s="33"/>
      <c r="BJ19" s="33">
        <f t="shared" si="7"/>
        <v>0</v>
      </c>
      <c r="BK19" s="33"/>
      <c r="BL19" s="33"/>
      <c r="BM19" s="41">
        <v>-0.4282625200921984</v>
      </c>
      <c r="BN19" s="33">
        <v>1.9534545141215762</v>
      </c>
      <c r="BO19" s="33">
        <v>0.35501622718220127</v>
      </c>
      <c r="BP19" s="33">
        <v>5.1137840788370815E-3</v>
      </c>
      <c r="BQ19" s="33">
        <v>-4.9523866747617617E-4</v>
      </c>
      <c r="BR19" s="42">
        <v>8.8938702673400493E-3</v>
      </c>
      <c r="BS19" s="43">
        <f t="shared" si="8"/>
        <v>0</v>
      </c>
      <c r="BT19" s="33" t="s">
        <v>53</v>
      </c>
      <c r="BU19" s="43">
        <v>5040.9711268212523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76.630884332908934</v>
      </c>
      <c r="DD19" t="s">
        <v>113</v>
      </c>
      <c r="DF19" s="1" t="s">
        <v>398</v>
      </c>
      <c r="DI19" t="s">
        <v>395</v>
      </c>
      <c r="DJ19">
        <f>SQRT(DM17^2-DM18^2)</f>
        <v>606.78863973127056</v>
      </c>
      <c r="DK19" t="s">
        <v>113</v>
      </c>
      <c r="DM19" s="1" t="s">
        <v>398</v>
      </c>
    </row>
    <row r="20" spans="2:118" ht="15" thickBot="1" x14ac:dyDescent="0.35">
      <c r="B20" s="215">
        <v>671.1839599609375</v>
      </c>
      <c r="C20" s="184">
        <v>350.8402099609375</v>
      </c>
      <c r="D20" s="184">
        <v>267.12322998046875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-73.62952978358868</v>
      </c>
      <c r="BD20" s="33">
        <f t="shared" si="6"/>
        <v>46.008061365033313</v>
      </c>
      <c r="BE20" s="33">
        <f t="shared" si="6"/>
        <v>11.797551700264057</v>
      </c>
      <c r="BF20" s="33">
        <f t="shared" si="6"/>
        <v>-136.0829211416079</v>
      </c>
      <c r="BG20" s="33">
        <f t="shared" si="6"/>
        <v>-48.207102377922482</v>
      </c>
      <c r="BH20" s="33">
        <f t="shared" si="6"/>
        <v>23.496057448134273</v>
      </c>
      <c r="BI20" s="33"/>
      <c r="BJ20" s="33">
        <f t="shared" si="7"/>
        <v>134000</v>
      </c>
      <c r="BK20" s="33"/>
      <c r="BL20" s="33"/>
      <c r="BM20" s="44">
        <v>1.7832447689963269</v>
      </c>
      <c r="BN20" s="45">
        <v>0.20218820052546979</v>
      </c>
      <c r="BO20" s="45">
        <v>0.43426321523902955</v>
      </c>
      <c r="BP20" s="45">
        <v>1.471328285857188E-3</v>
      </c>
      <c r="BQ20" s="45">
        <v>-5.6517338575603837E-3</v>
      </c>
      <c r="BR20" s="46">
        <v>-3.4104306299739509E-3</v>
      </c>
      <c r="BS20" s="47">
        <f t="shared" si="8"/>
        <v>134000</v>
      </c>
      <c r="BT20" s="33" t="s">
        <v>54</v>
      </c>
      <c r="BU20" s="47">
        <v>3185.4374310613362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653.6514892578125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654.5831298828125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-0.2272025795106786</v>
      </c>
      <c r="N22" s="89" t="s">
        <v>141</v>
      </c>
      <c r="U22" s="50" t="s">
        <v>384</v>
      </c>
      <c r="V22" s="7" t="s">
        <v>2</v>
      </c>
      <c r="W22" s="178">
        <f>DC39</f>
        <v>-0.2272025795106786</v>
      </c>
      <c r="X22" s="89" t="s">
        <v>141</v>
      </c>
      <c r="AB22" s="6">
        <v>1</v>
      </c>
      <c r="AC22" s="18">
        <f t="shared" ref="AC22:AC34" si="11">AC3-$AC$11</f>
        <v>16.74554443359375</v>
      </c>
      <c r="AD22" s="18">
        <f t="shared" ref="AD22:AD34" si="12">AD3-$AD$11</f>
        <v>-335.78341674804688</v>
      </c>
      <c r="AE22" s="18">
        <f t="shared" ref="AE22:AE34" si="13">AE3-$AE$11</f>
        <v>216.18643188476563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-6.11248779296875</v>
      </c>
      <c r="DD22">
        <f>DD9-DD8</f>
        <v>-19.776229858398438</v>
      </c>
      <c r="DE22">
        <f>DE9-DE8</f>
        <v>167.56134033203125</v>
      </c>
      <c r="DI22" t="s">
        <v>409</v>
      </c>
      <c r="DJ22">
        <f>DJ9-DJ8</f>
        <v>-17.532470703125</v>
      </c>
      <c r="DK22">
        <f>DK9-DK8</f>
        <v>-121.94549560546875</v>
      </c>
      <c r="DL22">
        <f>DL9-DL8</f>
        <v>96.35333251953125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-1.4917975989784069</v>
      </c>
      <c r="N23" s="89" t="s">
        <v>141</v>
      </c>
      <c r="U23" s="50" t="s">
        <v>384</v>
      </c>
      <c r="V23" s="7" t="s">
        <v>3</v>
      </c>
      <c r="W23" s="178">
        <f>DD39</f>
        <v>-1.4917975989784069</v>
      </c>
      <c r="X23" s="89" t="s">
        <v>141</v>
      </c>
      <c r="AB23" s="7">
        <v>2</v>
      </c>
      <c r="AC23" s="19">
        <f t="shared" si="11"/>
        <v>-60.28387451171875</v>
      </c>
      <c r="AD23" s="20">
        <f t="shared" si="12"/>
        <v>-63.58526611328125</v>
      </c>
      <c r="AE23" s="21">
        <f t="shared" si="13"/>
        <v>277.15240478515625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-2046.1872647207172</v>
      </c>
      <c r="CS23" t="s">
        <v>8</v>
      </c>
      <c r="CT23" s="13"/>
      <c r="CV23" s="28" t="s">
        <v>263</v>
      </c>
      <c r="CW23" s="51">
        <f>CC16</f>
        <v>2745.0735834161228</v>
      </c>
      <c r="CX23" t="s">
        <v>8</v>
      </c>
      <c r="CY23" s="13"/>
      <c r="DB23" t="s">
        <v>387</v>
      </c>
      <c r="DC23">
        <f>DC22/(SQRT(SUMSQ($DC$22:$DE$22)))</f>
        <v>-3.6203909188189262E-2</v>
      </c>
      <c r="DD23">
        <f>DD22/(SQRT(SUMSQ($DC$22:$DE$22)))</f>
        <v>-0.11713345762453853</v>
      </c>
      <c r="DE23">
        <f>DE22/(SQRT(SUMSQ($DC$22:$DE$22)))</f>
        <v>0.99245605951317262</v>
      </c>
      <c r="DI23" t="s">
        <v>387</v>
      </c>
      <c r="DJ23">
        <f>DJ22/(SQRT(SUMSQ($DC$22:$DE$22)))</f>
        <v>-0.10384380283109572</v>
      </c>
      <c r="DK23">
        <f>DK22/(SQRT(SUMSQ($DC$22:$DE$22)))</f>
        <v>-0.72227606800092548</v>
      </c>
      <c r="DL23">
        <f>DL22/(SQRT(SUMSQ($DC$22:$DE$22)))</f>
        <v>0.57069517660701319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-4.9349610907855181</v>
      </c>
      <c r="N24" s="93" t="s">
        <v>141</v>
      </c>
      <c r="U24" s="74" t="s">
        <v>384</v>
      </c>
      <c r="V24" s="94" t="s">
        <v>4</v>
      </c>
      <c r="W24" s="235">
        <f>DE39</f>
        <v>-4.9349610907855181</v>
      </c>
      <c r="X24" s="93" t="s">
        <v>141</v>
      </c>
      <c r="AB24" s="7">
        <v>3</v>
      </c>
      <c r="AC24" s="19">
        <f t="shared" si="11"/>
        <v>-151.3248291015625</v>
      </c>
      <c r="AD24" s="20">
        <f t="shared" si="12"/>
        <v>-366.87779235839844</v>
      </c>
      <c r="AE24" s="21">
        <f t="shared" si="13"/>
        <v>203.95640563964844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4.29278564453125</v>
      </c>
      <c r="DD24">
        <f>DD8</f>
        <v>27.312454223632813</v>
      </c>
      <c r="DE24">
        <f>DE8</f>
        <v>43.0906982421875</v>
      </c>
      <c r="DF24">
        <f>SQRT(SUMSQ(DC24:DE24))</f>
        <v>51.197719083052831</v>
      </c>
      <c r="DG24" t="s">
        <v>397</v>
      </c>
      <c r="DI24" t="s">
        <v>388</v>
      </c>
      <c r="DJ24">
        <f>DJ8</f>
        <v>671.1839599609375</v>
      </c>
      <c r="DK24">
        <f>DK8</f>
        <v>350.8402099609375</v>
      </c>
      <c r="DL24">
        <f>DL8</f>
        <v>267.12322998046875</v>
      </c>
      <c r="DM24">
        <f>SQRT(SUMSQ(DJ24:DL24))</f>
        <v>803.07632329030753</v>
      </c>
      <c r="DN24" t="s">
        <v>397</v>
      </c>
    </row>
    <row r="25" spans="2:118" ht="15" thickBot="1" x14ac:dyDescent="0.35">
      <c r="AB25" s="7">
        <v>4</v>
      </c>
      <c r="AC25" s="19">
        <f t="shared" si="11"/>
        <v>43.28594970703125</v>
      </c>
      <c r="AD25" s="20">
        <f t="shared" si="12"/>
        <v>-378.34326171875</v>
      </c>
      <c r="AE25" s="21">
        <f t="shared" si="13"/>
        <v>127.10284423828125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(4)'!AC47</f>
        <v>0.96348589993531519</v>
      </c>
      <c r="CS25" s="51">
        <f>'Step (4)'!AD47</f>
        <v>0.25306014423114792</v>
      </c>
      <c r="CT25" s="67">
        <f>'Step (4)'!AE47</f>
        <v>8.7495622905070222E-2</v>
      </c>
      <c r="CV25" s="12"/>
      <c r="CW25" s="51">
        <f>CR68</f>
        <v>0.97308646986677128</v>
      </c>
      <c r="CX25" s="51">
        <f>CS68</f>
        <v>0.20768371290906668</v>
      </c>
      <c r="CY25" s="67">
        <f>CT68</f>
        <v>-9.9850876583682441E-2</v>
      </c>
      <c r="DB25" t="s">
        <v>394</v>
      </c>
      <c r="DC25">
        <f>DC23*DC24</f>
        <v>-0.15541562163897188</v>
      </c>
      <c r="DD25">
        <f t="shared" ref="DD25:DE25" si="15">DD23*DD24</f>
        <v>-3.1992021994260424</v>
      </c>
      <c r="DE25">
        <f t="shared" si="15"/>
        <v>42.765624579112597</v>
      </c>
      <c r="DF25">
        <f>SUM(DC25:DE25)</f>
        <v>39.411006758047584</v>
      </c>
      <c r="DG25" t="s">
        <v>396</v>
      </c>
      <c r="DI25" t="s">
        <v>416</v>
      </c>
      <c r="DJ25">
        <f>DJ23*DJ24</f>
        <v>-69.698294801577632</v>
      </c>
      <c r="DK25">
        <f t="shared" ref="DK25:DL25" si="16">DK23*DK24</f>
        <v>-253.40348734720507</v>
      </c>
      <c r="DL25">
        <f t="shared" si="16"/>
        <v>152.44593890953942</v>
      </c>
      <c r="DM25">
        <f>SUM(DJ25:DL25)</f>
        <v>-170.6558432392433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-103.57916259765625</v>
      </c>
      <c r="AD26" s="20">
        <f t="shared" si="12"/>
        <v>-97.271209716796875</v>
      </c>
      <c r="AE26" s="21">
        <f t="shared" si="13"/>
        <v>160.81109619140625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-0.26618550430907278</v>
      </c>
      <c r="BD26" s="33">
        <f t="shared" si="17"/>
        <v>0.96348589993531519</v>
      </c>
      <c r="BE26" s="33">
        <f t="shared" ref="BE26:BH31" si="18">BF4</f>
        <v>-0.46051416526823441</v>
      </c>
      <c r="BF26" s="33">
        <f t="shared" si="18"/>
        <v>-0.19140965609396268</v>
      </c>
      <c r="BG26" s="33">
        <f t="shared" si="18"/>
        <v>0.97308646986677128</v>
      </c>
      <c r="BH26" s="33">
        <f t="shared" si="18"/>
        <v>0.12831627221913958</v>
      </c>
      <c r="BI26" s="33"/>
      <c r="BJ26" s="33">
        <f>BK4</f>
        <v>1390.11</v>
      </c>
      <c r="BK26" s="33"/>
      <c r="BL26" s="33"/>
      <c r="BM26" s="37">
        <f t="array" ref="BM26:BR31">MINVERSE(BC26:BH31)</f>
        <v>0.1524843838455722</v>
      </c>
      <c r="BN26" s="38">
        <v>-0.58636347484404439</v>
      </c>
      <c r="BO26" s="38">
        <v>-0.11031949880033504</v>
      </c>
      <c r="BP26" s="38">
        <v>-6.3965862711803049E-3</v>
      </c>
      <c r="BQ26" s="38">
        <v>-2.3884634734882763E-3</v>
      </c>
      <c r="BR26" s="39">
        <v>3.8536091099010301E-3</v>
      </c>
      <c r="BS26" s="40">
        <f t="shared" ref="BS26:BS31" si="19">BK4</f>
        <v>1390.11</v>
      </c>
      <c r="BT26" s="33" t="s">
        <v>49</v>
      </c>
      <c r="BU26" s="40">
        <f t="array" ref="BU26:BU31">MMULT(BM26:BR31,BS26:BS31)</f>
        <v>-845.32306307240344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32.679947760428249</v>
      </c>
      <c r="DD26" t="s">
        <v>113</v>
      </c>
      <c r="DG26" s="1"/>
      <c r="DI26" t="s">
        <v>395</v>
      </c>
      <c r="DJ26">
        <f>SQRT(DM24^2-DM25^2)</f>
        <v>784.73445457541959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8.96978759765625</v>
      </c>
      <c r="AD27" s="20">
        <f t="shared" si="12"/>
        <v>-297.29623413085938</v>
      </c>
      <c r="AE27" s="21">
        <f t="shared" si="13"/>
        <v>76.383918762207031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0.94061727312459742</v>
      </c>
      <c r="BD27" s="33">
        <f t="shared" si="17"/>
        <v>0.25306014423114792</v>
      </c>
      <c r="BE27" s="33">
        <f t="shared" si="18"/>
        <v>0.88133702672270342</v>
      </c>
      <c r="BF27" s="33">
        <f t="shared" si="18"/>
        <v>0.96972949029119959</v>
      </c>
      <c r="BG27" s="33">
        <f t="shared" si="18"/>
        <v>0.20768371290906668</v>
      </c>
      <c r="BH27" s="33">
        <f t="shared" si="18"/>
        <v>-0.12842192590003784</v>
      </c>
      <c r="BI27" s="33"/>
      <c r="BJ27" s="33">
        <f t="shared" ref="BJ27:BJ31" si="20">BK5</f>
        <v>1848.6</v>
      </c>
      <c r="BK27" s="33"/>
      <c r="BL27" s="33"/>
      <c r="BM27" s="41">
        <v>-0.7072532140482346</v>
      </c>
      <c r="BN27" s="33">
        <v>-0.18192855394229607</v>
      </c>
      <c r="BO27" s="33">
        <v>-0.31083905813885199</v>
      </c>
      <c r="BP27" s="33">
        <v>-1.4770644685678886E-3</v>
      </c>
      <c r="BQ27" s="33">
        <v>6.065012646923172E-3</v>
      </c>
      <c r="BR27" s="42">
        <v>-1.8897363831009987E-4</v>
      </c>
      <c r="BS27" s="43">
        <f t="shared" si="19"/>
        <v>1848.6</v>
      </c>
      <c r="BT27" s="33" t="s">
        <v>50</v>
      </c>
      <c r="BU27" s="43">
        <v>-1930.4439325010708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-735.1667385955393</v>
      </c>
      <c r="CT27" s="13"/>
      <c r="CV27" s="28" t="s">
        <v>264</v>
      </c>
      <c r="CW27" s="51">
        <f>CC15</f>
        <v>5019.9954286130815</v>
      </c>
      <c r="CY27" s="13"/>
    </row>
    <row r="28" spans="2:118" x14ac:dyDescent="0.3">
      <c r="B28" s="60" t="s">
        <v>56</v>
      </c>
      <c r="C28" s="6" cm="1">
        <f t="array" ref="C28:C33">'Load Sweep Summary'!G4:G9</f>
        <v>1390.11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-43.12896728515625</v>
      </c>
      <c r="AD28" s="20">
        <f t="shared" si="12"/>
        <v>-33.350830078125</v>
      </c>
      <c r="AE28" s="21">
        <f t="shared" si="13"/>
        <v>117.65113830566406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0.21067610874366186</v>
      </c>
      <c r="BD28" s="33">
        <f t="shared" si="17"/>
        <v>8.7495622905070222E-2</v>
      </c>
      <c r="BE28" s="33">
        <f t="shared" si="18"/>
        <v>0.10569649433583853</v>
      </c>
      <c r="BF28" s="33">
        <f t="shared" si="18"/>
        <v>0.15161483836868136</v>
      </c>
      <c r="BG28" s="33">
        <f t="shared" si="18"/>
        <v>-9.9850876583682441E-2</v>
      </c>
      <c r="BH28" s="33">
        <f t="shared" si="18"/>
        <v>0.98338331449740835</v>
      </c>
      <c r="BI28" s="33"/>
      <c r="BJ28" s="33">
        <f t="shared" si="20"/>
        <v>1656</v>
      </c>
      <c r="BK28" s="33"/>
      <c r="BL28" s="33"/>
      <c r="BM28" s="41">
        <v>0.14666164814912189</v>
      </c>
      <c r="BN28" s="33">
        <v>-0.40450746905469342</v>
      </c>
      <c r="BO28" s="33">
        <v>-6.0902890902331017E-2</v>
      </c>
      <c r="BP28" s="33">
        <v>1.4275930924284182E-3</v>
      </c>
      <c r="BQ28" s="33">
        <v>2.5160422884960591E-3</v>
      </c>
      <c r="BR28" s="42">
        <v>-1.3273339415507547E-2</v>
      </c>
      <c r="BS28" s="43">
        <f t="shared" si="19"/>
        <v>1656</v>
      </c>
      <c r="BT28" s="33" t="s">
        <v>52</v>
      </c>
      <c r="BU28" s="43">
        <v>-2354.8548841616375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1848.6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(4)'!BU15/1000</f>
        <v>-0.73516673859553927</v>
      </c>
      <c r="X29" s="89" t="s">
        <v>141</v>
      </c>
      <c r="AB29" s="7">
        <v>8</v>
      </c>
      <c r="AC29" s="19">
        <f t="shared" si="11"/>
        <v>-163.2623291015625</v>
      </c>
      <c r="AD29" s="20">
        <f t="shared" si="12"/>
        <v>-360.08514404296875</v>
      </c>
      <c r="AE29" s="21">
        <f t="shared" si="13"/>
        <v>90.657814025878906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-274.0902356671146</v>
      </c>
      <c r="BD29" s="33">
        <f t="shared" si="17"/>
        <v>-75.699659995107325</v>
      </c>
      <c r="BE29" s="33">
        <f t="shared" si="18"/>
        <v>-152.00999924822423</v>
      </c>
      <c r="BF29" s="33">
        <f t="shared" si="18"/>
        <v>-119.14625909308732</v>
      </c>
      <c r="BG29" s="33">
        <f t="shared" si="18"/>
        <v>-21.104115613204208</v>
      </c>
      <c r="BH29" s="33">
        <f t="shared" si="18"/>
        <v>-17.687664057921332</v>
      </c>
      <c r="BI29" s="33"/>
      <c r="BJ29" s="33">
        <f t="shared" si="20"/>
        <v>48000</v>
      </c>
      <c r="BK29" s="33"/>
      <c r="BL29" s="33"/>
      <c r="BM29" s="41">
        <v>-0.43125080901231388</v>
      </c>
      <c r="BN29" s="33">
        <v>1.9545438918677334</v>
      </c>
      <c r="BO29" s="33">
        <v>0.3428605572937517</v>
      </c>
      <c r="BP29" s="33">
        <v>5.1056810771779385E-3</v>
      </c>
      <c r="BQ29" s="33">
        <v>-4.8614697283111364E-4</v>
      </c>
      <c r="BR29" s="42">
        <v>8.9064319226828653E-3</v>
      </c>
      <c r="BS29" s="43">
        <f t="shared" si="19"/>
        <v>48000</v>
      </c>
      <c r="BT29" s="33" t="s">
        <v>53</v>
      </c>
      <c r="BU29" s="43">
        <v>5019.9954286130815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-0.26618550430907278</v>
      </c>
      <c r="CS29" s="51">
        <f>AD46</f>
        <v>0.94061727312459742</v>
      </c>
      <c r="CT29" s="67">
        <f>AE46</f>
        <v>0.21067610874366186</v>
      </c>
      <c r="CV29" s="12"/>
      <c r="CW29" s="51">
        <f>AC64</f>
        <v>-0.19140965609396268</v>
      </c>
      <c r="CX29" s="51">
        <f>AD64</f>
        <v>0.96972949029119959</v>
      </c>
      <c r="CY29" s="67">
        <f>AE64</f>
        <v>0.15161483836868136</v>
      </c>
      <c r="DB29" t="s">
        <v>401</v>
      </c>
      <c r="DC29" s="178">
        <f>-ABS(DC11*DC19/DC26)</f>
        <v>-6.5749123991429768</v>
      </c>
      <c r="DD29" t="s">
        <v>141</v>
      </c>
      <c r="DI29" t="s">
        <v>401</v>
      </c>
      <c r="DJ29" s="178">
        <f>-ABS(DJ11*DJ19/DJ26)</f>
        <v>-3.1645261716416679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(4)'!BU16/1000</f>
        <v>-2.0461872647207171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-61.073580536088969</v>
      </c>
      <c r="BD30" s="33">
        <f t="shared" si="17"/>
        <v>272.30700929519691</v>
      </c>
      <c r="BE30" s="33">
        <f t="shared" si="18"/>
        <v>-63.107833355641127</v>
      </c>
      <c r="BF30" s="33">
        <f t="shared" si="18"/>
        <v>-15.980572518203285</v>
      </c>
      <c r="BG30" s="33">
        <f t="shared" si="18"/>
        <v>110.1782656600941</v>
      </c>
      <c r="BH30" s="33">
        <f t="shared" si="18"/>
        <v>57.508862289448473</v>
      </c>
      <c r="BI30" s="33"/>
      <c r="BJ30" s="33">
        <f t="shared" si="20"/>
        <v>0</v>
      </c>
      <c r="BK30" s="33"/>
      <c r="BL30" s="33"/>
      <c r="BM30" s="41">
        <v>1.7205086257853661</v>
      </c>
      <c r="BN30" s="33">
        <v>0.22505859897781061</v>
      </c>
      <c r="BO30" s="33">
        <v>0.17906705873169299</v>
      </c>
      <c r="BP30" s="33">
        <v>1.3012138537804522E-3</v>
      </c>
      <c r="BQ30" s="33">
        <v>-5.4608628030771563E-3</v>
      </c>
      <c r="BR30" s="42">
        <v>-3.146711214073868E-3</v>
      </c>
      <c r="BS30" s="43">
        <f t="shared" si="19"/>
        <v>0</v>
      </c>
      <c r="BT30" s="33" t="s">
        <v>54</v>
      </c>
      <c r="BU30" s="43">
        <v>2745.0735834161228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(4)'!BU17/1000</f>
        <v>1.8411435975890467</v>
      </c>
      <c r="X31" s="89" t="s">
        <v>141</v>
      </c>
      <c r="AB31" s="7">
        <v>10</v>
      </c>
      <c r="AC31" s="19">
        <f t="shared" si="11"/>
        <v>-64.17022705078125</v>
      </c>
      <c r="AD31" s="20">
        <f t="shared" si="12"/>
        <v>-89.9931640625</v>
      </c>
      <c r="AE31" s="21">
        <f t="shared" si="13"/>
        <v>280.69088745117188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-73.62952978358868</v>
      </c>
      <c r="BD31" s="33">
        <f t="shared" si="17"/>
        <v>46.008061365033313</v>
      </c>
      <c r="BE31" s="33">
        <f t="shared" si="18"/>
        <v>-136.0829211416079</v>
      </c>
      <c r="BF31" s="33">
        <f t="shared" si="18"/>
        <v>-48.207102377922482</v>
      </c>
      <c r="BG31" s="33">
        <f t="shared" si="18"/>
        <v>23.496057448134273</v>
      </c>
      <c r="BH31" s="33">
        <f t="shared" si="18"/>
        <v>9.8181592318784467</v>
      </c>
      <c r="BI31" s="33"/>
      <c r="BJ31" s="33">
        <f t="shared" si="20"/>
        <v>134000</v>
      </c>
      <c r="BK31" s="33"/>
      <c r="BL31" s="33"/>
      <c r="BM31" s="44">
        <v>0.25568202578955607</v>
      </c>
      <c r="BN31" s="45">
        <v>-9.3208627556932738E-2</v>
      </c>
      <c r="BO31" s="45">
        <v>1.0400554916181799</v>
      </c>
      <c r="BP31" s="45">
        <v>6.9330373821609767E-4</v>
      </c>
      <c r="BQ31" s="45">
        <v>-7.7789764204589556E-4</v>
      </c>
      <c r="BR31" s="46">
        <v>-1.0747921540320497E-3</v>
      </c>
      <c r="BS31" s="47">
        <f t="shared" si="19"/>
        <v>134000</v>
      </c>
      <c r="BT31" s="33" t="s">
        <v>55</v>
      </c>
      <c r="BU31" s="47">
        <v>1794.7089968823577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(4)'!BU18/1000</f>
        <v>-2.3548548841616377</v>
      </c>
      <c r="X32" s="91" t="s">
        <v>141</v>
      </c>
      <c r="AB32" s="7">
        <v>11</v>
      </c>
      <c r="AC32" s="19">
        <f t="shared" si="11"/>
        <v>-103.99554443359375</v>
      </c>
      <c r="AD32" s="20">
        <f t="shared" si="12"/>
        <v>-314.29483032226563</v>
      </c>
      <c r="AE32" s="21">
        <f t="shared" si="13"/>
        <v>90.149833679199219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-0.12919998737625002</v>
      </c>
      <c r="CS32">
        <f>CS6*CS25</f>
        <v>-0.19112351029649191</v>
      </c>
      <c r="CT32" s="13">
        <f>CT6*CT25</f>
        <v>-5.6134874026446312E-2</v>
      </c>
      <c r="CV32" s="12"/>
      <c r="CW32">
        <f>CW6*CW25</f>
        <v>-0.16145856844096051</v>
      </c>
      <c r="CX32">
        <f>CX6*CX25</f>
        <v>-0.16753903080729896</v>
      </c>
      <c r="CY32" s="13">
        <f>CY6*CY25</f>
        <v>-5.6634003204722422E-2</v>
      </c>
      <c r="DB32" t="s">
        <v>404</v>
      </c>
      <c r="DC32" cm="1">
        <f t="array" ref="DC32:DE32">DC23:DE23</f>
        <v>-3.6203909188189262E-2</v>
      </c>
      <c r="DD32">
        <v>-0.11713345762453853</v>
      </c>
      <c r="DE32">
        <v>0.99245605951317262</v>
      </c>
      <c r="DI32" t="s">
        <v>404</v>
      </c>
      <c r="DJ32" cm="1">
        <f t="array" ref="DJ32:DL32">DJ23:DL23</f>
        <v>-0.10384380283109572</v>
      </c>
      <c r="DK32">
        <v>-0.72227606800092548</v>
      </c>
      <c r="DL32">
        <v>0.57069517660701319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(4)'!BU19/1000</f>
        <v>5.040971126821252</v>
      </c>
      <c r="X33" s="89" t="s">
        <v>141</v>
      </c>
      <c r="AB33" s="7">
        <v>12</v>
      </c>
      <c r="AC33" s="19">
        <f t="shared" si="11"/>
        <v>-47.74267578125</v>
      </c>
      <c r="AD33" s="20">
        <f t="shared" si="12"/>
        <v>-58.9527587890625</v>
      </c>
      <c r="AE33" s="21">
        <f t="shared" si="13"/>
        <v>124.59768676757813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-0.37645837169918822</v>
      </c>
      <c r="CT33" s="13"/>
      <c r="CV33" s="12" t="s">
        <v>272</v>
      </c>
      <c r="CW33">
        <f>SUM(CW32:CY32)</f>
        <v>-0.38563160245298189</v>
      </c>
      <c r="CY33" s="13"/>
      <c r="DB33" t="s">
        <v>401</v>
      </c>
      <c r="DC33" s="178">
        <f>DC29</f>
        <v>-6.5749123991429768</v>
      </c>
      <c r="DD33" t="s">
        <v>141</v>
      </c>
      <c r="DI33" t="s">
        <v>401</v>
      </c>
      <c r="DJ33" s="178">
        <f>DJ29</f>
        <v>-3.1645261716416679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(4)'!BU20/1000</f>
        <v>3.1854374310613363</v>
      </c>
      <c r="X34" s="89" t="s">
        <v>141</v>
      </c>
      <c r="AB34" s="8">
        <v>13</v>
      </c>
      <c r="AC34" s="22">
        <f t="shared" si="11"/>
        <v>-94.63067626953125</v>
      </c>
      <c r="AD34" s="23">
        <f t="shared" si="12"/>
        <v>-286.91641235351563</v>
      </c>
      <c r="AE34" s="24">
        <f t="shared" si="13"/>
        <v>284.87698364257813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-1540.6746295364062</v>
      </c>
      <c r="CT34" s="13"/>
      <c r="CV34" s="12" t="s">
        <v>273</v>
      </c>
      <c r="CW34">
        <f>CW33*CW18</f>
        <v>1081.2848153098748</v>
      </c>
      <c r="CY34" s="13"/>
      <c r="DB34" t="s">
        <v>42</v>
      </c>
      <c r="DC34" cm="1">
        <f t="array" ref="DC34:DE34">DC16:DE16</f>
        <v>0.16592417368938073</v>
      </c>
      <c r="DD34">
        <v>0.80670279079927243</v>
      </c>
      <c r="DE34">
        <v>-0.56718583894713159</v>
      </c>
      <c r="DF34" t="s">
        <v>418</v>
      </c>
      <c r="DI34" t="s">
        <v>43</v>
      </c>
      <c r="DJ34" cm="1">
        <f t="array" ref="DJ34:DL34">DJ16:DL16</f>
        <v>0.14093121501975825</v>
      </c>
      <c r="DK34">
        <v>0.79374399086616088</v>
      </c>
      <c r="DL34">
        <v>0.67427415483243036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2.8039320647786132</v>
      </c>
      <c r="DD35" t="s">
        <v>141</v>
      </c>
      <c r="DI35" t="s">
        <v>145</v>
      </c>
      <c r="DJ35" s="178">
        <f>ABS(DJ11)</f>
        <v>4.0925497886589532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(4)'!CR18/1000</f>
        <v>4.0925497886589532</v>
      </c>
      <c r="X37" s="91" t="s">
        <v>141</v>
      </c>
      <c r="AB37" s="12" t="s">
        <v>68</v>
      </c>
      <c r="AC37" s="20">
        <f>AC23</f>
        <v>-60.28387451171875</v>
      </c>
      <c r="AD37" s="20">
        <f>AD23</f>
        <v>-63.58526611328125</v>
      </c>
      <c r="AE37" s="21">
        <f>AE23</f>
        <v>277.15240478515625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3.5694516960530338E-2</v>
      </c>
      <c r="CS37">
        <f>CS6*CS29</f>
        <v>-0.71040058730417666</v>
      </c>
      <c r="CT37" s="13">
        <f>CT6*CT29</f>
        <v>-0.13516421087187952</v>
      </c>
      <c r="CV37" s="12"/>
      <c r="CW37">
        <f>CW6*CW29</f>
        <v>3.1759489023559295E-2</v>
      </c>
      <c r="CX37">
        <f>CX6*CX29</f>
        <v>-0.7822834861382667</v>
      </c>
      <c r="CY37" s="13">
        <f>CY6*CY29</f>
        <v>8.5993789296974293E-2</v>
      </c>
      <c r="DB37" t="s">
        <v>406</v>
      </c>
      <c r="DC37">
        <f>DC32*$DC33</f>
        <v>0.23803753141887193</v>
      </c>
      <c r="DD37">
        <f t="shared" ref="DD37:DE37" si="21">DD32*$DC33</f>
        <v>0.77014222289006684</v>
      </c>
      <c r="DE37">
        <f t="shared" si="21"/>
        <v>-6.5253116512977387</v>
      </c>
      <c r="DI37" t="s">
        <v>406</v>
      </c>
      <c r="DJ37">
        <f>DJ32*$DJ33</f>
        <v>0.32861643182179956</v>
      </c>
      <c r="DK37">
        <f t="shared" ref="DK37:DL37" si="22">DK32*$DJ33</f>
        <v>2.2856615203393655</v>
      </c>
      <c r="DL37">
        <f t="shared" si="22"/>
        <v>-1.8059798224025569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(4)'!CR63/1000</f>
        <v>1.9691732413340679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-0.80987028121552584</v>
      </c>
      <c r="CT38" s="13"/>
      <c r="CV38" s="12"/>
      <c r="CW38">
        <f>SUM(CW37:CY37)</f>
        <v>-0.66453020781773309</v>
      </c>
      <c r="CY38" s="13"/>
      <c r="DB38" t="s">
        <v>407</v>
      </c>
      <c r="DC38">
        <f>-DC34*$DC35</f>
        <v>-0.46524011092955053</v>
      </c>
      <c r="DD38">
        <f t="shared" ref="DD38:DE38" si="23">-DD34*$DC35</f>
        <v>-2.2619398218684736</v>
      </c>
      <c r="DE38">
        <f t="shared" si="23"/>
        <v>1.5903505605122206</v>
      </c>
      <c r="DI38" t="s">
        <v>417</v>
      </c>
      <c r="DJ38">
        <f>-DJ34*$DJ35</f>
        <v>-0.57676801424456114</v>
      </c>
      <c r="DK38">
        <f t="shared" ref="DK38:DL38" si="24">-DK34*$DJ35</f>
        <v>-3.2484368020686207</v>
      </c>
      <c r="DL38">
        <f t="shared" si="24"/>
        <v>-2.7595005498576572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(4)'!CR58/1000</f>
        <v>6.8224727768404207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-3314.434448229767</v>
      </c>
      <c r="CT39" s="13"/>
      <c r="CV39" s="12"/>
      <c r="CW39">
        <f>CW38*CW18</f>
        <v>1863.2975577141372</v>
      </c>
      <c r="CY39" s="13"/>
      <c r="DB39" s="1" t="s">
        <v>408</v>
      </c>
      <c r="DC39">
        <f>SUM(DC37:DC38)</f>
        <v>-0.2272025795106786</v>
      </c>
      <c r="DD39">
        <f t="shared" ref="DD39:DE39" si="25">SUM(DD37:DD38)</f>
        <v>-1.4917975989784069</v>
      </c>
      <c r="DE39">
        <f t="shared" si="25"/>
        <v>-4.9349610907855181</v>
      </c>
      <c r="DI39" s="1" t="s">
        <v>408</v>
      </c>
      <c r="DJ39">
        <f>SUM(DJ37:DJ38)</f>
        <v>-0.24815158242276159</v>
      </c>
      <c r="DK39">
        <f t="shared" ref="DK39:DL39" si="26">SUM(DK37:DK38)</f>
        <v>-0.96277528172925519</v>
      </c>
      <c r="DL39">
        <f t="shared" si="26"/>
        <v>-4.5654803722602146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(4)'!CC7/1000</f>
        <v>-2.3548548841616377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(4)'!CR88/1000</f>
        <v>-0.18735399554645119</v>
      </c>
      <c r="X41" s="89" t="s">
        <v>141</v>
      </c>
      <c r="Y41" s="50"/>
      <c r="AB41" s="12" t="s">
        <v>13</v>
      </c>
      <c r="AC41" s="20">
        <f t="shared" ref="AC41:AE42" si="27">AC23-AC22</f>
        <v>-77.0294189453125</v>
      </c>
      <c r="AD41" s="20">
        <f t="shared" si="27"/>
        <v>272.19815063476563</v>
      </c>
      <c r="AE41" s="21">
        <f t="shared" si="27"/>
        <v>60.965972900390625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-3586.8618942571234</v>
      </c>
      <c r="CT41" s="13"/>
      <c r="CV41" s="110" t="s">
        <v>279</v>
      </c>
      <c r="CW41" s="66">
        <f>CW23+CW34</f>
        <v>3826.3583987259976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(4)'!CR83/1000</f>
        <v>5.6865375760022374</v>
      </c>
      <c r="X42" s="232" t="s">
        <v>141</v>
      </c>
      <c r="Y42" s="50"/>
      <c r="AB42" s="12" t="s">
        <v>17</v>
      </c>
      <c r="AC42" s="20">
        <f t="shared" si="27"/>
        <v>-91.04095458984375</v>
      </c>
      <c r="AD42" s="20">
        <f t="shared" si="27"/>
        <v>-303.29252624511719</v>
      </c>
      <c r="AE42" s="21">
        <f t="shared" si="27"/>
        <v>-73.195999145507813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-3.1645261716416679</v>
      </c>
      <c r="X43" s="232" t="s">
        <v>141</v>
      </c>
      <c r="AB43" s="12" t="s">
        <v>21</v>
      </c>
      <c r="AC43">
        <f>(AD41*AE42)-(AE41*AD42)</f>
        <v>-1433.2916653202847</v>
      </c>
      <c r="AD43">
        <f>(AE41*AC42)-(AC41*AE42)</f>
        <v>-11188.645653650165</v>
      </c>
      <c r="AE43" s="13">
        <f>(AC41*AD42)-AD41*AC42</f>
        <v>48143.626538496464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-4049.6011868253063</v>
      </c>
      <c r="CT43" s="13"/>
      <c r="CV43" s="110" t="s">
        <v>278</v>
      </c>
      <c r="CW43" s="66">
        <f>CW27+CW39</f>
        <v>6883.2929863272184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13786732.77634207</v>
      </c>
      <c r="AD44">
        <f>(AE41*AC43)-(AC41*AE43)</f>
        <v>3621093.557354237</v>
      </c>
      <c r="AE44" s="13">
        <f>(AC41*AD43)-(AD41*AC43)</f>
        <v>1251994.2141060731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-0.24815158242276159</v>
      </c>
      <c r="X46" s="89" t="s">
        <v>141</v>
      </c>
      <c r="AB46" s="12" t="s">
        <v>28</v>
      </c>
      <c r="AC46">
        <f>AC41/(SQRT(SUMSQ($AC41:$AE41)))</f>
        <v>-0.26618550430907278</v>
      </c>
      <c r="AD46">
        <f>AD41/(SQRT(SUMSQ($AC41:$AE41)))</f>
        <v>0.94061727312459742</v>
      </c>
      <c r="AE46" s="13">
        <f>AE41/(SQRT(SUMSQ($AC41:$AE41)))</f>
        <v>0.21067610874366186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(4)'!AC41</f>
        <v>-77.0294189453125</v>
      </c>
      <c r="CS46" s="51">
        <f>'Step (4)'!AD41</f>
        <v>272.19815063476563</v>
      </c>
      <c r="CT46" s="67">
        <f>'Step (4)'!AE41</f>
        <v>60.965972900390625</v>
      </c>
      <c r="CV46" s="12"/>
      <c r="CW46" s="51">
        <f>CR71</f>
        <v>-52.0987548828125</v>
      </c>
      <c r="CX46" s="51">
        <f>CS71</f>
        <v>263.94540405273438</v>
      </c>
      <c r="CY46" s="51">
        <f>CT71</f>
        <v>41.267219543457031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-0.96277528172925519</v>
      </c>
      <c r="X47" s="89" t="s">
        <v>141</v>
      </c>
      <c r="AB47" s="12" t="s">
        <v>27</v>
      </c>
      <c r="AC47">
        <f>AC44/(SQRT(SUMSQ($AC44:$AE44)))</f>
        <v>0.96348589993531519</v>
      </c>
      <c r="AD47">
        <f>AD44/(SQRT(SUMSQ($AC44:$AE44)))</f>
        <v>0.25306014423114792</v>
      </c>
      <c r="AE47" s="13">
        <f>AE44/(SQRT(SUMSQ($AC44:$AE44)))</f>
        <v>8.7495622905070222E-2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289.38247086465032</v>
      </c>
      <c r="CT47" s="13"/>
      <c r="CV47" s="12" t="s">
        <v>150</v>
      </c>
      <c r="CW47">
        <f>SQRT(SUMSQ(CW46:CY46))</f>
        <v>272.18456971281171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-4.5654803722602146</v>
      </c>
      <c r="X48" s="93" t="s">
        <v>141</v>
      </c>
      <c r="AB48" s="14" t="s">
        <v>26</v>
      </c>
      <c r="AC48" s="15">
        <f>AC43/(SQRT(SUMSQ($AC43:$AE43)))</f>
        <v>-2.8986167762577147E-2</v>
      </c>
      <c r="AD48" s="15">
        <f>AD43/(SQRT(SUMSQ($AC43:$AE43)))</f>
        <v>-0.22627352673557993</v>
      </c>
      <c r="AE48" s="16">
        <f>AE43/(SQRT(SUMSQ($AC43:$AE43)))</f>
        <v>0.97363242200384958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-0.26618550430907278</v>
      </c>
      <c r="CS48">
        <f>CS46/$CR$47</f>
        <v>0.94061727312459742</v>
      </c>
      <c r="CT48" s="13">
        <f>CT46/$CR$47</f>
        <v>0.21067610874366186</v>
      </c>
      <c r="CV48" s="28" t="s">
        <v>164</v>
      </c>
      <c r="CW48">
        <f>CW46/$CR$47</f>
        <v>-0.18003424577565405</v>
      </c>
      <c r="CX48">
        <f>CX46/$CR$47</f>
        <v>0.91209879874232835</v>
      </c>
      <c r="CY48" s="13">
        <f>CY46/$CR$47</f>
        <v>0.14260442044106567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-274.0902356671146</v>
      </c>
      <c r="AD50">
        <f>($AE$37*AC46)-($AC$37*AE46)</f>
        <v>-61.073580536088969</v>
      </c>
      <c r="AE50" s="13">
        <f>($AC$37*AD46)-($AD$37*AC46)</f>
        <v>-73.62952978358868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-75.699659995107325</v>
      </c>
      <c r="AD51">
        <f>($AE$37*AC47)-($AC$37*AE47)</f>
        <v>272.30700929519691</v>
      </c>
      <c r="AE51" s="13">
        <f>($AC$37*AD47)-($AD$37*AC47)</f>
        <v>46.008061365033313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(4)'!AC42</f>
        <v>-91.04095458984375</v>
      </c>
      <c r="CS51" s="51">
        <f>'Step (4)'!AD42</f>
        <v>-303.29252624511719</v>
      </c>
      <c r="CT51" s="67">
        <f>'Step (4)'!AE42</f>
        <v>-73.195999145507813</v>
      </c>
      <c r="CV51" s="12"/>
      <c r="CW51" s="51">
        <f>CR76</f>
        <v>-120.13336181640625</v>
      </c>
      <c r="CX51" s="51">
        <f>CS76</f>
        <v>-326.73431396484375</v>
      </c>
      <c r="CY51" s="51">
        <f>CT76</f>
        <v>-26.993324279785156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0.8035754243509956</v>
      </c>
      <c r="AD52" s="15">
        <f>($AE$37*AC48)-($AC$37*AE48)</f>
        <v>50.66074864771663</v>
      </c>
      <c r="AE52" s="16">
        <f>($AC$37*AD48)-($AD$37*AC48)</f>
        <v>11.797551700264057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325.01148622730898</v>
      </c>
      <c r="CT52" s="13"/>
      <c r="CV52" s="12" t="s">
        <v>150</v>
      </c>
      <c r="CW52">
        <f>SQRT(SUMSQ(CW51:CY51))</f>
        <v>349.16468335022415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0.28011611419225607</v>
      </c>
      <c r="CS53">
        <f>-CS51/$CR$52</f>
        <v>0.93317479257640201</v>
      </c>
      <c r="CT53" s="13">
        <f>-CT51/$CR$52</f>
        <v>0.22521049946621099</v>
      </c>
      <c r="CV53" s="28" t="s">
        <v>166</v>
      </c>
      <c r="CW53">
        <f>-CW51/$CR$52</f>
        <v>0.36962804979878922</v>
      </c>
      <c r="CX53">
        <f>-CX51/$CR$52</f>
        <v>1.0053008210803043</v>
      </c>
      <c r="CY53" s="13">
        <f>-CY51/$CR$52</f>
        <v>8.3053447104655134E-2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-43.12896728515625</v>
      </c>
      <c r="AD55" s="20">
        <f>AD28</f>
        <v>-33.350830078125</v>
      </c>
      <c r="AE55" s="21">
        <f>AE28</f>
        <v>117.65113830566406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0.26988792636890935</v>
      </c>
      <c r="CS55">
        <f>CS25*CS53</f>
        <v>0.23614934760225584</v>
      </c>
      <c r="CT55" s="13">
        <f>CT25*CT53</f>
        <v>1.9704932935558115E-2</v>
      </c>
      <c r="CV55" s="12" t="s">
        <v>156</v>
      </c>
      <c r="CW55">
        <f>CW25*CW53</f>
        <v>0.35968005414244292</v>
      </c>
      <c r="CX55">
        <f>CX25*CX53</f>
        <v>0.20878460711249092</v>
      </c>
      <c r="CY55" s="13">
        <f>CY25*CY53</f>
        <v>-8.2929594966963168E-3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0.52574220690672324</v>
      </c>
      <c r="CT56" s="13"/>
      <c r="CV56" s="12" t="s">
        <v>147</v>
      </c>
      <c r="CW56">
        <f>SUM(CW55:CY55)</f>
        <v>0.56017170175823749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6822.4727768404209</v>
      </c>
      <c r="CT58" s="13"/>
      <c r="CV58" s="65" t="s">
        <v>167</v>
      </c>
      <c r="CW58" s="66">
        <f>-CW41/CW56</f>
        <v>-6830.6884955381092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-52.0987548828125</v>
      </c>
      <c r="AD59" s="20">
        <f t="shared" si="28"/>
        <v>263.94540405273438</v>
      </c>
      <c r="AE59" s="21">
        <f t="shared" si="28"/>
        <v>41.267219543457031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-120.13336181640625</v>
      </c>
      <c r="AD60" s="20">
        <f t="shared" si="28"/>
        <v>-326.73431396484375</v>
      </c>
      <c r="AE60" s="21">
        <f t="shared" si="28"/>
        <v>-26.993324279785156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-7.4562849121363503E-2</v>
      </c>
      <c r="CS60">
        <f>CS48*CS53</f>
        <v>0.87776032874182708</v>
      </c>
      <c r="CT60" s="13">
        <f>CT48*CT53</f>
        <v>4.744647167575787E-2</v>
      </c>
      <c r="CV60" s="12" t="s">
        <v>159</v>
      </c>
      <c r="CW60">
        <f>CW48*CW53</f>
        <v>-6.6545707163050916E-2</v>
      </c>
      <c r="CX60">
        <f>CX48*CX53</f>
        <v>0.91693367128202186</v>
      </c>
      <c r="CY60" s="13">
        <f>CY48*CY53</f>
        <v>1.1843788689992049E-2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6358.6527830136474</v>
      </c>
      <c r="AD61">
        <f>(AE59*AC60)-(AC59*AE60)</f>
        <v>-6363.8884016959928</v>
      </c>
      <c r="AE61" s="13">
        <f>(AC59*AD60)-AD59*AC60</f>
        <v>48731.099659902975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0.88219837953633429</v>
      </c>
      <c r="CT61" s="13"/>
      <c r="CV61" s="12" t="s">
        <v>160</v>
      </c>
      <c r="CW61">
        <f>SQRT(SUMSQ(CW60:CY60))</f>
        <v>0.9194215377089503</v>
      </c>
      <c r="CY61" s="13"/>
    </row>
    <row r="62" spans="2:103" ht="15" thickBot="1" x14ac:dyDescent="0.35">
      <c r="AB62" s="12" t="s">
        <v>20</v>
      </c>
      <c r="AC62">
        <f>(AD59*AE61)-(AE59*AD61)</f>
        <v>13124969.769490005</v>
      </c>
      <c r="AD62">
        <f>(AE59*AC61)-(AC59*AE61)</f>
        <v>2801233.5367484312</v>
      </c>
      <c r="AE62" s="13">
        <f>(AC59*AD61)-(AD59*AC61)</f>
        <v>-1346786.5161020481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1969.1732413340678</v>
      </c>
      <c r="CS63" s="15"/>
      <c r="CT63" s="16"/>
      <c r="CV63" s="65" t="s">
        <v>168</v>
      </c>
      <c r="CW63" s="66">
        <f>CW43+CW61*CW58</f>
        <v>603.01086614873384</v>
      </c>
      <c r="CX63" s="15"/>
      <c r="CY63" s="16"/>
    </row>
    <row r="64" spans="2:103" x14ac:dyDescent="0.3">
      <c r="AB64" s="12" t="s">
        <v>32</v>
      </c>
      <c r="AC64">
        <f>AC59/(SQRT(SUMSQ($AC59:$AE59)))</f>
        <v>-0.19140965609396268</v>
      </c>
      <c r="AD64">
        <f>AD59/(SQRT(SUMSQ($AC59:$AE59)))</f>
        <v>0.96972949029119959</v>
      </c>
      <c r="AE64" s="13">
        <f>AE59/(SQRT(SUMSQ($AC59:$AE59)))</f>
        <v>0.15161483836868136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0.97308646986677128</v>
      </c>
      <c r="AD65">
        <f>AD62/(SQRT(SUMSQ($AC62:$AE62)))</f>
        <v>0.20768371290906668</v>
      </c>
      <c r="AE65" s="13">
        <f>AE62/(SQRT(SUMSQ($AC62:$AE62)))</f>
        <v>-9.9850876583682441E-2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0.12831627221913958</v>
      </c>
      <c r="AD66" s="15">
        <f>AD61/(SQRT(SUMSQ($AC61:$AE61)))</f>
        <v>-0.12842192590003784</v>
      </c>
      <c r="AE66" s="16">
        <f>AE61/(SQRT(SUMSQ($AC61:$AE61)))</f>
        <v>0.98338331449740835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3185.4374310613362</v>
      </c>
      <c r="CS66" t="s">
        <v>8</v>
      </c>
      <c r="CT66" s="13"/>
      <c r="CV66" s="28" t="s">
        <v>155</v>
      </c>
      <c r="CW66" s="51">
        <f>CC13</f>
        <v>-1930.4439325010708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-119.14625909308732</v>
      </c>
      <c r="AD68">
        <f>($AE$55*AC64)-($AC$55*AE64)</f>
        <v>-15.980572518203285</v>
      </c>
      <c r="AE68" s="13">
        <f>($AC$55*AD64)-($AD$55*AC64)</f>
        <v>-48.207102377922482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(4)'!AC65</f>
        <v>0.97308646986677128</v>
      </c>
      <c r="CS68" s="51">
        <f>'Step (4)'!AD65</f>
        <v>0.20768371290906668</v>
      </c>
      <c r="CT68" s="51">
        <f>'Step (4)'!AE65</f>
        <v>-9.9850876583682441E-2</v>
      </c>
      <c r="CV68" s="12"/>
      <c r="CW68" s="51">
        <f>CR25</f>
        <v>0.96348589993531519</v>
      </c>
      <c r="CX68" s="51">
        <f>CS25</f>
        <v>0.25306014423114792</v>
      </c>
      <c r="CY68" s="51">
        <f>CT25</f>
        <v>8.7495622905070222E-2</v>
      </c>
    </row>
    <row r="69" spans="28:103" x14ac:dyDescent="0.3">
      <c r="AB69" s="12" t="s">
        <v>74</v>
      </c>
      <c r="AC69">
        <f>($AD$55*AE65)-($AE$55*AD65)</f>
        <v>-21.104115613204208</v>
      </c>
      <c r="AD69">
        <f>($AE$55*AC65)-($AC$55*AE65)</f>
        <v>110.1782656600941</v>
      </c>
      <c r="AE69" s="13">
        <f>($AC$55*AD65)-($AD$55*AC65)</f>
        <v>23.496057448134273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-17.687664057921332</v>
      </c>
      <c r="AD70" s="15">
        <f>($AE$55*AC66)-($AC$55*AE66)</f>
        <v>57.508862289448473</v>
      </c>
      <c r="AE70" s="16">
        <f>($AC$55*AD66)-($AD$55*AC66)</f>
        <v>9.8181592318784467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(4)'!AC59</f>
        <v>-52.0987548828125</v>
      </c>
      <c r="CS71" s="51">
        <f>'Step (4)'!AD59</f>
        <v>263.94540405273438</v>
      </c>
      <c r="CT71" s="51">
        <f>'Step (4)'!AE59</f>
        <v>41.267219543457031</v>
      </c>
      <c r="CV71" s="12"/>
      <c r="CW71" s="51">
        <f>CR46</f>
        <v>-77.0294189453125</v>
      </c>
      <c r="CX71" s="51">
        <f>CS46</f>
        <v>272.19815063476563</v>
      </c>
      <c r="CY71" s="51">
        <f>CT46</f>
        <v>60.965972900390625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272.18456971281171</v>
      </c>
      <c r="CT72" s="13"/>
      <c r="CV72" s="12" t="s">
        <v>150</v>
      </c>
      <c r="CW72">
        <f>SQRT(SUMSQ(CW71:CY71))</f>
        <v>289.38247086465032</v>
      </c>
      <c r="CY72" s="13"/>
    </row>
    <row r="73" spans="28:103" x14ac:dyDescent="0.3">
      <c r="AB73" s="12" t="s">
        <v>76</v>
      </c>
      <c r="AC73" s="20">
        <f>AC26</f>
        <v>-103.57916259765625</v>
      </c>
      <c r="AD73" s="20">
        <f>AD26</f>
        <v>-97.271209716796875</v>
      </c>
      <c r="AE73" s="21">
        <f>AE26</f>
        <v>160.81109619140625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-0.18003424577565405</v>
      </c>
      <c r="CS73">
        <f>CS71/$CR$47</f>
        <v>0.91209879874232835</v>
      </c>
      <c r="CT73" s="13">
        <f>CT71/$CR$47</f>
        <v>0.14260442044106567</v>
      </c>
      <c r="CV73" s="28" t="s">
        <v>153</v>
      </c>
      <c r="CW73">
        <f>CW71/$CR$47</f>
        <v>-0.26618550430907278</v>
      </c>
      <c r="CX73">
        <f>CX71/$CR$47</f>
        <v>0.94061727312459742</v>
      </c>
      <c r="CY73" s="13">
        <f>CY71/$CR$47</f>
        <v>0.21067610874366186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-146.8651123046875</v>
      </c>
      <c r="AD76" s="20">
        <f>AD26-AD25</f>
        <v>281.07205200195313</v>
      </c>
      <c r="AE76" s="21">
        <f>AE26-AE25</f>
        <v>33.708251953125</v>
      </c>
      <c r="CQ76" s="12"/>
      <c r="CR76" s="51">
        <f>'Step (4)'!AC60</f>
        <v>-120.13336181640625</v>
      </c>
      <c r="CS76" s="51">
        <f>'Step (4)'!AD60</f>
        <v>-326.73431396484375</v>
      </c>
      <c r="CT76" s="51">
        <f>'Step (4)'!AE60</f>
        <v>-26.993324279785156</v>
      </c>
      <c r="CV76" s="12"/>
      <c r="CW76" s="51">
        <f>CR51</f>
        <v>-91.04095458984375</v>
      </c>
      <c r="CX76" s="51">
        <f>CS51</f>
        <v>-303.29252624511719</v>
      </c>
      <c r="CY76" s="51">
        <f>CT51</f>
        <v>-73.195999145507813</v>
      </c>
    </row>
    <row r="77" spans="28:103" x14ac:dyDescent="0.3">
      <c r="AB77" s="14" t="s">
        <v>44</v>
      </c>
      <c r="AC77" s="15">
        <f>AC76/(SQRT(SUMSQ($AC76:$AE76)))</f>
        <v>-0.46051416526823441</v>
      </c>
      <c r="AD77" s="15">
        <f>AD76/(SQRT(SUMSQ($AC76:$AE76)))</f>
        <v>0.88133702672270342</v>
      </c>
      <c r="AE77" s="16">
        <f>AE76/(SQRT(SUMSQ($AC76:$AE76)))</f>
        <v>0.10569649433583853</v>
      </c>
      <c r="CQ77" s="12" t="s">
        <v>150</v>
      </c>
      <c r="CR77">
        <f>SQRT(SUMSQ(CR76:CT76))</f>
        <v>349.16468335022415</v>
      </c>
      <c r="CT77" s="13"/>
      <c r="CV77" s="12" t="s">
        <v>150</v>
      </c>
      <c r="CW77">
        <f>SQRT(SUMSQ(CW76:CY76))</f>
        <v>325.01148622730898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0.36962804979878922</v>
      </c>
      <c r="CS78">
        <f>-CS76/$CR$52</f>
        <v>1.0053008210803043</v>
      </c>
      <c r="CT78" s="13">
        <f>-CT76/$CR$52</f>
        <v>8.3053447104655134E-2</v>
      </c>
      <c r="CV78" s="28" t="s">
        <v>151</v>
      </c>
      <c r="CW78">
        <f>-CW76/$CR$52</f>
        <v>0.28011611419225607</v>
      </c>
      <c r="CX78">
        <f>-CX76/$CR$52</f>
        <v>0.93317479257640201</v>
      </c>
      <c r="CY78" s="13">
        <f>-CY76/$CR$52</f>
        <v>0.22521049946621099</v>
      </c>
    </row>
    <row r="79" spans="28:103" x14ac:dyDescent="0.3">
      <c r="AB79" s="14" t="s">
        <v>77</v>
      </c>
      <c r="AC79" s="15">
        <f>($AD$73*AE77)-($AE$73*AD77)</f>
        <v>-152.00999924822423</v>
      </c>
      <c r="AD79" s="15">
        <f>($AE$73*AC77)-($AC$73*AE77)</f>
        <v>-63.107833355641127</v>
      </c>
      <c r="AE79" s="16">
        <f>($AC$73*AD77)-($AD$73*AC77)</f>
        <v>-136.0829211416079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0.35968005414244292</v>
      </c>
      <c r="CS80">
        <f>CS68*CS78</f>
        <v>0.20878460711249092</v>
      </c>
      <c r="CT80" s="13">
        <f>CT68*CT78</f>
        <v>-8.2929594966963168E-3</v>
      </c>
      <c r="CV80" s="12" t="s">
        <v>156</v>
      </c>
      <c r="CW80">
        <f>CW68*CW78</f>
        <v>0.26988792636890935</v>
      </c>
      <c r="CX80">
        <f>CX68*CX78</f>
        <v>0.23614934760225584</v>
      </c>
      <c r="CY80" s="13">
        <f>CY68*CY78</f>
        <v>1.9704932935558115E-2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0.56017170175823749</v>
      </c>
      <c r="CT81" s="13"/>
      <c r="CV81" s="12" t="s">
        <v>147</v>
      </c>
      <c r="CW81">
        <f>SUM(CW80:CY80)</f>
        <v>0.52574220690672324</v>
      </c>
      <c r="CY81" s="13"/>
    </row>
    <row r="82" spans="28:103" ht="15" thickBot="1" x14ac:dyDescent="0.35">
      <c r="AB82" s="28"/>
      <c r="AC82" s="20">
        <f>AC32</f>
        <v>-103.99554443359375</v>
      </c>
      <c r="AD82" s="20">
        <f>AD32</f>
        <v>-314.29483032226563</v>
      </c>
      <c r="AE82" s="21">
        <f>AE32</f>
        <v>90.149833679199219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5686.5375760022371</v>
      </c>
      <c r="CT83" s="13"/>
      <c r="CV83" s="65" t="s">
        <v>157</v>
      </c>
      <c r="CW83" s="66">
        <f>CW66/CW81</f>
        <v>-3671.8450737655321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-39.8253173828125</v>
      </c>
      <c r="AD85" s="20">
        <f>AD32-AD31</f>
        <v>-224.30166625976563</v>
      </c>
      <c r="AE85" s="21">
        <f>AE32-AE31</f>
        <v>-190.54105377197266</v>
      </c>
      <c r="CQ85" s="12" t="s">
        <v>159</v>
      </c>
      <c r="CR85">
        <f>CR73*CR78</f>
        <v>-6.6545707163050916E-2</v>
      </c>
      <c r="CS85">
        <f>CS73*CS78</f>
        <v>0.91693367128202186</v>
      </c>
      <c r="CT85" s="13">
        <f>CT73*CT78</f>
        <v>1.1843788689992049E-2</v>
      </c>
      <c r="CV85" s="12" t="s">
        <v>159</v>
      </c>
      <c r="CW85">
        <f>CW73*CW78</f>
        <v>-7.4562849121363503E-2</v>
      </c>
      <c r="CX85">
        <f>CX73*CX78</f>
        <v>0.87776032874182708</v>
      </c>
      <c r="CY85" s="13">
        <f>CY73*CY78</f>
        <v>4.744647167575787E-2</v>
      </c>
    </row>
    <row r="86" spans="28:103" x14ac:dyDescent="0.3">
      <c r="AB86" s="14"/>
      <c r="AC86" s="15">
        <f>AC85/(SQRT(SUMSQ($AC85:$AE85)))</f>
        <v>-0.13409639662077463</v>
      </c>
      <c r="AD86" s="15">
        <f>AD85/(SQRT(SUMSQ($AC85:$AE85)))</f>
        <v>-0.7552493533786877</v>
      </c>
      <c r="AE86" s="16">
        <f>AE85/(SQRT(SUMSQ($AC85:$AE85)))</f>
        <v>-0.64157351148126285</v>
      </c>
      <c r="CQ86" s="12" t="s">
        <v>160</v>
      </c>
      <c r="CR86">
        <f>SQRT(SUMSQ(CR85:CT85))</f>
        <v>0.9194215377089503</v>
      </c>
      <c r="CT86" s="13"/>
      <c r="CV86" s="12" t="s">
        <v>160</v>
      </c>
      <c r="CW86">
        <f>SQRT(SUMSQ(CW85:CY85))</f>
        <v>0.88219837953633429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-187.35399554645119</v>
      </c>
      <c r="CS88" s="15"/>
      <c r="CT88" s="16"/>
      <c r="CV88" s="65" t="s">
        <v>158</v>
      </c>
      <c r="CW88" s="66">
        <f>CC12-CW83*CW86</f>
        <v>2393.9727109120208</v>
      </c>
      <c r="CX88" s="15"/>
      <c r="CY88" s="16"/>
    </row>
    <row r="89" spans="28:103" x14ac:dyDescent="0.3">
      <c r="AB89" s="28"/>
      <c r="AC89" s="20">
        <f>AC34</f>
        <v>-94.63067626953125</v>
      </c>
      <c r="AD89" s="20">
        <f>AD34</f>
        <v>-286.91641235351563</v>
      </c>
      <c r="AE89" s="21">
        <f>AE34</f>
        <v>284.87698364257813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-46.88800048828125</v>
      </c>
      <c r="AD92" s="20">
        <f>AD34-AD33</f>
        <v>-227.96365356445313</v>
      </c>
      <c r="AE92" s="21">
        <f>AE34-AE33</f>
        <v>160.279296875</v>
      </c>
    </row>
    <row r="93" spans="28:103" x14ac:dyDescent="0.3">
      <c r="AB93" s="14"/>
      <c r="AC93" s="15">
        <f>AC92/(SQRT(SUMSQ($AC92:$AE92)))</f>
        <v>-0.16592417368938073</v>
      </c>
      <c r="AD93" s="15">
        <f>AD92/(SQRT(SUMSQ($AC92:$AE92)))</f>
        <v>-0.80670279079927243</v>
      </c>
      <c r="AE93" s="16">
        <f>AE92/(SQRT(SUMSQ($AC92:$AE92)))</f>
        <v>0.56718583894713159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C4456AC5-E4EB-4F74-883E-90C885374903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5745-37AF-4CAE-899B-62A849A3C066}">
  <dimension ref="B1:DZ102"/>
  <sheetViews>
    <sheetView zoomScaleNormal="100" workbookViewId="0">
      <selection activeCell="B5" sqref="B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(5)'!AB81</f>
        <v>Pullrod Position</v>
      </c>
      <c r="CR2" s="52" t="str">
        <f>'Step (5)'!AC81</f>
        <v>x</v>
      </c>
      <c r="CS2" s="52" t="str">
        <f>'Step (5)'!AD81</f>
        <v>y</v>
      </c>
      <c r="CT2" s="53" t="str">
        <f>'Step (5)'!AE81</f>
        <v>z</v>
      </c>
      <c r="CU2" s="52"/>
      <c r="CV2" s="54" t="str">
        <f>'Step (5)'!AB88</f>
        <v>Pushrod Position</v>
      </c>
      <c r="CW2" s="52" t="str">
        <f>'Step (5)'!AC88</f>
        <v>x</v>
      </c>
      <c r="CX2" s="52" t="str">
        <f>'Step (5)'!AD88</f>
        <v>y</v>
      </c>
      <c r="CY2" s="55" t="str">
        <f>'Step (5)'!AE88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(5)'!B5</f>
        <v>776.6134033203125</v>
      </c>
      <c r="AD3" s="10">
        <f>'Step (5)'!C5</f>
        <v>254.12832641601563</v>
      </c>
      <c r="AE3" s="11">
        <f>'Step (5)'!D5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(5)'!AB82</f>
        <v>0</v>
      </c>
      <c r="CR3">
        <f>'Step (5)'!AC82</f>
        <v>-103.99554443359375</v>
      </c>
      <c r="CS3">
        <f>'Step (5)'!AD82</f>
        <v>-314.29483032226563</v>
      </c>
      <c r="CT3" s="13">
        <f>'Step (5)'!AE82</f>
        <v>90.149833679199219</v>
      </c>
      <c r="CV3" s="12"/>
      <c r="CW3">
        <f>'Step (5)'!AC89</f>
        <v>-94.63067626953125</v>
      </c>
      <c r="CX3">
        <f>'Step (5)'!AD89</f>
        <v>-286.91641235351563</v>
      </c>
      <c r="CY3" s="56">
        <f>'Step (5)'!AE89</f>
        <v>284.87698364257813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699.583984375</v>
      </c>
      <c r="C4" s="78">
        <v>526.32647705078125</v>
      </c>
      <c r="D4" s="71">
        <v>302.15240478515625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-1.1361630970494954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(5)'!B4</f>
        <v>699.583984375</v>
      </c>
      <c r="AD4">
        <f>'Step (5)'!C4</f>
        <v>526.32647705078125</v>
      </c>
      <c r="AE4" s="13">
        <f>'Step (5)'!D4</f>
        <v>302.15240478515625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(5)'!AK5</f>
        <v>-0.26618550430907278</v>
      </c>
      <c r="BD4" s="33">
        <f>'Step (5)'!AL5</f>
        <v>0.96348589993531519</v>
      </c>
      <c r="BE4" s="33">
        <f>'Step (5)'!AM5</f>
        <v>-2.8986167762577147E-2</v>
      </c>
      <c r="BF4" s="33">
        <f>'Step (5)'!AN5</f>
        <v>-0.46051416526823441</v>
      </c>
      <c r="BG4" s="33">
        <f>'Step (5)'!AO5</f>
        <v>-0.19140965609396268</v>
      </c>
      <c r="BH4" s="33">
        <f>'Step (5)'!AP5</f>
        <v>0.97308646986677128</v>
      </c>
      <c r="BI4" s="33">
        <f>'Step (5)'!AQ5</f>
        <v>0.12831627221913958</v>
      </c>
      <c r="BJ4" s="33"/>
      <c r="BK4" s="33">
        <f>'Step (5)'!AS5</f>
        <v>730.83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(5)'!BU15</f>
        <v>-1038.2098886912033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776.6134033203125</v>
      </c>
      <c r="C5" s="78">
        <v>254.12832641601563</v>
      </c>
      <c r="D5" s="71"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-1.5232127650108622</v>
      </c>
      <c r="N5" s="89" t="s">
        <v>141</v>
      </c>
      <c r="U5" s="88" t="s">
        <v>128</v>
      </c>
      <c r="V5" s="7" t="s">
        <v>2</v>
      </c>
      <c r="W5" s="172">
        <f>'Step (5)'!BU26/1000</f>
        <v>-1.1361630970494954</v>
      </c>
      <c r="X5" s="89" t="s">
        <v>141</v>
      </c>
      <c r="AB5" s="7">
        <v>3</v>
      </c>
      <c r="AC5" s="12">
        <f>'Step (5)'!B6</f>
        <v>608.54302978515625</v>
      </c>
      <c r="AD5">
        <f>'Step (5)'!C6</f>
        <v>223.03395080566406</v>
      </c>
      <c r="AE5" s="13">
        <f>'Step (5)'!D6</f>
        <v>228.95640563964844</v>
      </c>
      <c r="AI5" s="9" t="s">
        <v>58</v>
      </c>
      <c r="AJ5" s="11" t="s">
        <v>56</v>
      </c>
      <c r="AK5" s="9">
        <f>AC46</f>
        <v>-0.26618550430907278</v>
      </c>
      <c r="AL5" s="10">
        <f>AC47</f>
        <v>0.96348589993531519</v>
      </c>
      <c r="AM5" s="10">
        <f>AC48</f>
        <v>-2.8986167762577147E-2</v>
      </c>
      <c r="AN5" s="10">
        <f>AC77</f>
        <v>-0.46051416526823441</v>
      </c>
      <c r="AO5" s="10">
        <f>AC64</f>
        <v>-0.19140965609396268</v>
      </c>
      <c r="AP5" s="10">
        <f>AC65</f>
        <v>0.97308646986677128</v>
      </c>
      <c r="AQ5" s="11">
        <f>AC66</f>
        <v>0.12831627221913958</v>
      </c>
      <c r="AR5" s="7"/>
      <c r="AS5" s="13">
        <f>AC18</f>
        <v>730.83</v>
      </c>
      <c r="AT5" t="s">
        <v>8</v>
      </c>
      <c r="BB5" s="33" t="s">
        <v>57</v>
      </c>
      <c r="BC5" s="33">
        <f>'Step (5)'!AK6</f>
        <v>0.94061727312459742</v>
      </c>
      <c r="BD5" s="33">
        <f>'Step (5)'!AL6</f>
        <v>0.25306014423114792</v>
      </c>
      <c r="BE5" s="33">
        <f>'Step (5)'!AM6</f>
        <v>-0.22627352673557993</v>
      </c>
      <c r="BF5" s="33">
        <f>'Step (5)'!AN6</f>
        <v>0.88133702672270342</v>
      </c>
      <c r="BG5" s="33">
        <f>'Step (5)'!AO6</f>
        <v>0.96972949029119959</v>
      </c>
      <c r="BH5" s="33">
        <f>'Step (5)'!AP6</f>
        <v>0.20768371290906668</v>
      </c>
      <c r="BI5" s="33">
        <f>'Step (5)'!AQ6</f>
        <v>-0.12842192590003784</v>
      </c>
      <c r="BJ5" s="33"/>
      <c r="BK5" s="33">
        <f>'Step (5)'!AS6</f>
        <v>2173.16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(5)'!BU16</f>
        <v>-1626.1340524706234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(5)'!AB84</f>
        <v>Pullrod Unit Vector</v>
      </c>
      <c r="CR5" t="str">
        <f>'Step (5)'!AC84</f>
        <v>i</v>
      </c>
      <c r="CS5" t="str">
        <f>'Step (5)'!AD84</f>
        <v>j</v>
      </c>
      <c r="CT5" s="13" t="str">
        <f>'Step (5)'!AE84</f>
        <v>k</v>
      </c>
      <c r="CV5" s="12" t="str">
        <f>'Step (5)'!AB91</f>
        <v>Pushrod Unit Vector</v>
      </c>
      <c r="CW5" t="str">
        <f>'Step (5)'!AC91</f>
        <v>i</v>
      </c>
      <c r="CX5" t="str">
        <f>'Step (5)'!AD91</f>
        <v>j</v>
      </c>
      <c r="CY5" s="56" t="str">
        <f>'Step (5)'!AE91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608.54302978515625</v>
      </c>
      <c r="C6" s="78">
        <v>223.03395080566406</v>
      </c>
      <c r="D6" s="71"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(5)'!BU27/1000</f>
        <v>-1.5232127650108622</v>
      </c>
      <c r="X6" s="89" t="s">
        <v>141</v>
      </c>
      <c r="AB6" s="7">
        <v>4</v>
      </c>
      <c r="AC6" s="12">
        <f>'Step (5)'!B8</f>
        <v>803.15380859375</v>
      </c>
      <c r="AD6">
        <f>'Step (5)'!C8</f>
        <v>211.5684814453125</v>
      </c>
      <c r="AE6" s="13">
        <f>'Step (5)'!D8</f>
        <v>152.10284423828125</v>
      </c>
      <c r="AI6" s="12"/>
      <c r="AJ6" s="13" t="s">
        <v>57</v>
      </c>
      <c r="AK6" s="12">
        <f>AD46</f>
        <v>0.94061727312459742</v>
      </c>
      <c r="AL6">
        <f>AD47</f>
        <v>0.25306014423114792</v>
      </c>
      <c r="AM6">
        <f>AD48</f>
        <v>-0.22627352673557993</v>
      </c>
      <c r="AN6">
        <f>AD77</f>
        <v>0.88133702672270342</v>
      </c>
      <c r="AO6">
        <f>AD64</f>
        <v>0.96972949029119959</v>
      </c>
      <c r="AP6">
        <f>AD65</f>
        <v>0.20768371290906668</v>
      </c>
      <c r="AQ6" s="13">
        <f>AD66</f>
        <v>-0.12842192590003784</v>
      </c>
      <c r="AR6" s="7"/>
      <c r="AS6" s="13">
        <f>AD18</f>
        <v>2173.16</v>
      </c>
      <c r="AT6" t="s">
        <v>8</v>
      </c>
      <c r="BB6" s="33" t="s">
        <v>59</v>
      </c>
      <c r="BC6" s="33">
        <f>'Step (5)'!AK7</f>
        <v>0.21067610874366186</v>
      </c>
      <c r="BD6" s="33">
        <f>'Step (5)'!AL7</f>
        <v>8.7495622905070222E-2</v>
      </c>
      <c r="BE6" s="33">
        <f>'Step (5)'!AM7</f>
        <v>0.97363242200384958</v>
      </c>
      <c r="BF6" s="33">
        <f>'Step (5)'!AN7</f>
        <v>0.10569649433583853</v>
      </c>
      <c r="BG6" s="33">
        <f>'Step (5)'!AO7</f>
        <v>0.15161483836868136</v>
      </c>
      <c r="BH6" s="33">
        <f>'Step (5)'!AP7</f>
        <v>-9.9850876583682441E-2</v>
      </c>
      <c r="BI6" s="33">
        <f>'Step (5)'!AQ7</f>
        <v>0.98338331449740835</v>
      </c>
      <c r="BJ6" s="33"/>
      <c r="BK6" s="33">
        <f>'Step (5)'!AS7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(5)'!BU17</f>
        <v>1637.1817350355839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(5)'!AC86</f>
        <v>-0.13409639662077463</v>
      </c>
      <c r="CS6">
        <f>'Step (5)'!AD86</f>
        <v>-0.7552493533786877</v>
      </c>
      <c r="CT6" s="13">
        <f>'Step (5)'!AE86</f>
        <v>-0.64157351148126285</v>
      </c>
      <c r="CV6" s="12"/>
      <c r="CW6">
        <f>'Step (5)'!AC93</f>
        <v>-0.16592417368938073</v>
      </c>
      <c r="CX6">
        <f>'Step (5)'!AD93</f>
        <v>-0.80670279079927243</v>
      </c>
      <c r="CY6" s="57">
        <f>'Step (5)'!AE93</f>
        <v>0.56718583894713159</v>
      </c>
      <c r="DB6" t="s">
        <v>392</v>
      </c>
      <c r="DC6">
        <f>B14-B$19</f>
        <v>58.42547607421875</v>
      </c>
      <c r="DD6">
        <f t="shared" ref="DD6:DE7" si="1">C14-C$19</f>
        <v>295.52632141113281</v>
      </c>
      <c r="DE6">
        <f t="shared" si="1"/>
        <v>-114.45208740234375</v>
      </c>
      <c r="DI6" t="s">
        <v>412</v>
      </c>
      <c r="DJ6">
        <f>B12</f>
        <v>695.6976318359375</v>
      </c>
      <c r="DK6">
        <f t="shared" ref="DK6:DL7" si="2">C12</f>
        <v>499.9185791015625</v>
      </c>
      <c r="DL6">
        <f t="shared" si="2"/>
        <v>305.69088745117188</v>
      </c>
    </row>
    <row r="7" spans="2:118" x14ac:dyDescent="0.3">
      <c r="B7" s="80">
        <v>656.2886962890625</v>
      </c>
      <c r="C7" s="81">
        <v>492.64053344726563</v>
      </c>
      <c r="D7" s="73">
        <v>185.81109619140625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-2.5828329197097819</v>
      </c>
      <c r="N7" s="91" t="s">
        <v>141</v>
      </c>
      <c r="U7" s="90" t="s">
        <v>131</v>
      </c>
      <c r="V7" s="30" t="s">
        <v>2</v>
      </c>
      <c r="W7" s="173">
        <f>'Step (5)'!BU28/1000</f>
        <v>-2.5828329197097819</v>
      </c>
      <c r="X7" s="91" t="s">
        <v>141</v>
      </c>
      <c r="AB7" s="7">
        <v>5</v>
      </c>
      <c r="AC7" s="12">
        <f>'Step (5)'!B7</f>
        <v>656.2886962890625</v>
      </c>
      <c r="AD7">
        <f>'Step (5)'!C7</f>
        <v>492.64053344726563</v>
      </c>
      <c r="AE7" s="13">
        <f>'Step (5)'!D7</f>
        <v>185.81109619140625</v>
      </c>
      <c r="AI7" s="14"/>
      <c r="AJ7" s="16" t="s">
        <v>59</v>
      </c>
      <c r="AK7" s="12">
        <f>AE46</f>
        <v>0.21067610874366186</v>
      </c>
      <c r="AL7">
        <f>AE47</f>
        <v>8.7495622905070222E-2</v>
      </c>
      <c r="AM7">
        <f>AE48</f>
        <v>0.97363242200384958</v>
      </c>
      <c r="AN7">
        <f>AE77</f>
        <v>0.10569649433583853</v>
      </c>
      <c r="AO7">
        <f>AE64</f>
        <v>0.15161483836868136</v>
      </c>
      <c r="AP7">
        <f>AE65</f>
        <v>-9.9850876583682441E-2</v>
      </c>
      <c r="AQ7" s="13">
        <f>AE66</f>
        <v>0.98338331449740835</v>
      </c>
      <c r="AR7" s="7"/>
      <c r="AS7" s="13">
        <f>AE18</f>
        <v>1656</v>
      </c>
      <c r="AT7" t="s">
        <v>8</v>
      </c>
      <c r="BB7" s="33" t="s">
        <v>61</v>
      </c>
      <c r="BC7" s="33">
        <f>'Step (5)'!AK8</f>
        <v>-274.0902356671146</v>
      </c>
      <c r="BD7" s="33">
        <f>'Step (5)'!AL8</f>
        <v>-75.699659995107325</v>
      </c>
      <c r="BE7" s="33">
        <f>'Step (5)'!AM8</f>
        <v>0.8035754243509956</v>
      </c>
      <c r="BF7" s="33">
        <f>'Step (5)'!AN8</f>
        <v>-152.00999924822423</v>
      </c>
      <c r="BG7" s="33">
        <f>'Step (5)'!AO8</f>
        <v>-119.14625909308732</v>
      </c>
      <c r="BH7" s="33">
        <f>'Step (5)'!AP8</f>
        <v>-21.104115613204208</v>
      </c>
      <c r="BI7" s="33">
        <f>'Step (5)'!AQ8</f>
        <v>-17.687664057921332</v>
      </c>
      <c r="BJ7" s="33"/>
      <c r="BK7" s="33">
        <f>'Step (5)'!AS8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(5)'!BU18</f>
        <v>-2582.8329197097819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11.5374755859375</v>
      </c>
      <c r="DD7">
        <f t="shared" si="1"/>
        <v>67.562667846679688</v>
      </c>
      <c r="DE7">
        <f t="shared" si="1"/>
        <v>45.82720947265625</v>
      </c>
      <c r="DI7" t="s">
        <v>413</v>
      </c>
      <c r="DJ7">
        <f>B13</f>
        <v>655.872314453125</v>
      </c>
      <c r="DK7">
        <f t="shared" si="2"/>
        <v>275.61691284179688</v>
      </c>
      <c r="DL7">
        <f t="shared" si="2"/>
        <v>115.14983367919922</v>
      </c>
    </row>
    <row r="8" spans="2:118" x14ac:dyDescent="0.3">
      <c r="B8" s="80">
        <v>803.15380859375</v>
      </c>
      <c r="C8" s="81">
        <v>211.5684814453125</v>
      </c>
      <c r="D8" s="73"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5.9386772275233124</v>
      </c>
      <c r="N8" s="89" t="s">
        <v>141</v>
      </c>
      <c r="U8" s="88" t="s">
        <v>132</v>
      </c>
      <c r="V8" s="7" t="s">
        <v>2</v>
      </c>
      <c r="W8" s="172">
        <f>'Step (5)'!BU29/1000</f>
        <v>5.9386772275233124</v>
      </c>
      <c r="X8" s="89" t="s">
        <v>141</v>
      </c>
      <c r="AB8" s="7">
        <v>6</v>
      </c>
      <c r="AC8" s="12">
        <f>'Step (5)'!B10</f>
        <v>768.837646484375</v>
      </c>
      <c r="AD8">
        <f>'Step (5)'!C10</f>
        <v>292.61550903320313</v>
      </c>
      <c r="AE8" s="13">
        <f>'Step (5)'!D10</f>
        <v>101.38391876220703</v>
      </c>
      <c r="AI8" s="12" t="s">
        <v>60</v>
      </c>
      <c r="AJ8" s="13" t="s">
        <v>61</v>
      </c>
      <c r="AK8" s="12">
        <f>AC50</f>
        <v>-274.0902356671146</v>
      </c>
      <c r="AL8">
        <f>AC51</f>
        <v>-75.699659995107325</v>
      </c>
      <c r="AM8">
        <f>AC52</f>
        <v>0.8035754243509956</v>
      </c>
      <c r="AN8">
        <f>AC79</f>
        <v>-152.00999924822423</v>
      </c>
      <c r="AO8">
        <f>AC68</f>
        <v>-119.14625909308732</v>
      </c>
      <c r="AP8">
        <f>AC69</f>
        <v>-21.104115613204208</v>
      </c>
      <c r="AQ8" s="13">
        <f>AC70</f>
        <v>-17.687664057921332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(5)'!AK9</f>
        <v>-61.073580536088969</v>
      </c>
      <c r="BD8" s="33">
        <f>'Step (5)'!AL9</f>
        <v>272.30700929519691</v>
      </c>
      <c r="BE8" s="33">
        <f>'Step (5)'!AM9</f>
        <v>50.66074864771663</v>
      </c>
      <c r="BF8" s="33">
        <f>'Step (5)'!AN9</f>
        <v>-63.107833355641127</v>
      </c>
      <c r="BG8" s="33">
        <f>'Step (5)'!AO9</f>
        <v>-15.980572518203285</v>
      </c>
      <c r="BH8" s="33">
        <f>'Step (5)'!AP9</f>
        <v>110.1782656600941</v>
      </c>
      <c r="BI8" s="33">
        <f>'Step (5)'!AQ9</f>
        <v>57.508862289448473</v>
      </c>
      <c r="BJ8" s="33"/>
      <c r="BK8" s="33">
        <f>'Step (5)'!AS9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(5)'!BU19</f>
        <v>5957.3292381709343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(5)'!AB36</f>
        <v>Upper Pickup Position</v>
      </c>
      <c r="CR8" t="str">
        <f>'Step (5)'!AC36</f>
        <v>x</v>
      </c>
      <c r="CS8" t="str">
        <f>'Step (5)'!AD36</f>
        <v>y</v>
      </c>
      <c r="CT8" s="13" t="str">
        <f>'Step (5)'!AE36</f>
        <v>z</v>
      </c>
      <c r="CV8" s="12" t="str">
        <f>'Step (5)'!AB54</f>
        <v>Lower Pickup Position</v>
      </c>
      <c r="CW8" t="str">
        <f>'Step (5)'!AC54</f>
        <v>x</v>
      </c>
      <c r="CX8" t="str">
        <f>'Step (5)'!AD54</f>
        <v>y</v>
      </c>
      <c r="CY8" s="56" t="str">
        <f>'Step (5)'!AE54</f>
        <v>z</v>
      </c>
      <c r="DB8" t="s">
        <v>385</v>
      </c>
      <c r="DC8">
        <f>B17-B$19</f>
        <v>4.29278564453125</v>
      </c>
      <c r="DD8">
        <f t="shared" ref="DD8:DE9" si="3">C17-C$19</f>
        <v>27.312454223632813</v>
      </c>
      <c r="DE8">
        <f t="shared" si="3"/>
        <v>43.0906982421875</v>
      </c>
      <c r="DI8" t="s">
        <v>385</v>
      </c>
      <c r="DJ8">
        <f>B20</f>
        <v>671.1839599609375</v>
      </c>
      <c r="DK8">
        <f t="shared" ref="DK8:DL9" si="4">C20</f>
        <v>350.8402099609375</v>
      </c>
      <c r="DL8">
        <f t="shared" si="4"/>
        <v>267.12322998046875</v>
      </c>
    </row>
    <row r="9" spans="2:118" x14ac:dyDescent="0.3">
      <c r="B9" s="83">
        <v>716.7388916015625</v>
      </c>
      <c r="C9" s="84">
        <v>556.5609130859375</v>
      </c>
      <c r="D9" s="69">
        <v>142.65113830566406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1.6838216754925852</v>
      </c>
      <c r="N9" s="89" t="s">
        <v>141</v>
      </c>
      <c r="U9" s="88" t="s">
        <v>132</v>
      </c>
      <c r="V9" s="7" t="s">
        <v>3</v>
      </c>
      <c r="W9" s="172">
        <f>'Step (5)'!BU30/1000</f>
        <v>1.6838216754925852</v>
      </c>
      <c r="X9" s="89" t="s">
        <v>141</v>
      </c>
      <c r="AB9" s="7">
        <v>7</v>
      </c>
      <c r="AC9" s="12">
        <f>'Step (5)'!B9</f>
        <v>716.7388916015625</v>
      </c>
      <c r="AD9">
        <f>'Step (5)'!C9</f>
        <v>556.5609130859375</v>
      </c>
      <c r="AE9" s="13">
        <f>'Step (5)'!D9</f>
        <v>142.65113830566406</v>
      </c>
      <c r="AI9" s="12"/>
      <c r="AJ9" s="13" t="s">
        <v>62</v>
      </c>
      <c r="AK9" s="12">
        <f>AD50</f>
        <v>-61.073580536088969</v>
      </c>
      <c r="AL9">
        <f>AD51</f>
        <v>272.30700929519691</v>
      </c>
      <c r="AM9">
        <f>AD52</f>
        <v>50.66074864771663</v>
      </c>
      <c r="AN9">
        <f>AD79</f>
        <v>-63.107833355641127</v>
      </c>
      <c r="AO9">
        <f>AD68</f>
        <v>-15.980572518203285</v>
      </c>
      <c r="AP9">
        <f>AD69</f>
        <v>110.1782656600941</v>
      </c>
      <c r="AQ9" s="13">
        <f>AD70</f>
        <v>57.508862289448473</v>
      </c>
      <c r="AR9" s="7"/>
      <c r="AS9" s="13">
        <f>AD19*1000</f>
        <v>0</v>
      </c>
      <c r="AT9" t="s">
        <v>422</v>
      </c>
      <c r="BB9" s="33" t="s">
        <v>63</v>
      </c>
      <c r="BC9" s="33">
        <f>'Step (5)'!AK10</f>
        <v>-73.62952978358868</v>
      </c>
      <c r="BD9" s="33">
        <f>'Step (5)'!AL10</f>
        <v>46.008061365033313</v>
      </c>
      <c r="BE9" s="33">
        <f>'Step (5)'!AM10</f>
        <v>11.797551700264057</v>
      </c>
      <c r="BF9" s="33">
        <f>'Step (5)'!AN10</f>
        <v>-136.0829211416079</v>
      </c>
      <c r="BG9" s="33">
        <f>'Step (5)'!AO10</f>
        <v>-48.207102377922482</v>
      </c>
      <c r="BH9" s="33">
        <f>'Step (5)'!AP10</f>
        <v>23.496057448134273</v>
      </c>
      <c r="BI9" s="33">
        <f>'Step (5)'!AQ10</f>
        <v>9.8181592318784467</v>
      </c>
      <c r="BJ9" s="33"/>
      <c r="BK9" s="33">
        <f>'Step (5)'!AS10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(5)'!BU20</f>
        <v>2075.4020221199839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(5)'!AB37</f>
        <v>2--</v>
      </c>
      <c r="CR9">
        <f>'Step (5)'!AC37</f>
        <v>-60.28387451171875</v>
      </c>
      <c r="CS9">
        <f>'Step (5)'!AD37</f>
        <v>-63.58526611328125</v>
      </c>
      <c r="CT9" s="13">
        <f>'Step (5)'!AE37</f>
        <v>277.15240478515625</v>
      </c>
      <c r="CV9" s="12" t="str">
        <f>'Step (5)'!AB55</f>
        <v>7--</v>
      </c>
      <c r="CW9">
        <f>'Step (5)'!AC55</f>
        <v>-43.12896728515625</v>
      </c>
      <c r="CX9">
        <f>'Step (5)'!AD55</f>
        <v>-33.350830078125</v>
      </c>
      <c r="CY9" s="56">
        <f>'Step (5)'!AE55</f>
        <v>117.65113830566406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768.837646484375</v>
      </c>
      <c r="C10" s="84">
        <v>292.61550903320313</v>
      </c>
      <c r="D10" s="69"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1.5958911587599409</v>
      </c>
      <c r="N10" s="89" t="s">
        <v>141</v>
      </c>
      <c r="O10" s="1"/>
      <c r="U10" s="88" t="s">
        <v>132</v>
      </c>
      <c r="V10" s="7" t="s">
        <v>4</v>
      </c>
      <c r="W10" s="172">
        <f>'Step (5)'!BU31/1000</f>
        <v>1.5958911587599409</v>
      </c>
      <c r="X10" s="89" t="s">
        <v>141</v>
      </c>
      <c r="AB10" s="7">
        <v>8</v>
      </c>
      <c r="AC10" s="12">
        <f>'Step (5)'!B11</f>
        <v>596.60552978515625</v>
      </c>
      <c r="AD10">
        <f>'Step (5)'!C11</f>
        <v>229.82659912109375</v>
      </c>
      <c r="AE10" s="13">
        <f>'Step (5)'!D11</f>
        <v>115.65781402587891</v>
      </c>
      <c r="AI10" s="14"/>
      <c r="AJ10" s="16" t="s">
        <v>63</v>
      </c>
      <c r="AK10" s="14">
        <f>AE50</f>
        <v>-73.62952978358868</v>
      </c>
      <c r="AL10" s="15">
        <f>AE51</f>
        <v>46.008061365033313</v>
      </c>
      <c r="AM10" s="15">
        <f>AE52</f>
        <v>11.797551700264057</v>
      </c>
      <c r="AN10" s="15">
        <f>AE79</f>
        <v>-136.0829211416079</v>
      </c>
      <c r="AO10" s="15">
        <f>AE68</f>
        <v>-48.207102377922482</v>
      </c>
      <c r="AP10" s="15">
        <f>AE69</f>
        <v>23.496057448134273</v>
      </c>
      <c r="AQ10" s="16">
        <f>AE70</f>
        <v>9.8181592318784467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596.60552978515625</v>
      </c>
      <c r="C11" s="84">
        <v>229.82659912109375</v>
      </c>
      <c r="D11" s="69">
        <v>115.65781402587891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(5)'!B16</f>
        <v>759.86785888671875</v>
      </c>
      <c r="AD11">
        <f>'Step (5)'!C16</f>
        <v>589.9117431640625</v>
      </c>
      <c r="AE11" s="13">
        <f>'Step (5)'!D16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-2.4933125090011536</v>
      </c>
      <c r="DD11" t="s">
        <v>141</v>
      </c>
      <c r="DI11" t="s">
        <v>145</v>
      </c>
      <c r="DJ11" s="178">
        <f>W37</f>
        <v>3.6391771790587453</v>
      </c>
      <c r="DK11" t="s">
        <v>141</v>
      </c>
    </row>
    <row r="12" spans="2:118" x14ac:dyDescent="0.3">
      <c r="B12" s="77">
        <v>695.6976318359375</v>
      </c>
      <c r="C12" s="78">
        <v>499.9185791015625</v>
      </c>
      <c r="D12" s="71">
        <v>305.69088745117188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(5)'!B12</f>
        <v>695.6976318359375</v>
      </c>
      <c r="AD12">
        <f>'Step (5)'!C12</f>
        <v>499.9185791015625</v>
      </c>
      <c r="AE12" s="13">
        <f>'Step (5)'!D12</f>
        <v>305.69088745117188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(5)'!BU26</f>
        <v>-1136.1630970494953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(5)'!AB48</f>
        <v>uz^</v>
      </c>
      <c r="CR12" s="15">
        <f>'Step (5)'!AC48</f>
        <v>-2.8986167762577147E-2</v>
      </c>
      <c r="CS12" s="15">
        <f>'Step (5)'!AD48</f>
        <v>-0.22627352673557993</v>
      </c>
      <c r="CT12" s="16">
        <f>'Step (5)'!AE48</f>
        <v>0.97363242200384958</v>
      </c>
      <c r="CV12" s="14" t="str">
        <f>'Step (5)'!AB66</f>
        <v>lz^</v>
      </c>
      <c r="CW12" s="15">
        <f>'Step (5)'!AC66</f>
        <v>0.12831627221913958</v>
      </c>
      <c r="CX12" s="15">
        <f>'Step (5)'!AD66</f>
        <v>-0.12842192590003784</v>
      </c>
      <c r="CY12" s="59">
        <f>'Step (5)'!AE66</f>
        <v>0.98338331449740835</v>
      </c>
    </row>
    <row r="13" spans="2:118" x14ac:dyDescent="0.3">
      <c r="B13" s="77">
        <v>655.872314453125</v>
      </c>
      <c r="C13" s="78">
        <v>275.61691284179688</v>
      </c>
      <c r="D13" s="71">
        <v>115.14983367919922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-2.4933125090011536</v>
      </c>
      <c r="N13" s="91" t="s">
        <v>141</v>
      </c>
      <c r="U13" s="92" t="s">
        <v>139</v>
      </c>
      <c r="V13" s="5"/>
      <c r="W13" s="173">
        <f>'Step (5)'!CW18/1000</f>
        <v>-2.4933125090011536</v>
      </c>
      <c r="X13" s="91" t="s">
        <v>141</v>
      </c>
      <c r="AB13" s="7">
        <v>11</v>
      </c>
      <c r="AC13" s="12">
        <f>'Step (5)'!B13</f>
        <v>655.872314453125</v>
      </c>
      <c r="AD13">
        <f>'Step (5)'!C13</f>
        <v>275.61691284179688</v>
      </c>
      <c r="AE13" s="13">
        <f>'Step (5)'!D13</f>
        <v>115.14983367919922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(5)'!BU27</f>
        <v>-1523.2127650108623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712.12518310546875</v>
      </c>
      <c r="C14" s="84">
        <v>530.958984375</v>
      </c>
      <c r="D14" s="69">
        <v>149.59768676757813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1.4197964879492675</v>
      </c>
      <c r="N14" s="89" t="s">
        <v>141</v>
      </c>
      <c r="U14" s="50" t="s">
        <v>135</v>
      </c>
      <c r="V14" s="13"/>
      <c r="W14" s="172">
        <f>'Step (5)'!CW88/1000</f>
        <v>1.4197964879492675</v>
      </c>
      <c r="X14" s="89" t="s">
        <v>141</v>
      </c>
      <c r="AB14" s="7">
        <v>12</v>
      </c>
      <c r="AC14" s="12">
        <f>'Step (5)'!B14</f>
        <v>712.12518310546875</v>
      </c>
      <c r="AD14">
        <f>'Step (5)'!C14</f>
        <v>530.958984375</v>
      </c>
      <c r="AE14" s="13">
        <f>'Step (5)'!D14</f>
        <v>149.59768676757813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(5)'!BU28</f>
        <v>-2582.8329197097819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665.2371826171875</v>
      </c>
      <c r="C15" s="84">
        <v>302.99533081054688</v>
      </c>
      <c r="D15" s="69">
        <v>309.87698364257813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-2.8972617092565094</v>
      </c>
      <c r="N15" s="89" t="s">
        <v>141</v>
      </c>
      <c r="U15" s="50" t="s">
        <v>136</v>
      </c>
      <c r="V15" s="13"/>
      <c r="W15" s="172">
        <f>'Step (5)'!CW83/1000</f>
        <v>-2.8972617092565094</v>
      </c>
      <c r="X15" s="89" t="s">
        <v>141</v>
      </c>
      <c r="AB15" s="8">
        <v>13</v>
      </c>
      <c r="AC15" s="14">
        <f>'Step (5)'!B15</f>
        <v>665.2371826171875</v>
      </c>
      <c r="AD15" s="15">
        <f>'Step (5)'!C15</f>
        <v>302.99533081054688</v>
      </c>
      <c r="AE15" s="16">
        <f>'Step (5)'!D15</f>
        <v>309.87698364257813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-0.26618550430907278</v>
      </c>
      <c r="BD15" s="33">
        <f t="shared" si="6"/>
        <v>0.96348589993531519</v>
      </c>
      <c r="BE15" s="33">
        <f t="shared" si="6"/>
        <v>-2.8986167762577147E-2</v>
      </c>
      <c r="BF15" s="33">
        <f t="shared" si="6"/>
        <v>-0.46051416526823441</v>
      </c>
      <c r="BG15" s="33">
        <f t="shared" si="6"/>
        <v>-0.19140965609396268</v>
      </c>
      <c r="BH15" s="33">
        <f t="shared" si="6"/>
        <v>0.97308646986677128</v>
      </c>
      <c r="BI15" s="33"/>
      <c r="BJ15" s="33">
        <f t="shared" ref="BJ15:BJ20" si="7">BK4</f>
        <v>730.83</v>
      </c>
      <c r="BK15" s="33"/>
      <c r="BL15" s="33"/>
      <c r="BM15" s="37">
        <f t="array" ref="BM15:BR20">MINVERSE(BC15:BH20)</f>
        <v>0.16817773148282281</v>
      </c>
      <c r="BN15" s="38">
        <v>-0.59208446907711554</v>
      </c>
      <c r="BO15" s="38">
        <v>-4.6482581279078158E-2</v>
      </c>
      <c r="BP15" s="38">
        <v>-6.3540324133233364E-3</v>
      </c>
      <c r="BQ15" s="38">
        <v>-2.4362095678221495E-3</v>
      </c>
      <c r="BR15" s="39">
        <v>3.7876401124365897E-3</v>
      </c>
      <c r="BS15" s="40">
        <f t="shared" ref="BS15:BS20" si="8">BJ15</f>
        <v>730.83</v>
      </c>
      <c r="BT15" s="33" t="s">
        <v>49</v>
      </c>
      <c r="BU15" s="40">
        <f t="array" ref="BU15:BU20">MMULT(BM15:BR20,BS15:BS20)</f>
        <v>-1038.2098886912033</v>
      </c>
      <c r="BV15" s="33" t="s">
        <v>23</v>
      </c>
      <c r="BW15" s="33"/>
      <c r="BX15" s="33"/>
      <c r="BY15" s="33"/>
      <c r="CC15">
        <f>'Step (5)'!BU29</f>
        <v>5938.6772275233125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3.886940648806857E-3</v>
      </c>
      <c r="CS15">
        <f>CS6*CS12</f>
        <v>0.17089293475376194</v>
      </c>
      <c r="CT15">
        <f>CT6*CT12</f>
        <v>-0.62465677187701651</v>
      </c>
      <c r="CW15">
        <f>CW6*CW12</f>
        <v>-2.1290771438862374E-2</v>
      </c>
      <c r="CX15">
        <f>CX6*CX12</f>
        <v>0.10359832602337789</v>
      </c>
      <c r="CY15" s="56">
        <f>CY6*CY12</f>
        <v>0.55776109023982345</v>
      </c>
      <c r="DB15" t="s">
        <v>410</v>
      </c>
      <c r="DC15">
        <f>DC6-DC7</f>
        <v>46.88800048828125</v>
      </c>
      <c r="DD15">
        <f>DD6-DD7</f>
        <v>227.96365356445313</v>
      </c>
      <c r="DE15">
        <f>DE6-DE7</f>
        <v>-160.279296875</v>
      </c>
      <c r="DI15" t="s">
        <v>414</v>
      </c>
      <c r="DJ15">
        <f>DJ6-DJ7</f>
        <v>39.8253173828125</v>
      </c>
      <c r="DK15">
        <f>DK6-DK7</f>
        <v>224.30166625976563</v>
      </c>
      <c r="DL15">
        <f>DL6-DL7</f>
        <v>190.54105377197266</v>
      </c>
    </row>
    <row r="16" spans="2:118" ht="15" thickBot="1" x14ac:dyDescent="0.35">
      <c r="B16" s="202">
        <v>759.86785888671875</v>
      </c>
      <c r="C16" s="203">
        <v>589.9117431640625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-2.5828329197097819</v>
      </c>
      <c r="N16" s="89" t="s">
        <v>141</v>
      </c>
      <c r="U16" s="50" t="s">
        <v>140</v>
      </c>
      <c r="V16" s="13"/>
      <c r="W16" s="172">
        <f>'Step (5)'!CC7/1000</f>
        <v>-2.5828329197097819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0.94061727312459742</v>
      </c>
      <c r="BD16" s="33">
        <f t="shared" si="6"/>
        <v>0.25306014423114792</v>
      </c>
      <c r="BE16" s="33">
        <f t="shared" si="6"/>
        <v>-0.22627352673557993</v>
      </c>
      <c r="BF16" s="33">
        <f t="shared" si="6"/>
        <v>0.88133702672270342</v>
      </c>
      <c r="BG16" s="33">
        <f t="shared" si="6"/>
        <v>0.96972949029119959</v>
      </c>
      <c r="BH16" s="33">
        <f t="shared" si="6"/>
        <v>0.20768371290906668</v>
      </c>
      <c r="BI16" s="33"/>
      <c r="BJ16" s="33">
        <f t="shared" si="7"/>
        <v>2173.16</v>
      </c>
      <c r="BK16" s="33"/>
      <c r="BL16" s="33"/>
      <c r="BM16" s="41">
        <v>-0.72374251103452059</v>
      </c>
      <c r="BN16" s="33">
        <v>-0.17591739716768809</v>
      </c>
      <c r="BO16" s="33">
        <v>-0.37791371397572882</v>
      </c>
      <c r="BP16" s="33">
        <v>-1.5217766113391482E-3</v>
      </c>
      <c r="BQ16" s="33">
        <v>6.1151803707004543E-3</v>
      </c>
      <c r="BR16" s="42">
        <v>-1.1965876577795167E-4</v>
      </c>
      <c r="BS16" s="43">
        <f t="shared" si="8"/>
        <v>2173.16</v>
      </c>
      <c r="BT16" s="33" t="s">
        <v>50</v>
      </c>
      <c r="BU16" s="43">
        <v>-1626.1340524706234</v>
      </c>
      <c r="BV16" s="33" t="s">
        <v>24</v>
      </c>
      <c r="BW16" s="33"/>
      <c r="BX16" s="33"/>
      <c r="BY16" s="33"/>
      <c r="CC16">
        <f>'Step (5)'!BU30</f>
        <v>1683.8216754925852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-0.44987689647444773</v>
      </c>
      <c r="CV16" s="1" t="s">
        <v>147</v>
      </c>
      <c r="CW16">
        <f>SUM(CW15:CY15)</f>
        <v>0.64006864482433901</v>
      </c>
      <c r="CY16" s="56"/>
      <c r="DB16" t="s">
        <v>42</v>
      </c>
      <c r="DC16">
        <f>DC15/(SQRT(SUMSQ($DC$15:$DE$15)))</f>
        <v>0.16592417368938073</v>
      </c>
      <c r="DD16">
        <f>DD15/(SQRT(SUMSQ($DC$15:$DE$15)))</f>
        <v>0.80670279079927243</v>
      </c>
      <c r="DE16">
        <f>DE15/(SQRT(SUMSQ($DC$15:$DE$15)))</f>
        <v>-0.56718583894713159</v>
      </c>
      <c r="DI16" t="s">
        <v>43</v>
      </c>
      <c r="DJ16">
        <f>DJ15/(SQRT(SUMSQ($DC$15:$DE$15)))</f>
        <v>0.14093121501975825</v>
      </c>
      <c r="DK16">
        <f>DK15/(SQRT(SUMSQ($DC$15:$DE$15)))</f>
        <v>0.79374399086616088</v>
      </c>
      <c r="DL16">
        <f>DL15/(SQRT(SUMSQ($DC$15:$DE$15)))</f>
        <v>0.67427415483243036</v>
      </c>
    </row>
    <row r="17" spans="2:118" x14ac:dyDescent="0.3">
      <c r="B17" s="212">
        <v>657.99249267578125</v>
      </c>
      <c r="C17" s="213">
        <v>262.7451171875</v>
      </c>
      <c r="D17" s="213">
        <v>307.14047241210938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3.2537367171220657</v>
      </c>
      <c r="N17" s="89" t="s">
        <v>141</v>
      </c>
      <c r="U17" s="50" t="s">
        <v>137</v>
      </c>
      <c r="V17" s="13"/>
      <c r="W17" s="172">
        <f>'Step (5)'!CW63/1000</f>
        <v>3.2537367171220657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0.21067610874366186</v>
      </c>
      <c r="BD17" s="33">
        <f t="shared" si="6"/>
        <v>8.7495622905070222E-2</v>
      </c>
      <c r="BE17" s="33">
        <f t="shared" si="6"/>
        <v>0.97363242200384958</v>
      </c>
      <c r="BF17" s="33">
        <f t="shared" si="6"/>
        <v>0.10569649433583853</v>
      </c>
      <c r="BG17" s="33">
        <f t="shared" si="6"/>
        <v>0.15161483836868136</v>
      </c>
      <c r="BH17" s="33">
        <f t="shared" si="6"/>
        <v>-9.9850876583682441E-2</v>
      </c>
      <c r="BI17" s="33"/>
      <c r="BJ17" s="33">
        <f t="shared" si="7"/>
        <v>1656</v>
      </c>
      <c r="BK17" s="33"/>
      <c r="BL17" s="33"/>
      <c r="BM17" s="41">
        <v>0.26229730035275234</v>
      </c>
      <c r="BN17" s="33">
        <v>-9.562021930274954E-2</v>
      </c>
      <c r="BO17" s="33">
        <v>1.0669649023081487</v>
      </c>
      <c r="BP17" s="33">
        <v>7.1124162246833181E-4</v>
      </c>
      <c r="BQ17" s="33">
        <v>-7.9802422884176253E-4</v>
      </c>
      <c r="BR17" s="42">
        <v>-1.1026003082240975E-3</v>
      </c>
      <c r="BS17" s="43">
        <f t="shared" si="8"/>
        <v>1656</v>
      </c>
      <c r="BT17" s="33" t="s">
        <v>51</v>
      </c>
      <c r="BU17" s="43">
        <v>1637.1817350355839</v>
      </c>
      <c r="BV17" s="33" t="s">
        <v>25</v>
      </c>
      <c r="BW17" s="33"/>
      <c r="BX17" s="33"/>
      <c r="BY17" s="33"/>
      <c r="CC17">
        <f>'Step (5)'!BU31</f>
        <v>1595.8911587599409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11.5374755859375</v>
      </c>
      <c r="DD17">
        <f>DD7</f>
        <v>67.562667846679688</v>
      </c>
      <c r="DE17">
        <f>DE7</f>
        <v>45.82720947265625</v>
      </c>
      <c r="DF17">
        <f>SQRT(SUMSQ(DC17:DE17))</f>
        <v>82.449745648531774</v>
      </c>
      <c r="DG17" t="s">
        <v>397</v>
      </c>
      <c r="DI17" t="s">
        <v>415</v>
      </c>
      <c r="DJ17">
        <f>DJ7</f>
        <v>655.872314453125</v>
      </c>
      <c r="DK17">
        <f>DK7</f>
        <v>275.61691284179688</v>
      </c>
      <c r="DL17">
        <f>DL7</f>
        <v>115.14983367919922</v>
      </c>
      <c r="DM17">
        <f>SQRT(SUMSQ(DJ17:DL17))</f>
        <v>720.68901733472308</v>
      </c>
      <c r="DN17" t="s">
        <v>397</v>
      </c>
    </row>
    <row r="18" spans="2:118" ht="15" thickBot="1" x14ac:dyDescent="0.35">
      <c r="B18" s="215">
        <v>651.8800048828125</v>
      </c>
      <c r="C18" s="184">
        <v>242.96888732910156</v>
      </c>
      <c r="D18" s="184"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-4.7223409634077687</v>
      </c>
      <c r="N18" s="89" t="s">
        <v>141</v>
      </c>
      <c r="U18" s="50" t="s">
        <v>138</v>
      </c>
      <c r="V18" s="13"/>
      <c r="W18" s="172">
        <f>'Step (5)'!CW58/1000</f>
        <v>-4.7223409634077687</v>
      </c>
      <c r="X18" s="89" t="s">
        <v>141</v>
      </c>
      <c r="AB18" s="6" t="s">
        <v>6</v>
      </c>
      <c r="AC18" s="9">
        <f>'Step (5)'!C28</f>
        <v>730.83</v>
      </c>
      <c r="AD18" s="10">
        <f>'Step (5)'!C29</f>
        <v>2173.16</v>
      </c>
      <c r="AE18" s="11">
        <f>'Step (5)'!C30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-274.0902356671146</v>
      </c>
      <c r="BD18" s="33">
        <f t="shared" si="6"/>
        <v>-75.699659995107325</v>
      </c>
      <c r="BE18" s="33">
        <f t="shared" si="6"/>
        <v>0.8035754243509956</v>
      </c>
      <c r="BF18" s="33">
        <f t="shared" si="6"/>
        <v>-152.00999924822423</v>
      </c>
      <c r="BG18" s="33">
        <f t="shared" si="6"/>
        <v>-119.14625909308732</v>
      </c>
      <c r="BH18" s="33">
        <f t="shared" si="6"/>
        <v>-21.104115613204208</v>
      </c>
      <c r="BI18" s="33"/>
      <c r="BJ18" s="33">
        <f t="shared" si="7"/>
        <v>48000</v>
      </c>
      <c r="BK18" s="33"/>
      <c r="BL18" s="33"/>
      <c r="BM18" s="41">
        <v>0.14666164814912189</v>
      </c>
      <c r="BN18" s="33">
        <v>-0.40450746905469342</v>
      </c>
      <c r="BO18" s="33">
        <v>-6.0902890902331024E-2</v>
      </c>
      <c r="BP18" s="33">
        <v>1.4275930924284182E-3</v>
      </c>
      <c r="BQ18" s="33">
        <v>2.5160422884960591E-3</v>
      </c>
      <c r="BR18" s="42">
        <v>-1.3273339415507547E-2</v>
      </c>
      <c r="BS18" s="43">
        <f t="shared" si="8"/>
        <v>48000</v>
      </c>
      <c r="BT18" s="33" t="s">
        <v>52</v>
      </c>
      <c r="BU18" s="43">
        <v>-2582.8329197097819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3639.1771790587454</v>
      </c>
      <c r="CS18" s="62"/>
      <c r="CT18" s="62"/>
      <c r="CU18" s="62"/>
      <c r="CV18" s="63" t="s">
        <v>146</v>
      </c>
      <c r="CW18" s="62">
        <f>-CC17/CW16</f>
        <v>-2493.3125090011536</v>
      </c>
      <c r="CX18" s="62"/>
      <c r="CY18" s="64"/>
      <c r="DB18" t="s">
        <v>394</v>
      </c>
      <c r="DC18">
        <f>DC16*DC17</f>
        <v>1.9143461030580835</v>
      </c>
      <c r="DD18">
        <f t="shared" ref="DD18:DE18" si="9">DD16*DD17</f>
        <v>54.502992705760775</v>
      </c>
      <c r="DE18">
        <f t="shared" si="9"/>
        <v>-25.99254425135447</v>
      </c>
      <c r="DF18">
        <f>SUM(DC18:DE18)</f>
        <v>30.424794557464391</v>
      </c>
      <c r="DG18" t="s">
        <v>396</v>
      </c>
      <c r="DI18" t="s">
        <v>416</v>
      </c>
      <c r="DJ18">
        <f>DJ16*DJ17</f>
        <v>92.432882173699852</v>
      </c>
      <c r="DK18">
        <f t="shared" ref="DK18:DL18" si="10">DK16*DK17</f>
        <v>218.76926834925868</v>
      </c>
      <c r="DL18">
        <f t="shared" si="10"/>
        <v>77.642556783136982</v>
      </c>
      <c r="DM18">
        <f>SUM(DJ18:DL18)</f>
        <v>388.84470730609547</v>
      </c>
      <c r="DN18" t="s">
        <v>396</v>
      </c>
    </row>
    <row r="19" spans="2:118" ht="15" thickBot="1" x14ac:dyDescent="0.35">
      <c r="B19" s="224">
        <v>653.69970703125</v>
      </c>
      <c r="C19" s="225">
        <v>235.43266296386719</v>
      </c>
      <c r="D19" s="225"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-5.8465436935128867</v>
      </c>
      <c r="N19" s="91" t="s">
        <v>141</v>
      </c>
      <c r="U19" s="92" t="s">
        <v>402</v>
      </c>
      <c r="V19" s="5"/>
      <c r="W19" s="180">
        <f>DC29</f>
        <v>-5.8465436935128867</v>
      </c>
      <c r="X19" s="91" t="s">
        <v>141</v>
      </c>
      <c r="AB19" s="8" t="s">
        <v>7</v>
      </c>
      <c r="AC19" s="14">
        <f>'Step (5)'!C31</f>
        <v>48</v>
      </c>
      <c r="AD19" s="15">
        <f>'Step (5)'!C32</f>
        <v>0</v>
      </c>
      <c r="AE19" s="16">
        <f>'Step (5)'!C33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-61.073580536088969</v>
      </c>
      <c r="BD19" s="33">
        <f t="shared" si="6"/>
        <v>272.30700929519691</v>
      </c>
      <c r="BE19" s="33">
        <f t="shared" si="6"/>
        <v>50.66074864771663</v>
      </c>
      <c r="BF19" s="33">
        <f t="shared" si="6"/>
        <v>-63.107833355641127</v>
      </c>
      <c r="BG19" s="33">
        <f t="shared" si="6"/>
        <v>-15.980572518203285</v>
      </c>
      <c r="BH19" s="33">
        <f t="shared" si="6"/>
        <v>110.1782656600941</v>
      </c>
      <c r="BI19" s="33"/>
      <c r="BJ19" s="33">
        <f t="shared" si="7"/>
        <v>0</v>
      </c>
      <c r="BK19" s="33"/>
      <c r="BL19" s="33"/>
      <c r="BM19" s="41">
        <v>-0.4282625200921984</v>
      </c>
      <c r="BN19" s="33">
        <v>1.9534545141215762</v>
      </c>
      <c r="BO19" s="33">
        <v>0.35501622718220127</v>
      </c>
      <c r="BP19" s="33">
        <v>5.1137840788370815E-3</v>
      </c>
      <c r="BQ19" s="33">
        <v>-4.9523866747617617E-4</v>
      </c>
      <c r="BR19" s="42">
        <v>8.8938702673400493E-3</v>
      </c>
      <c r="BS19" s="43">
        <f t="shared" si="8"/>
        <v>0</v>
      </c>
      <c r="BT19" s="33" t="s">
        <v>53</v>
      </c>
      <c r="BU19" s="43">
        <v>5957.3292381709343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76.630884332908934</v>
      </c>
      <c r="DD19" t="s">
        <v>113</v>
      </c>
      <c r="DF19" s="1" t="s">
        <v>398</v>
      </c>
      <c r="DI19" t="s">
        <v>395</v>
      </c>
      <c r="DJ19">
        <f>SQRT(DM17^2-DM18^2)</f>
        <v>606.78863973127056</v>
      </c>
      <c r="DK19" t="s">
        <v>113</v>
      </c>
      <c r="DM19" s="1" t="s">
        <v>398</v>
      </c>
    </row>
    <row r="20" spans="2:118" ht="15" thickBot="1" x14ac:dyDescent="0.35">
      <c r="B20" s="215">
        <v>671.1839599609375</v>
      </c>
      <c r="C20" s="184">
        <v>350.8402099609375</v>
      </c>
      <c r="D20" s="184">
        <v>267.12322998046875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-73.62952978358868</v>
      </c>
      <c r="BD20" s="33">
        <f t="shared" si="6"/>
        <v>46.008061365033313</v>
      </c>
      <c r="BE20" s="33">
        <f t="shared" si="6"/>
        <v>11.797551700264057</v>
      </c>
      <c r="BF20" s="33">
        <f t="shared" si="6"/>
        <v>-136.0829211416079</v>
      </c>
      <c r="BG20" s="33">
        <f t="shared" si="6"/>
        <v>-48.207102377922482</v>
      </c>
      <c r="BH20" s="33">
        <f t="shared" si="6"/>
        <v>23.496057448134273</v>
      </c>
      <c r="BI20" s="33"/>
      <c r="BJ20" s="33">
        <f t="shared" si="7"/>
        <v>134000</v>
      </c>
      <c r="BK20" s="33"/>
      <c r="BL20" s="33"/>
      <c r="BM20" s="44">
        <v>1.7832447689963269</v>
      </c>
      <c r="BN20" s="45">
        <v>0.20218820052546979</v>
      </c>
      <c r="BO20" s="45">
        <v>0.43426321523902955</v>
      </c>
      <c r="BP20" s="45">
        <v>1.471328285857188E-3</v>
      </c>
      <c r="BQ20" s="45">
        <v>-5.6517338575603837E-3</v>
      </c>
      <c r="BR20" s="46">
        <v>-3.4104306299739509E-3</v>
      </c>
      <c r="BS20" s="47">
        <f t="shared" si="8"/>
        <v>134000</v>
      </c>
      <c r="BT20" s="33" t="s">
        <v>54</v>
      </c>
      <c r="BU20" s="47">
        <v>2075.4020221199839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653.6514892578125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654.5831298828125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-0.20203308086069188</v>
      </c>
      <c r="N22" s="89" t="s">
        <v>141</v>
      </c>
      <c r="U22" s="50" t="s">
        <v>384</v>
      </c>
      <c r="V22" s="7" t="s">
        <v>2</v>
      </c>
      <c r="W22" s="178">
        <f>DC39</f>
        <v>-0.20203308086069188</v>
      </c>
      <c r="X22" s="89" t="s">
        <v>141</v>
      </c>
      <c r="AB22" s="6">
        <v>1</v>
      </c>
      <c r="AC22" s="18">
        <f t="shared" ref="AC22:AC34" si="11">AC3-$AC$11</f>
        <v>16.74554443359375</v>
      </c>
      <c r="AD22" s="18">
        <f t="shared" ref="AD22:AD34" si="12">AD3-$AD$11</f>
        <v>-335.78341674804688</v>
      </c>
      <c r="AE22" s="18">
        <f t="shared" ref="AE22:AE34" si="13">AE3-$AE$11</f>
        <v>216.18643188476563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-6.11248779296875</v>
      </c>
      <c r="DD22">
        <f>DD9-DD8</f>
        <v>-19.776229858398438</v>
      </c>
      <c r="DE22">
        <f>DE9-DE8</f>
        <v>167.56134033203125</v>
      </c>
      <c r="DI22" t="s">
        <v>409</v>
      </c>
      <c r="DJ22">
        <f>DJ9-DJ8</f>
        <v>-17.532470703125</v>
      </c>
      <c r="DK22">
        <f>DK9-DK8</f>
        <v>-121.94549560546875</v>
      </c>
      <c r="DL22">
        <f>DL9-DL8</f>
        <v>96.35333251953125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-1.3265362813718622</v>
      </c>
      <c r="N23" s="89" t="s">
        <v>141</v>
      </c>
      <c r="U23" s="50" t="s">
        <v>384</v>
      </c>
      <c r="V23" s="7" t="s">
        <v>3</v>
      </c>
      <c r="W23" s="178">
        <f>DD39</f>
        <v>-1.3265362813718622</v>
      </c>
      <c r="X23" s="89" t="s">
        <v>141</v>
      </c>
      <c r="AB23" s="7">
        <v>2</v>
      </c>
      <c r="AC23" s="19">
        <f t="shared" si="11"/>
        <v>-60.28387451171875</v>
      </c>
      <c r="AD23" s="20">
        <f t="shared" si="12"/>
        <v>-63.58526611328125</v>
      </c>
      <c r="AE23" s="21">
        <f t="shared" si="13"/>
        <v>277.15240478515625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-1626.1340524706234</v>
      </c>
      <c r="CS23" t="s">
        <v>8</v>
      </c>
      <c r="CT23" s="13"/>
      <c r="CV23" s="28" t="s">
        <v>263</v>
      </c>
      <c r="CW23" s="51">
        <f>CC16</f>
        <v>1683.8216754925852</v>
      </c>
      <c r="CX23" t="s">
        <v>8</v>
      </c>
      <c r="CY23" s="13"/>
      <c r="DB23" t="s">
        <v>387</v>
      </c>
      <c r="DC23">
        <f>DC22/(SQRT(SUMSQ($DC$22:$DE$22)))</f>
        <v>-3.6203909188189262E-2</v>
      </c>
      <c r="DD23">
        <f>DD22/(SQRT(SUMSQ($DC$22:$DE$22)))</f>
        <v>-0.11713345762453853</v>
      </c>
      <c r="DE23">
        <f>DE22/(SQRT(SUMSQ($DC$22:$DE$22)))</f>
        <v>0.99245605951317262</v>
      </c>
      <c r="DI23" t="s">
        <v>387</v>
      </c>
      <c r="DJ23">
        <f>DJ22/(SQRT(SUMSQ($DC$22:$DE$22)))</f>
        <v>-0.10384380283109572</v>
      </c>
      <c r="DK23">
        <f>DK22/(SQRT(SUMSQ($DC$22:$DE$22)))</f>
        <v>-0.72227606800092548</v>
      </c>
      <c r="DL23">
        <f>DL22/(SQRT(SUMSQ($DC$22:$DE$22)))</f>
        <v>0.57069517660701319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-4.3882661686601923</v>
      </c>
      <c r="N24" s="93" t="s">
        <v>141</v>
      </c>
      <c r="U24" s="74" t="s">
        <v>384</v>
      </c>
      <c r="V24" s="94" t="s">
        <v>4</v>
      </c>
      <c r="W24" s="235">
        <f>DE39</f>
        <v>-4.3882661686601923</v>
      </c>
      <c r="X24" s="93" t="s">
        <v>141</v>
      </c>
      <c r="AB24" s="7">
        <v>3</v>
      </c>
      <c r="AC24" s="19">
        <f t="shared" si="11"/>
        <v>-151.3248291015625</v>
      </c>
      <c r="AD24" s="20">
        <f t="shared" si="12"/>
        <v>-366.87779235839844</v>
      </c>
      <c r="AE24" s="21">
        <f t="shared" si="13"/>
        <v>203.95640563964844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4.29278564453125</v>
      </c>
      <c r="DD24">
        <f>DD8</f>
        <v>27.312454223632813</v>
      </c>
      <c r="DE24">
        <f>DE8</f>
        <v>43.0906982421875</v>
      </c>
      <c r="DF24">
        <f>SQRT(SUMSQ(DC24:DE24))</f>
        <v>51.197719083052831</v>
      </c>
      <c r="DG24" t="s">
        <v>397</v>
      </c>
      <c r="DI24" t="s">
        <v>388</v>
      </c>
      <c r="DJ24">
        <f>DJ8</f>
        <v>671.1839599609375</v>
      </c>
      <c r="DK24">
        <f>DK8</f>
        <v>350.8402099609375</v>
      </c>
      <c r="DL24">
        <f>DL8</f>
        <v>267.12322998046875</v>
      </c>
      <c r="DM24">
        <f>SQRT(SUMSQ(DJ24:DL24))</f>
        <v>803.07632329030753</v>
      </c>
      <c r="DN24" t="s">
        <v>397</v>
      </c>
    </row>
    <row r="25" spans="2:118" ht="15" thickBot="1" x14ac:dyDescent="0.35">
      <c r="AB25" s="7">
        <v>4</v>
      </c>
      <c r="AC25" s="19">
        <f t="shared" si="11"/>
        <v>43.28594970703125</v>
      </c>
      <c r="AD25" s="20">
        <f t="shared" si="12"/>
        <v>-378.34326171875</v>
      </c>
      <c r="AE25" s="21">
        <f t="shared" si="13"/>
        <v>127.10284423828125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(5)'!AC47</f>
        <v>0.96348589993531519</v>
      </c>
      <c r="CS25" s="51">
        <f>'Step (5)'!AD47</f>
        <v>0.25306014423114792</v>
      </c>
      <c r="CT25" s="67">
        <f>'Step (5)'!AE47</f>
        <v>8.7495622905070222E-2</v>
      </c>
      <c r="CV25" s="12"/>
      <c r="CW25" s="51">
        <f>CR68</f>
        <v>0.97308646986677128</v>
      </c>
      <c r="CX25" s="51">
        <f>CS68</f>
        <v>0.20768371290906668</v>
      </c>
      <c r="CY25" s="67">
        <f>CT68</f>
        <v>-9.9850876583682441E-2</v>
      </c>
      <c r="DB25" t="s">
        <v>394</v>
      </c>
      <c r="DC25">
        <f>DC23*DC24</f>
        <v>-0.15541562163897188</v>
      </c>
      <c r="DD25">
        <f t="shared" ref="DD25:DE25" si="15">DD23*DD24</f>
        <v>-3.1992021994260424</v>
      </c>
      <c r="DE25">
        <f t="shared" si="15"/>
        <v>42.765624579112597</v>
      </c>
      <c r="DF25">
        <f>SUM(DC25:DE25)</f>
        <v>39.411006758047584</v>
      </c>
      <c r="DG25" t="s">
        <v>396</v>
      </c>
      <c r="DI25" t="s">
        <v>416</v>
      </c>
      <c r="DJ25">
        <f>DJ23*DJ24</f>
        <v>-69.698294801577632</v>
      </c>
      <c r="DK25">
        <f t="shared" ref="DK25:DL25" si="16">DK23*DK24</f>
        <v>-253.40348734720507</v>
      </c>
      <c r="DL25">
        <f t="shared" si="16"/>
        <v>152.44593890953942</v>
      </c>
      <c r="DM25">
        <f>SUM(DJ25:DL25)</f>
        <v>-170.6558432392433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-103.57916259765625</v>
      </c>
      <c r="AD26" s="20">
        <f t="shared" si="12"/>
        <v>-97.271209716796875</v>
      </c>
      <c r="AE26" s="21">
        <f t="shared" si="13"/>
        <v>160.81109619140625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-0.26618550430907278</v>
      </c>
      <c r="BD26" s="33">
        <f t="shared" si="17"/>
        <v>0.96348589993531519</v>
      </c>
      <c r="BE26" s="33">
        <f t="shared" ref="BE26:BH31" si="18">BF4</f>
        <v>-0.46051416526823441</v>
      </c>
      <c r="BF26" s="33">
        <f t="shared" si="18"/>
        <v>-0.19140965609396268</v>
      </c>
      <c r="BG26" s="33">
        <f t="shared" si="18"/>
        <v>0.97308646986677128</v>
      </c>
      <c r="BH26" s="33">
        <f t="shared" si="18"/>
        <v>0.12831627221913958</v>
      </c>
      <c r="BI26" s="33"/>
      <c r="BJ26" s="33">
        <f>BK4</f>
        <v>730.83</v>
      </c>
      <c r="BK26" s="33"/>
      <c r="BL26" s="33"/>
      <c r="BM26" s="37">
        <f t="array" ref="BM26:BR31">MINVERSE(BC26:BH31)</f>
        <v>0.1524843838455722</v>
      </c>
      <c r="BN26" s="38">
        <v>-0.58636347484404439</v>
      </c>
      <c r="BO26" s="38">
        <v>-0.11031949880033504</v>
      </c>
      <c r="BP26" s="38">
        <v>-6.3965862711803049E-3</v>
      </c>
      <c r="BQ26" s="38">
        <v>-2.3884634734882763E-3</v>
      </c>
      <c r="BR26" s="39">
        <v>3.8536091099010301E-3</v>
      </c>
      <c r="BS26" s="40">
        <f t="shared" ref="BS26:BS31" si="19">BK4</f>
        <v>730.83</v>
      </c>
      <c r="BT26" s="33" t="s">
        <v>49</v>
      </c>
      <c r="BU26" s="40">
        <f t="array" ref="BU26:BU31">MMULT(BM26:BR31,BS26:BS31)</f>
        <v>-1136.1630970494953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32.679947760428249</v>
      </c>
      <c r="DD26" t="s">
        <v>113</v>
      </c>
      <c r="DG26" s="1"/>
      <c r="DI26" t="s">
        <v>395</v>
      </c>
      <c r="DJ26">
        <f>SQRT(DM24^2-DM25^2)</f>
        <v>784.73445457541959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8.96978759765625</v>
      </c>
      <c r="AD27" s="20">
        <f t="shared" si="12"/>
        <v>-297.29623413085938</v>
      </c>
      <c r="AE27" s="21">
        <f t="shared" si="13"/>
        <v>76.383918762207031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0.94061727312459742</v>
      </c>
      <c r="BD27" s="33">
        <f t="shared" si="17"/>
        <v>0.25306014423114792</v>
      </c>
      <c r="BE27" s="33">
        <f t="shared" si="18"/>
        <v>0.88133702672270342</v>
      </c>
      <c r="BF27" s="33">
        <f t="shared" si="18"/>
        <v>0.96972949029119959</v>
      </c>
      <c r="BG27" s="33">
        <f t="shared" si="18"/>
        <v>0.20768371290906668</v>
      </c>
      <c r="BH27" s="33">
        <f t="shared" si="18"/>
        <v>-0.12842192590003784</v>
      </c>
      <c r="BI27" s="33"/>
      <c r="BJ27" s="33">
        <f t="shared" ref="BJ27:BJ31" si="20">BK5</f>
        <v>2173.16</v>
      </c>
      <c r="BK27" s="33"/>
      <c r="BL27" s="33"/>
      <c r="BM27" s="41">
        <v>-0.7072532140482346</v>
      </c>
      <c r="BN27" s="33">
        <v>-0.18192855394229607</v>
      </c>
      <c r="BO27" s="33">
        <v>-0.31083905813885199</v>
      </c>
      <c r="BP27" s="33">
        <v>-1.4770644685678886E-3</v>
      </c>
      <c r="BQ27" s="33">
        <v>6.065012646923172E-3</v>
      </c>
      <c r="BR27" s="42">
        <v>-1.8897363831009987E-4</v>
      </c>
      <c r="BS27" s="43">
        <f t="shared" si="19"/>
        <v>2173.16</v>
      </c>
      <c r="BT27" s="33" t="s">
        <v>50</v>
      </c>
      <c r="BU27" s="43">
        <v>-1523.2127650108623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-1038.2098886912033</v>
      </c>
      <c r="CT27" s="13"/>
      <c r="CV27" s="28" t="s">
        <v>264</v>
      </c>
      <c r="CW27" s="51">
        <f>CC15</f>
        <v>5938.6772275233125</v>
      </c>
      <c r="CY27" s="13"/>
    </row>
    <row r="28" spans="2:118" x14ac:dyDescent="0.3">
      <c r="B28" s="60" t="s">
        <v>56</v>
      </c>
      <c r="C28" s="6" cm="1">
        <f t="array" ref="C28:C33">'Load Sweep Summary'!H4:H9</f>
        <v>730.83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-43.12896728515625</v>
      </c>
      <c r="AD28" s="20">
        <f t="shared" si="12"/>
        <v>-33.350830078125</v>
      </c>
      <c r="AE28" s="21">
        <f t="shared" si="13"/>
        <v>117.65113830566406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0.21067610874366186</v>
      </c>
      <c r="BD28" s="33">
        <f t="shared" si="17"/>
        <v>8.7495622905070222E-2</v>
      </c>
      <c r="BE28" s="33">
        <f t="shared" si="18"/>
        <v>0.10569649433583853</v>
      </c>
      <c r="BF28" s="33">
        <f t="shared" si="18"/>
        <v>0.15161483836868136</v>
      </c>
      <c r="BG28" s="33">
        <f t="shared" si="18"/>
        <v>-9.9850876583682441E-2</v>
      </c>
      <c r="BH28" s="33">
        <f t="shared" si="18"/>
        <v>0.98338331449740835</v>
      </c>
      <c r="BI28" s="33"/>
      <c r="BJ28" s="33">
        <f t="shared" si="20"/>
        <v>1656</v>
      </c>
      <c r="BK28" s="33"/>
      <c r="BL28" s="33"/>
      <c r="BM28" s="41">
        <v>0.14666164814912189</v>
      </c>
      <c r="BN28" s="33">
        <v>-0.40450746905469342</v>
      </c>
      <c r="BO28" s="33">
        <v>-6.0902890902331017E-2</v>
      </c>
      <c r="BP28" s="33">
        <v>1.4275930924284182E-3</v>
      </c>
      <c r="BQ28" s="33">
        <v>2.5160422884960591E-3</v>
      </c>
      <c r="BR28" s="42">
        <v>-1.3273339415507547E-2</v>
      </c>
      <c r="BS28" s="43">
        <f t="shared" si="19"/>
        <v>1656</v>
      </c>
      <c r="BT28" s="33" t="s">
        <v>52</v>
      </c>
      <c r="BU28" s="43">
        <v>-2582.8329197097819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2173.16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(5)'!BU15/1000</f>
        <v>-1.0382098886912032</v>
      </c>
      <c r="X29" s="89" t="s">
        <v>141</v>
      </c>
      <c r="AB29" s="7">
        <v>8</v>
      </c>
      <c r="AC29" s="19">
        <f t="shared" si="11"/>
        <v>-163.2623291015625</v>
      </c>
      <c r="AD29" s="20">
        <f t="shared" si="12"/>
        <v>-360.08514404296875</v>
      </c>
      <c r="AE29" s="21">
        <f t="shared" si="13"/>
        <v>90.657814025878906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-274.0902356671146</v>
      </c>
      <c r="BD29" s="33">
        <f t="shared" si="17"/>
        <v>-75.699659995107325</v>
      </c>
      <c r="BE29" s="33">
        <f t="shared" si="18"/>
        <v>-152.00999924822423</v>
      </c>
      <c r="BF29" s="33">
        <f t="shared" si="18"/>
        <v>-119.14625909308732</v>
      </c>
      <c r="BG29" s="33">
        <f t="shared" si="18"/>
        <v>-21.104115613204208</v>
      </c>
      <c r="BH29" s="33">
        <f t="shared" si="18"/>
        <v>-17.687664057921332</v>
      </c>
      <c r="BI29" s="33"/>
      <c r="BJ29" s="33">
        <f t="shared" si="20"/>
        <v>48000</v>
      </c>
      <c r="BK29" s="33"/>
      <c r="BL29" s="33"/>
      <c r="BM29" s="41">
        <v>-0.43125080901231388</v>
      </c>
      <c r="BN29" s="33">
        <v>1.9545438918677334</v>
      </c>
      <c r="BO29" s="33">
        <v>0.3428605572937517</v>
      </c>
      <c r="BP29" s="33">
        <v>5.1056810771779385E-3</v>
      </c>
      <c r="BQ29" s="33">
        <v>-4.8614697283111364E-4</v>
      </c>
      <c r="BR29" s="42">
        <v>8.9064319226828653E-3</v>
      </c>
      <c r="BS29" s="43">
        <f t="shared" si="19"/>
        <v>48000</v>
      </c>
      <c r="BT29" s="33" t="s">
        <v>53</v>
      </c>
      <c r="BU29" s="43">
        <v>5938.6772275233125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-0.26618550430907278</v>
      </c>
      <c r="CS29" s="51">
        <f>AD46</f>
        <v>0.94061727312459742</v>
      </c>
      <c r="CT29" s="67">
        <f>AE46</f>
        <v>0.21067610874366186</v>
      </c>
      <c r="CV29" s="12"/>
      <c r="CW29" s="51">
        <f>AC64</f>
        <v>-0.19140965609396268</v>
      </c>
      <c r="CX29" s="51">
        <f>AD64</f>
        <v>0.96972949029119959</v>
      </c>
      <c r="CY29" s="67">
        <f>AE64</f>
        <v>0.15161483836868136</v>
      </c>
      <c r="DB29" t="s">
        <v>401</v>
      </c>
      <c r="DC29" s="178">
        <f>-ABS(DC11*DC19/DC26)</f>
        <v>-5.8465436935128867</v>
      </c>
      <c r="DD29" t="s">
        <v>141</v>
      </c>
      <c r="DI29" t="s">
        <v>401</v>
      </c>
      <c r="DJ29" s="178">
        <f>-ABS(DJ11*DJ19/DJ26)</f>
        <v>-2.813960005638966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(5)'!BU16/1000</f>
        <v>-1.6261340524706234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-61.073580536088969</v>
      </c>
      <c r="BD30" s="33">
        <f t="shared" si="17"/>
        <v>272.30700929519691</v>
      </c>
      <c r="BE30" s="33">
        <f t="shared" si="18"/>
        <v>-63.107833355641127</v>
      </c>
      <c r="BF30" s="33">
        <f t="shared" si="18"/>
        <v>-15.980572518203285</v>
      </c>
      <c r="BG30" s="33">
        <f t="shared" si="18"/>
        <v>110.1782656600941</v>
      </c>
      <c r="BH30" s="33">
        <f t="shared" si="18"/>
        <v>57.508862289448473</v>
      </c>
      <c r="BI30" s="33"/>
      <c r="BJ30" s="33">
        <f t="shared" si="20"/>
        <v>0</v>
      </c>
      <c r="BK30" s="33"/>
      <c r="BL30" s="33"/>
      <c r="BM30" s="41">
        <v>1.7205086257853661</v>
      </c>
      <c r="BN30" s="33">
        <v>0.22505859897781061</v>
      </c>
      <c r="BO30" s="33">
        <v>0.17906705873169299</v>
      </c>
      <c r="BP30" s="33">
        <v>1.3012138537804522E-3</v>
      </c>
      <c r="BQ30" s="33">
        <v>-5.4608628030771563E-3</v>
      </c>
      <c r="BR30" s="42">
        <v>-3.146711214073868E-3</v>
      </c>
      <c r="BS30" s="43">
        <f t="shared" si="19"/>
        <v>0</v>
      </c>
      <c r="BT30" s="33" t="s">
        <v>54</v>
      </c>
      <c r="BU30" s="43">
        <v>1683.8216754925852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(5)'!BU17/1000</f>
        <v>1.637181735035584</v>
      </c>
      <c r="X31" s="89" t="s">
        <v>141</v>
      </c>
      <c r="AB31" s="7">
        <v>10</v>
      </c>
      <c r="AC31" s="19">
        <f t="shared" si="11"/>
        <v>-64.17022705078125</v>
      </c>
      <c r="AD31" s="20">
        <f t="shared" si="12"/>
        <v>-89.9931640625</v>
      </c>
      <c r="AE31" s="21">
        <f t="shared" si="13"/>
        <v>280.69088745117188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-73.62952978358868</v>
      </c>
      <c r="BD31" s="33">
        <f t="shared" si="17"/>
        <v>46.008061365033313</v>
      </c>
      <c r="BE31" s="33">
        <f t="shared" si="18"/>
        <v>-136.0829211416079</v>
      </c>
      <c r="BF31" s="33">
        <f t="shared" si="18"/>
        <v>-48.207102377922482</v>
      </c>
      <c r="BG31" s="33">
        <f t="shared" si="18"/>
        <v>23.496057448134273</v>
      </c>
      <c r="BH31" s="33">
        <f t="shared" si="18"/>
        <v>9.8181592318784467</v>
      </c>
      <c r="BI31" s="33"/>
      <c r="BJ31" s="33">
        <f t="shared" si="20"/>
        <v>134000</v>
      </c>
      <c r="BK31" s="33"/>
      <c r="BL31" s="33"/>
      <c r="BM31" s="44">
        <v>0.25568202578955607</v>
      </c>
      <c r="BN31" s="45">
        <v>-9.3208627556932738E-2</v>
      </c>
      <c r="BO31" s="45">
        <v>1.0400554916181799</v>
      </c>
      <c r="BP31" s="45">
        <v>6.9330373821609767E-4</v>
      </c>
      <c r="BQ31" s="45">
        <v>-7.7789764204589556E-4</v>
      </c>
      <c r="BR31" s="46">
        <v>-1.0747921540320497E-3</v>
      </c>
      <c r="BS31" s="47">
        <f t="shared" si="19"/>
        <v>134000</v>
      </c>
      <c r="BT31" s="33" t="s">
        <v>55</v>
      </c>
      <c r="BU31" s="47">
        <v>1595.8911587599409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(5)'!BU18/1000</f>
        <v>-2.5828329197097819</v>
      </c>
      <c r="X32" s="91" t="s">
        <v>141</v>
      </c>
      <c r="AB32" s="7">
        <v>11</v>
      </c>
      <c r="AC32" s="19">
        <f t="shared" si="11"/>
        <v>-103.99554443359375</v>
      </c>
      <c r="AD32" s="20">
        <f t="shared" si="12"/>
        <v>-314.29483032226563</v>
      </c>
      <c r="AE32" s="21">
        <f t="shared" si="13"/>
        <v>90.149833679199219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-0.12919998737625002</v>
      </c>
      <c r="CS32">
        <f>CS6*CS25</f>
        <v>-0.19112351029649191</v>
      </c>
      <c r="CT32" s="13">
        <f>CT6*CT25</f>
        <v>-5.6134874026446312E-2</v>
      </c>
      <c r="CV32" s="12"/>
      <c r="CW32">
        <f>CW6*CW25</f>
        <v>-0.16145856844096051</v>
      </c>
      <c r="CX32">
        <f>CX6*CX25</f>
        <v>-0.16753903080729896</v>
      </c>
      <c r="CY32" s="13">
        <f>CY6*CY25</f>
        <v>-5.6634003204722422E-2</v>
      </c>
      <c r="DB32" t="s">
        <v>404</v>
      </c>
      <c r="DC32" cm="1">
        <f t="array" ref="DC32:DE32">DC23:DE23</f>
        <v>-3.6203909188189262E-2</v>
      </c>
      <c r="DD32">
        <v>-0.11713345762453853</v>
      </c>
      <c r="DE32">
        <v>0.99245605951317262</v>
      </c>
      <c r="DI32" t="s">
        <v>404</v>
      </c>
      <c r="DJ32" cm="1">
        <f t="array" ref="DJ32:DL32">DJ23:DL23</f>
        <v>-0.10384380283109572</v>
      </c>
      <c r="DK32">
        <v>-0.72227606800092548</v>
      </c>
      <c r="DL32">
        <v>0.57069517660701319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(5)'!BU19/1000</f>
        <v>5.9573292381709342</v>
      </c>
      <c r="X33" s="89" t="s">
        <v>141</v>
      </c>
      <c r="AB33" s="7">
        <v>12</v>
      </c>
      <c r="AC33" s="19">
        <f t="shared" si="11"/>
        <v>-47.74267578125</v>
      </c>
      <c r="AD33" s="20">
        <f t="shared" si="12"/>
        <v>-58.9527587890625</v>
      </c>
      <c r="AE33" s="21">
        <f t="shared" si="13"/>
        <v>124.59768676757813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-0.37645837169918822</v>
      </c>
      <c r="CT33" s="13"/>
      <c r="CV33" s="12" t="s">
        <v>272</v>
      </c>
      <c r="CW33">
        <f>SUM(CW32:CY32)</f>
        <v>-0.38563160245298189</v>
      </c>
      <c r="CY33" s="13"/>
      <c r="DB33" t="s">
        <v>401</v>
      </c>
      <c r="DC33" s="178">
        <f>DC29</f>
        <v>-5.8465436935128867</v>
      </c>
      <c r="DD33" t="s">
        <v>141</v>
      </c>
      <c r="DI33" t="s">
        <v>401</v>
      </c>
      <c r="DJ33" s="178">
        <f>DJ29</f>
        <v>-2.813960005638966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(5)'!BU20/1000</f>
        <v>2.075402022119984</v>
      </c>
      <c r="X34" s="89" t="s">
        <v>141</v>
      </c>
      <c r="AB34" s="8">
        <v>13</v>
      </c>
      <c r="AC34" s="22">
        <f t="shared" si="11"/>
        <v>-94.63067626953125</v>
      </c>
      <c r="AD34" s="23">
        <f t="shared" si="12"/>
        <v>-286.91641235351563</v>
      </c>
      <c r="AE34" s="24">
        <f t="shared" si="13"/>
        <v>284.87698364257813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-1369.9987151533005</v>
      </c>
      <c r="CT34" s="13"/>
      <c r="CV34" s="12" t="s">
        <v>273</v>
      </c>
      <c r="CW34">
        <f>CW33*CW18</f>
        <v>961.50009826217968</v>
      </c>
      <c r="CY34" s="13"/>
      <c r="DB34" t="s">
        <v>42</v>
      </c>
      <c r="DC34" cm="1">
        <f t="array" ref="DC34:DE34">DC16:DE16</f>
        <v>0.16592417368938073</v>
      </c>
      <c r="DD34">
        <v>0.80670279079927243</v>
      </c>
      <c r="DE34">
        <v>-0.56718583894713159</v>
      </c>
      <c r="DF34" t="s">
        <v>418</v>
      </c>
      <c r="DI34" t="s">
        <v>43</v>
      </c>
      <c r="DJ34" cm="1">
        <f t="array" ref="DJ34:DL34">DJ16:DL16</f>
        <v>0.14093121501975825</v>
      </c>
      <c r="DK34">
        <v>0.79374399086616088</v>
      </c>
      <c r="DL34">
        <v>0.67427415483243036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2.4933125090011536</v>
      </c>
      <c r="DD35" t="s">
        <v>141</v>
      </c>
      <c r="DI35" t="s">
        <v>145</v>
      </c>
      <c r="DJ35" s="178">
        <f>ABS(DJ11)</f>
        <v>3.6391771790587453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(5)'!CR18/1000</f>
        <v>3.6391771790587453</v>
      </c>
      <c r="X37" s="91" t="s">
        <v>141</v>
      </c>
      <c r="AB37" s="12" t="s">
        <v>68</v>
      </c>
      <c r="AC37" s="20">
        <f>AC23</f>
        <v>-60.28387451171875</v>
      </c>
      <c r="AD37" s="20">
        <f>AD23</f>
        <v>-63.58526611328125</v>
      </c>
      <c r="AE37" s="21">
        <f>AE23</f>
        <v>277.15240478515625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3.5694516960530338E-2</v>
      </c>
      <c r="CS37">
        <f>CS6*CS29</f>
        <v>-0.71040058730417666</v>
      </c>
      <c r="CT37" s="13">
        <f>CT6*CT29</f>
        <v>-0.13516421087187952</v>
      </c>
      <c r="CV37" s="12"/>
      <c r="CW37">
        <f>CW6*CW29</f>
        <v>3.1759489023559295E-2</v>
      </c>
      <c r="CX37">
        <f>CX6*CX29</f>
        <v>-0.7822834861382667</v>
      </c>
      <c r="CY37" s="13">
        <f>CY6*CY29</f>
        <v>8.5993789296974293E-2</v>
      </c>
      <c r="DB37" t="s">
        <v>406</v>
      </c>
      <c r="DC37">
        <f>DC32*$DC33</f>
        <v>0.21166773694472119</v>
      </c>
      <c r="DD37">
        <f t="shared" ref="DD37:DE37" si="21">DD32*$DC33</f>
        <v>0.68482587797410466</v>
      </c>
      <c r="DE37">
        <f t="shared" si="21"/>
        <v>-5.8024377158353895</v>
      </c>
      <c r="DI37" t="s">
        <v>406</v>
      </c>
      <c r="DJ37">
        <f>DJ32*$DJ33</f>
        <v>0.29221230800016179</v>
      </c>
      <c r="DK37">
        <f t="shared" ref="DK37:DL37" si="22">DK32*$DJ33</f>
        <v>2.0324559683847743</v>
      </c>
      <c r="DL37">
        <f t="shared" si="22"/>
        <v>-1.6059134023832016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(5)'!CR63/1000</f>
        <v>1.0420562977997634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-0.80987028121552584</v>
      </c>
      <c r="CT38" s="13"/>
      <c r="CV38" s="12"/>
      <c r="CW38">
        <f>SUM(CW37:CY37)</f>
        <v>-0.66453020781773309</v>
      </c>
      <c r="CY38" s="13"/>
      <c r="DB38" t="s">
        <v>407</v>
      </c>
      <c r="DC38">
        <f>-DC34*$DC35</f>
        <v>-0.41370081780541307</v>
      </c>
      <c r="DD38">
        <f t="shared" ref="DD38:DE38" si="23">-DD34*$DC35</f>
        <v>-2.0113621593459667</v>
      </c>
      <c r="DE38">
        <f t="shared" si="23"/>
        <v>1.414171547175197</v>
      </c>
      <c r="DI38" t="s">
        <v>417</v>
      </c>
      <c r="DJ38">
        <f>-DJ34*$DJ35</f>
        <v>-0.51287366151692526</v>
      </c>
      <c r="DK38">
        <f t="shared" ref="DK38:DL38" si="24">-DK34*$DJ35</f>
        <v>-2.8885750175751457</v>
      </c>
      <c r="DL38">
        <f t="shared" si="24"/>
        <v>-2.4538031166953034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(5)'!CR58/1000</f>
        <v>5.6988629184863893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-2947.2614453974302</v>
      </c>
      <c r="CT39" s="13"/>
      <c r="CV39" s="12"/>
      <c r="CW39">
        <f>CW38*CW18</f>
        <v>1656.8814797610901</v>
      </c>
      <c r="CY39" s="13"/>
      <c r="DB39" s="1" t="s">
        <v>408</v>
      </c>
      <c r="DC39">
        <f>SUM(DC37:DC38)</f>
        <v>-0.20203308086069188</v>
      </c>
      <c r="DD39">
        <f t="shared" ref="DD39:DE39" si="25">SUM(DD37:DD38)</f>
        <v>-1.3265362813718622</v>
      </c>
      <c r="DE39">
        <f t="shared" si="25"/>
        <v>-4.3882661686601923</v>
      </c>
      <c r="DI39" s="1" t="s">
        <v>408</v>
      </c>
      <c r="DJ39">
        <f>SUM(DJ37:DJ38)</f>
        <v>-0.22066135351676347</v>
      </c>
      <c r="DK39">
        <f t="shared" ref="DK39:DL39" si="26">SUM(DK37:DK38)</f>
        <v>-0.85611904919037141</v>
      </c>
      <c r="DL39">
        <f t="shared" si="26"/>
        <v>-4.0597165190785045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(5)'!CC7/1000</f>
        <v>-2.5828329197097819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(5)'!CR88/1000</f>
        <v>2.550928463993019</v>
      </c>
      <c r="X41" s="89" t="s">
        <v>141</v>
      </c>
      <c r="Y41" s="50"/>
      <c r="AB41" s="12" t="s">
        <v>13</v>
      </c>
      <c r="AC41" s="20">
        <f t="shared" ref="AC41:AE42" si="27">AC23-AC22</f>
        <v>-77.0294189453125</v>
      </c>
      <c r="AD41" s="20">
        <f t="shared" si="27"/>
        <v>272.19815063476563</v>
      </c>
      <c r="AE41" s="21">
        <f t="shared" si="27"/>
        <v>60.965972900390625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-2996.1327676239239</v>
      </c>
      <c r="CT41" s="13"/>
      <c r="CV41" s="110" t="s">
        <v>279</v>
      </c>
      <c r="CW41" s="66">
        <f>CW23+CW34</f>
        <v>2645.3217737547648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(5)'!CR83/1000</f>
        <v>3.7049390670857187</v>
      </c>
      <c r="X42" s="232" t="s">
        <v>141</v>
      </c>
      <c r="Y42" s="50"/>
      <c r="AB42" s="12" t="s">
        <v>17</v>
      </c>
      <c r="AC42" s="20">
        <f t="shared" si="27"/>
        <v>-91.04095458984375</v>
      </c>
      <c r="AD42" s="20">
        <f t="shared" si="27"/>
        <v>-303.29252624511719</v>
      </c>
      <c r="AE42" s="21">
        <f t="shared" si="27"/>
        <v>-73.195999145507813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-2.813960005638966</v>
      </c>
      <c r="X43" s="232" t="s">
        <v>141</v>
      </c>
      <c r="AB43" s="12" t="s">
        <v>21</v>
      </c>
      <c r="AC43">
        <f>(AD41*AE42)-(AE41*AD42)</f>
        <v>-1433.2916653202847</v>
      </c>
      <c r="AD43">
        <f>(AE41*AC42)-(AC41*AE42)</f>
        <v>-11188.645653650165</v>
      </c>
      <c r="AE43" s="13">
        <f>(AC41*AD42)-AD41*AC42</f>
        <v>48143.626538496464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-3985.4713340886337</v>
      </c>
      <c r="CT43" s="13"/>
      <c r="CV43" s="110" t="s">
        <v>278</v>
      </c>
      <c r="CW43" s="66">
        <f>CW27+CW39</f>
        <v>7595.5587072844028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13786732.77634207</v>
      </c>
      <c r="AD44">
        <f>(AE41*AC43)-(AC41*AE43)</f>
        <v>3621093.557354237</v>
      </c>
      <c r="AE44" s="13">
        <f>(AC41*AD43)-(AD41*AC43)</f>
        <v>1251994.2141060731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-0.22066135351676347</v>
      </c>
      <c r="X46" s="89" t="s">
        <v>141</v>
      </c>
      <c r="AB46" s="12" t="s">
        <v>28</v>
      </c>
      <c r="AC46">
        <f>AC41/(SQRT(SUMSQ($AC41:$AE41)))</f>
        <v>-0.26618550430907278</v>
      </c>
      <c r="AD46">
        <f>AD41/(SQRT(SUMSQ($AC41:$AE41)))</f>
        <v>0.94061727312459742</v>
      </c>
      <c r="AE46" s="13">
        <f>AE41/(SQRT(SUMSQ($AC41:$AE41)))</f>
        <v>0.21067610874366186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(5)'!AC41</f>
        <v>-77.0294189453125</v>
      </c>
      <c r="CS46" s="51">
        <f>'Step (5)'!AD41</f>
        <v>272.19815063476563</v>
      </c>
      <c r="CT46" s="67">
        <f>'Step (5)'!AE41</f>
        <v>60.965972900390625</v>
      </c>
      <c r="CV46" s="12"/>
      <c r="CW46" s="51">
        <f>CR71</f>
        <v>-52.0987548828125</v>
      </c>
      <c r="CX46" s="51">
        <f>CS71</f>
        <v>263.94540405273438</v>
      </c>
      <c r="CY46" s="51">
        <f>CT71</f>
        <v>41.267219543457031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-0.85611904919037141</v>
      </c>
      <c r="X47" s="89" t="s">
        <v>141</v>
      </c>
      <c r="AB47" s="12" t="s">
        <v>27</v>
      </c>
      <c r="AC47">
        <f>AC44/(SQRT(SUMSQ($AC44:$AE44)))</f>
        <v>0.96348589993531519</v>
      </c>
      <c r="AD47">
        <f>AD44/(SQRT(SUMSQ($AC44:$AE44)))</f>
        <v>0.25306014423114792</v>
      </c>
      <c r="AE47" s="13">
        <f>AE44/(SQRT(SUMSQ($AC44:$AE44)))</f>
        <v>8.7495622905070222E-2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289.38247086465032</v>
      </c>
      <c r="CT47" s="13"/>
      <c r="CV47" s="12" t="s">
        <v>150</v>
      </c>
      <c r="CW47">
        <f>SQRT(SUMSQ(CW46:CY46))</f>
        <v>272.18456971281171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-4.0597165190785045</v>
      </c>
      <c r="X48" s="93" t="s">
        <v>141</v>
      </c>
      <c r="AB48" s="14" t="s">
        <v>26</v>
      </c>
      <c r="AC48" s="15">
        <f>AC43/(SQRT(SUMSQ($AC43:$AE43)))</f>
        <v>-2.8986167762577147E-2</v>
      </c>
      <c r="AD48" s="15">
        <f>AD43/(SQRT(SUMSQ($AC43:$AE43)))</f>
        <v>-0.22627352673557993</v>
      </c>
      <c r="AE48" s="16">
        <f>AE43/(SQRT(SUMSQ($AC43:$AE43)))</f>
        <v>0.97363242200384958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-0.26618550430907278</v>
      </c>
      <c r="CS48">
        <f>CS46/$CR$47</f>
        <v>0.94061727312459742</v>
      </c>
      <c r="CT48" s="13">
        <f>CT46/$CR$47</f>
        <v>0.21067610874366186</v>
      </c>
      <c r="CV48" s="28" t="s">
        <v>164</v>
      </c>
      <c r="CW48">
        <f>CW46/$CR$47</f>
        <v>-0.18003424577565405</v>
      </c>
      <c r="CX48">
        <f>CX46/$CR$47</f>
        <v>0.91209879874232835</v>
      </c>
      <c r="CY48" s="13">
        <f>CY46/$CR$47</f>
        <v>0.14260442044106567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-274.0902356671146</v>
      </c>
      <c r="AD50">
        <f>($AE$37*AC46)-($AC$37*AE46)</f>
        <v>-61.073580536088969</v>
      </c>
      <c r="AE50" s="13">
        <f>($AC$37*AD46)-($AD$37*AC46)</f>
        <v>-73.62952978358868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-75.699659995107325</v>
      </c>
      <c r="AD51">
        <f>($AE$37*AC47)-($AC$37*AE47)</f>
        <v>272.30700929519691</v>
      </c>
      <c r="AE51" s="13">
        <f>($AC$37*AD47)-($AD$37*AC47)</f>
        <v>46.008061365033313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(5)'!AC42</f>
        <v>-91.04095458984375</v>
      </c>
      <c r="CS51" s="51">
        <f>'Step (5)'!AD42</f>
        <v>-303.29252624511719</v>
      </c>
      <c r="CT51" s="67">
        <f>'Step (5)'!AE42</f>
        <v>-73.195999145507813</v>
      </c>
      <c r="CV51" s="12"/>
      <c r="CW51" s="51">
        <f>CR76</f>
        <v>-120.13336181640625</v>
      </c>
      <c r="CX51" s="51">
        <f>CS76</f>
        <v>-326.73431396484375</v>
      </c>
      <c r="CY51" s="51">
        <f>CT76</f>
        <v>-26.993324279785156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0.8035754243509956</v>
      </c>
      <c r="AD52" s="15">
        <f>($AE$37*AC48)-($AC$37*AE48)</f>
        <v>50.66074864771663</v>
      </c>
      <c r="AE52" s="16">
        <f>($AC$37*AD48)-($AD$37*AC48)</f>
        <v>11.797551700264057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325.01148622730898</v>
      </c>
      <c r="CT52" s="13"/>
      <c r="CV52" s="12" t="s">
        <v>150</v>
      </c>
      <c r="CW52">
        <f>SQRT(SUMSQ(CW51:CY51))</f>
        <v>349.16468335022415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0.28011611419225607</v>
      </c>
      <c r="CS53">
        <f>-CS51/$CR$52</f>
        <v>0.93317479257640201</v>
      </c>
      <c r="CT53" s="13">
        <f>-CT51/$CR$52</f>
        <v>0.22521049946621099</v>
      </c>
      <c r="CV53" s="28" t="s">
        <v>166</v>
      </c>
      <c r="CW53">
        <f>-CW51/$CR$52</f>
        <v>0.36962804979878922</v>
      </c>
      <c r="CX53">
        <f>-CX51/$CR$52</f>
        <v>1.0053008210803043</v>
      </c>
      <c r="CY53" s="13">
        <f>-CY51/$CR$52</f>
        <v>8.3053447104655134E-2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-43.12896728515625</v>
      </c>
      <c r="AD55" s="20">
        <f>AD28</f>
        <v>-33.350830078125</v>
      </c>
      <c r="AE55" s="21">
        <f>AE28</f>
        <v>117.65113830566406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0.26988792636890935</v>
      </c>
      <c r="CS55">
        <f>CS25*CS53</f>
        <v>0.23614934760225584</v>
      </c>
      <c r="CT55" s="13">
        <f>CT25*CT53</f>
        <v>1.9704932935558115E-2</v>
      </c>
      <c r="CV55" s="12" t="s">
        <v>156</v>
      </c>
      <c r="CW55">
        <f>CW25*CW53</f>
        <v>0.35968005414244292</v>
      </c>
      <c r="CX55">
        <f>CX25*CX53</f>
        <v>0.20878460711249092</v>
      </c>
      <c r="CY55" s="13">
        <f>CY25*CY53</f>
        <v>-8.2929594966963168E-3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0.52574220690672324</v>
      </c>
      <c r="CT56" s="13"/>
      <c r="CV56" s="12" t="s">
        <v>147</v>
      </c>
      <c r="CW56">
        <f>SUM(CW55:CY55)</f>
        <v>0.56017170175823749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5698.8629184863894</v>
      </c>
      <c r="CT58" s="13"/>
      <c r="CV58" s="65" t="s">
        <v>167</v>
      </c>
      <c r="CW58" s="66">
        <f>-CW41/CW56</f>
        <v>-4722.3409634077689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-52.0987548828125</v>
      </c>
      <c r="AD59" s="20">
        <f t="shared" si="28"/>
        <v>263.94540405273438</v>
      </c>
      <c r="AE59" s="21">
        <f t="shared" si="28"/>
        <v>41.267219543457031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-120.13336181640625</v>
      </c>
      <c r="AD60" s="20">
        <f t="shared" si="28"/>
        <v>-326.73431396484375</v>
      </c>
      <c r="AE60" s="21">
        <f t="shared" si="28"/>
        <v>-26.993324279785156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-7.4562849121363503E-2</v>
      </c>
      <c r="CS60">
        <f>CS48*CS53</f>
        <v>0.87776032874182708</v>
      </c>
      <c r="CT60" s="13">
        <f>CT48*CT53</f>
        <v>4.744647167575787E-2</v>
      </c>
      <c r="CV60" s="12" t="s">
        <v>159</v>
      </c>
      <c r="CW60">
        <f>CW48*CW53</f>
        <v>-6.6545707163050916E-2</v>
      </c>
      <c r="CX60">
        <f>CX48*CX53</f>
        <v>0.91693367128202186</v>
      </c>
      <c r="CY60" s="13">
        <f>CY48*CY53</f>
        <v>1.1843788689992049E-2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6358.6527830136474</v>
      </c>
      <c r="AD61">
        <f>(AE59*AC60)-(AC59*AE60)</f>
        <v>-6363.8884016959928</v>
      </c>
      <c r="AE61" s="13">
        <f>(AC59*AD60)-AD59*AC60</f>
        <v>48731.099659902975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0.88219837953633429</v>
      </c>
      <c r="CT61" s="13"/>
      <c r="CV61" s="12" t="s">
        <v>160</v>
      </c>
      <c r="CW61">
        <f>SQRT(SUMSQ(CW60:CY60))</f>
        <v>0.9194215377089503</v>
      </c>
      <c r="CY61" s="13"/>
    </row>
    <row r="62" spans="2:103" ht="15" thickBot="1" x14ac:dyDescent="0.35">
      <c r="AB62" s="12" t="s">
        <v>20</v>
      </c>
      <c r="AC62">
        <f>(AD59*AE61)-(AE59*AD61)</f>
        <v>13124969.769490005</v>
      </c>
      <c r="AD62">
        <f>(AE59*AC61)-(AC59*AE61)</f>
        <v>2801233.5367484312</v>
      </c>
      <c r="AE62" s="13">
        <f>(AC59*AD61)-(AD59*AC61)</f>
        <v>-1346786.5161020481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1042.0562977997633</v>
      </c>
      <c r="CS63" s="15"/>
      <c r="CT63" s="16"/>
      <c r="CV63" s="65" t="s">
        <v>168</v>
      </c>
      <c r="CW63" s="66">
        <f>CW43+CW61*CW58</f>
        <v>3253.7367171220658</v>
      </c>
      <c r="CX63" s="15"/>
      <c r="CY63" s="16"/>
    </row>
    <row r="64" spans="2:103" x14ac:dyDescent="0.3">
      <c r="AB64" s="12" t="s">
        <v>32</v>
      </c>
      <c r="AC64">
        <f>AC59/(SQRT(SUMSQ($AC59:$AE59)))</f>
        <v>-0.19140965609396268</v>
      </c>
      <c r="AD64">
        <f>AD59/(SQRT(SUMSQ($AC59:$AE59)))</f>
        <v>0.96972949029119959</v>
      </c>
      <c r="AE64" s="13">
        <f>AE59/(SQRT(SUMSQ($AC59:$AE59)))</f>
        <v>0.15161483836868136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0.97308646986677128</v>
      </c>
      <c r="AD65">
        <f>AD62/(SQRT(SUMSQ($AC62:$AE62)))</f>
        <v>0.20768371290906668</v>
      </c>
      <c r="AE65" s="13">
        <f>AE62/(SQRT(SUMSQ($AC62:$AE62)))</f>
        <v>-9.9850876583682441E-2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0.12831627221913958</v>
      </c>
      <c r="AD66" s="15">
        <f>AD61/(SQRT(SUMSQ($AC61:$AE61)))</f>
        <v>-0.12842192590003784</v>
      </c>
      <c r="AE66" s="16">
        <f>AE61/(SQRT(SUMSQ($AC61:$AE61)))</f>
        <v>0.98338331449740835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2075.4020221199839</v>
      </c>
      <c r="CS66" t="s">
        <v>8</v>
      </c>
      <c r="CT66" s="13"/>
      <c r="CV66" s="28" t="s">
        <v>155</v>
      </c>
      <c r="CW66" s="51">
        <f>CC13</f>
        <v>-1523.2127650108623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-119.14625909308732</v>
      </c>
      <c r="AD68">
        <f>($AE$55*AC64)-($AC$55*AE64)</f>
        <v>-15.980572518203285</v>
      </c>
      <c r="AE68" s="13">
        <f>($AC$55*AD64)-($AD$55*AC64)</f>
        <v>-48.207102377922482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(5)'!AC65</f>
        <v>0.97308646986677128</v>
      </c>
      <c r="CS68" s="51">
        <f>'Step (5)'!AD65</f>
        <v>0.20768371290906668</v>
      </c>
      <c r="CT68" s="51">
        <f>'Step (5)'!AE65</f>
        <v>-9.9850876583682441E-2</v>
      </c>
      <c r="CV68" s="12"/>
      <c r="CW68" s="51">
        <f>CR25</f>
        <v>0.96348589993531519</v>
      </c>
      <c r="CX68" s="51">
        <f>CS25</f>
        <v>0.25306014423114792</v>
      </c>
      <c r="CY68" s="51">
        <f>CT25</f>
        <v>8.7495622905070222E-2</v>
      </c>
    </row>
    <row r="69" spans="28:103" x14ac:dyDescent="0.3">
      <c r="AB69" s="12" t="s">
        <v>74</v>
      </c>
      <c r="AC69">
        <f>($AD$55*AE65)-($AE$55*AD65)</f>
        <v>-21.104115613204208</v>
      </c>
      <c r="AD69">
        <f>($AE$55*AC65)-($AC$55*AE65)</f>
        <v>110.1782656600941</v>
      </c>
      <c r="AE69" s="13">
        <f>($AC$55*AD65)-($AD$55*AC65)</f>
        <v>23.496057448134273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-17.687664057921332</v>
      </c>
      <c r="AD70" s="15">
        <f>($AE$55*AC66)-($AC$55*AE66)</f>
        <v>57.508862289448473</v>
      </c>
      <c r="AE70" s="16">
        <f>($AC$55*AD66)-($AD$55*AC66)</f>
        <v>9.8181592318784467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(5)'!AC59</f>
        <v>-52.0987548828125</v>
      </c>
      <c r="CS71" s="51">
        <f>'Step (5)'!AD59</f>
        <v>263.94540405273438</v>
      </c>
      <c r="CT71" s="51">
        <f>'Step (5)'!AE59</f>
        <v>41.267219543457031</v>
      </c>
      <c r="CV71" s="12"/>
      <c r="CW71" s="51">
        <f>CR46</f>
        <v>-77.0294189453125</v>
      </c>
      <c r="CX71" s="51">
        <f>CS46</f>
        <v>272.19815063476563</v>
      </c>
      <c r="CY71" s="51">
        <f>CT46</f>
        <v>60.965972900390625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272.18456971281171</v>
      </c>
      <c r="CT72" s="13"/>
      <c r="CV72" s="12" t="s">
        <v>150</v>
      </c>
      <c r="CW72">
        <f>SQRT(SUMSQ(CW71:CY71))</f>
        <v>289.38247086465032</v>
      </c>
      <c r="CY72" s="13"/>
    </row>
    <row r="73" spans="28:103" x14ac:dyDescent="0.3">
      <c r="AB73" s="12" t="s">
        <v>76</v>
      </c>
      <c r="AC73" s="20">
        <f>AC26</f>
        <v>-103.57916259765625</v>
      </c>
      <c r="AD73" s="20">
        <f>AD26</f>
        <v>-97.271209716796875</v>
      </c>
      <c r="AE73" s="21">
        <f>AE26</f>
        <v>160.81109619140625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-0.18003424577565405</v>
      </c>
      <c r="CS73">
        <f>CS71/$CR$47</f>
        <v>0.91209879874232835</v>
      </c>
      <c r="CT73" s="13">
        <f>CT71/$CR$47</f>
        <v>0.14260442044106567</v>
      </c>
      <c r="CV73" s="28" t="s">
        <v>153</v>
      </c>
      <c r="CW73">
        <f>CW71/$CR$47</f>
        <v>-0.26618550430907278</v>
      </c>
      <c r="CX73">
        <f>CX71/$CR$47</f>
        <v>0.94061727312459742</v>
      </c>
      <c r="CY73" s="13">
        <f>CY71/$CR$47</f>
        <v>0.21067610874366186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-146.8651123046875</v>
      </c>
      <c r="AD76" s="20">
        <f>AD26-AD25</f>
        <v>281.07205200195313</v>
      </c>
      <c r="AE76" s="21">
        <f>AE26-AE25</f>
        <v>33.708251953125</v>
      </c>
      <c r="CQ76" s="12"/>
      <c r="CR76" s="51">
        <f>'Step (5)'!AC60</f>
        <v>-120.13336181640625</v>
      </c>
      <c r="CS76" s="51">
        <f>'Step (5)'!AD60</f>
        <v>-326.73431396484375</v>
      </c>
      <c r="CT76" s="51">
        <f>'Step (5)'!AE60</f>
        <v>-26.993324279785156</v>
      </c>
      <c r="CV76" s="12"/>
      <c r="CW76" s="51">
        <f>CR51</f>
        <v>-91.04095458984375</v>
      </c>
      <c r="CX76" s="51">
        <f>CS51</f>
        <v>-303.29252624511719</v>
      </c>
      <c r="CY76" s="51">
        <f>CT51</f>
        <v>-73.195999145507813</v>
      </c>
    </row>
    <row r="77" spans="28:103" x14ac:dyDescent="0.3">
      <c r="AB77" s="14" t="s">
        <v>44</v>
      </c>
      <c r="AC77" s="15">
        <f>AC76/(SQRT(SUMSQ($AC76:$AE76)))</f>
        <v>-0.46051416526823441</v>
      </c>
      <c r="AD77" s="15">
        <f>AD76/(SQRT(SUMSQ($AC76:$AE76)))</f>
        <v>0.88133702672270342</v>
      </c>
      <c r="AE77" s="16">
        <f>AE76/(SQRT(SUMSQ($AC76:$AE76)))</f>
        <v>0.10569649433583853</v>
      </c>
      <c r="CQ77" s="12" t="s">
        <v>150</v>
      </c>
      <c r="CR77">
        <f>SQRT(SUMSQ(CR76:CT76))</f>
        <v>349.16468335022415</v>
      </c>
      <c r="CT77" s="13"/>
      <c r="CV77" s="12" t="s">
        <v>150</v>
      </c>
      <c r="CW77">
        <f>SQRT(SUMSQ(CW76:CY76))</f>
        <v>325.01148622730898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0.36962804979878922</v>
      </c>
      <c r="CS78">
        <f>-CS76/$CR$52</f>
        <v>1.0053008210803043</v>
      </c>
      <c r="CT78" s="13">
        <f>-CT76/$CR$52</f>
        <v>8.3053447104655134E-2</v>
      </c>
      <c r="CV78" s="28" t="s">
        <v>151</v>
      </c>
      <c r="CW78">
        <f>-CW76/$CR$52</f>
        <v>0.28011611419225607</v>
      </c>
      <c r="CX78">
        <f>-CX76/$CR$52</f>
        <v>0.93317479257640201</v>
      </c>
      <c r="CY78" s="13">
        <f>-CY76/$CR$52</f>
        <v>0.22521049946621099</v>
      </c>
    </row>
    <row r="79" spans="28:103" x14ac:dyDescent="0.3">
      <c r="AB79" s="14" t="s">
        <v>77</v>
      </c>
      <c r="AC79" s="15">
        <f>($AD$73*AE77)-($AE$73*AD77)</f>
        <v>-152.00999924822423</v>
      </c>
      <c r="AD79" s="15">
        <f>($AE$73*AC77)-($AC$73*AE77)</f>
        <v>-63.107833355641127</v>
      </c>
      <c r="AE79" s="16">
        <f>($AC$73*AD77)-($AD$73*AC77)</f>
        <v>-136.0829211416079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0.35968005414244292</v>
      </c>
      <c r="CS80">
        <f>CS68*CS78</f>
        <v>0.20878460711249092</v>
      </c>
      <c r="CT80" s="13">
        <f>CT68*CT78</f>
        <v>-8.2929594966963168E-3</v>
      </c>
      <c r="CV80" s="12" t="s">
        <v>156</v>
      </c>
      <c r="CW80">
        <f>CW68*CW78</f>
        <v>0.26988792636890935</v>
      </c>
      <c r="CX80">
        <f>CX68*CX78</f>
        <v>0.23614934760225584</v>
      </c>
      <c r="CY80" s="13">
        <f>CY68*CY78</f>
        <v>1.9704932935558115E-2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0.56017170175823749</v>
      </c>
      <c r="CT81" s="13"/>
      <c r="CV81" s="12" t="s">
        <v>147</v>
      </c>
      <c r="CW81">
        <f>SUM(CW80:CY80)</f>
        <v>0.52574220690672324</v>
      </c>
      <c r="CY81" s="13"/>
    </row>
    <row r="82" spans="28:103" ht="15" thickBot="1" x14ac:dyDescent="0.35">
      <c r="AB82" s="28"/>
      <c r="AC82" s="20">
        <f>AC32</f>
        <v>-103.99554443359375</v>
      </c>
      <c r="AD82" s="20">
        <f>AD32</f>
        <v>-314.29483032226563</v>
      </c>
      <c r="AE82" s="21">
        <f>AE32</f>
        <v>90.149833679199219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3704.9390670857188</v>
      </c>
      <c r="CT83" s="13"/>
      <c r="CV83" s="65" t="s">
        <v>157</v>
      </c>
      <c r="CW83" s="66">
        <f>CW66/CW81</f>
        <v>-2897.2617092565092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-39.8253173828125</v>
      </c>
      <c r="AD85" s="20">
        <f>AD32-AD31</f>
        <v>-224.30166625976563</v>
      </c>
      <c r="AE85" s="21">
        <f>AE32-AE31</f>
        <v>-190.54105377197266</v>
      </c>
      <c r="CQ85" s="12" t="s">
        <v>159</v>
      </c>
      <c r="CR85">
        <f>CR73*CR78</f>
        <v>-6.6545707163050916E-2</v>
      </c>
      <c r="CS85">
        <f>CS73*CS78</f>
        <v>0.91693367128202186</v>
      </c>
      <c r="CT85" s="13">
        <f>CT73*CT78</f>
        <v>1.1843788689992049E-2</v>
      </c>
      <c r="CV85" s="12" t="s">
        <v>159</v>
      </c>
      <c r="CW85">
        <f>CW73*CW78</f>
        <v>-7.4562849121363503E-2</v>
      </c>
      <c r="CX85">
        <f>CX73*CX78</f>
        <v>0.87776032874182708</v>
      </c>
      <c r="CY85" s="13">
        <f>CY73*CY78</f>
        <v>4.744647167575787E-2</v>
      </c>
    </row>
    <row r="86" spans="28:103" x14ac:dyDescent="0.3">
      <c r="AB86" s="14"/>
      <c r="AC86" s="15">
        <f>AC85/(SQRT(SUMSQ($AC85:$AE85)))</f>
        <v>-0.13409639662077463</v>
      </c>
      <c r="AD86" s="15">
        <f>AD85/(SQRT(SUMSQ($AC85:$AE85)))</f>
        <v>-0.7552493533786877</v>
      </c>
      <c r="AE86" s="16">
        <f>AE85/(SQRT(SUMSQ($AC85:$AE85)))</f>
        <v>-0.64157351148126285</v>
      </c>
      <c r="CQ86" s="12" t="s">
        <v>160</v>
      </c>
      <c r="CR86">
        <f>SQRT(SUMSQ(CR85:CT85))</f>
        <v>0.9194215377089503</v>
      </c>
      <c r="CT86" s="13"/>
      <c r="CV86" s="12" t="s">
        <v>160</v>
      </c>
      <c r="CW86">
        <f>SQRT(SUMSQ(CW85:CY85))</f>
        <v>0.88219837953633429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2550.9284639930188</v>
      </c>
      <c r="CS88" s="15"/>
      <c r="CT88" s="16"/>
      <c r="CV88" s="65" t="s">
        <v>158</v>
      </c>
      <c r="CW88" s="66">
        <f>CC12-CW83*CW86</f>
        <v>1419.7964879492674</v>
      </c>
      <c r="CX88" s="15"/>
      <c r="CY88" s="16"/>
    </row>
    <row r="89" spans="28:103" x14ac:dyDescent="0.3">
      <c r="AB89" s="28"/>
      <c r="AC89" s="20">
        <f>AC34</f>
        <v>-94.63067626953125</v>
      </c>
      <c r="AD89" s="20">
        <f>AD34</f>
        <v>-286.91641235351563</v>
      </c>
      <c r="AE89" s="21">
        <f>AE34</f>
        <v>284.87698364257813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-46.88800048828125</v>
      </c>
      <c r="AD92" s="20">
        <f>AD34-AD33</f>
        <v>-227.96365356445313</v>
      </c>
      <c r="AE92" s="21">
        <f>AE34-AE33</f>
        <v>160.279296875</v>
      </c>
    </row>
    <row r="93" spans="28:103" x14ac:dyDescent="0.3">
      <c r="AB93" s="14"/>
      <c r="AC93" s="15">
        <f>AC92/(SQRT(SUMSQ($AC92:$AE92)))</f>
        <v>-0.16592417368938073</v>
      </c>
      <c r="AD93" s="15">
        <f>AD92/(SQRT(SUMSQ($AC92:$AE92)))</f>
        <v>-0.80670279079927243</v>
      </c>
      <c r="AE93" s="16">
        <f>AE92/(SQRT(SUMSQ($AC92:$AE92)))</f>
        <v>0.56718583894713159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A80FCBD5-DDDB-4F45-B89B-1598D48E010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4773-3220-4D16-86E4-031A029A5B0C}">
  <dimension ref="B1:DZ102"/>
  <sheetViews>
    <sheetView zoomScaleNormal="100" workbookViewId="0">
      <selection activeCell="B5" sqref="B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(6)'!AB81</f>
        <v>Pullrod Position</v>
      </c>
      <c r="CR2" s="52" t="str">
        <f>'Step (6)'!AC81</f>
        <v>x</v>
      </c>
      <c r="CS2" s="52" t="str">
        <f>'Step (6)'!AD81</f>
        <v>y</v>
      </c>
      <c r="CT2" s="53" t="str">
        <f>'Step (6)'!AE81</f>
        <v>z</v>
      </c>
      <c r="CU2" s="52"/>
      <c r="CV2" s="54" t="str">
        <f>'Step (6)'!AB88</f>
        <v>Pushrod Position</v>
      </c>
      <c r="CW2" s="52" t="str">
        <f>'Step (6)'!AC88</f>
        <v>x</v>
      </c>
      <c r="CX2" s="52" t="str">
        <f>'Step (6)'!AD88</f>
        <v>y</v>
      </c>
      <c r="CY2" s="55" t="str">
        <f>'Step (6)'!AE88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(6)'!B5</f>
        <v>776.6134033203125</v>
      </c>
      <c r="AD3" s="10">
        <f>'Step (6)'!C5</f>
        <v>254.12832641601563</v>
      </c>
      <c r="AE3" s="11">
        <f>'Step (6)'!D5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(6)'!AB82</f>
        <v>0</v>
      </c>
      <c r="CR3">
        <f>'Step (6)'!AC82</f>
        <v>-103.99554443359375</v>
      </c>
      <c r="CS3">
        <f>'Step (6)'!AD82</f>
        <v>-314.29483032226563</v>
      </c>
      <c r="CT3" s="13">
        <f>'Step (6)'!AE82</f>
        <v>90.149833679199219</v>
      </c>
      <c r="CV3" s="12"/>
      <c r="CW3">
        <f>'Step (6)'!AC89</f>
        <v>-94.63067626953125</v>
      </c>
      <c r="CX3">
        <f>'Step (6)'!AD89</f>
        <v>-286.91641235351563</v>
      </c>
      <c r="CY3" s="56">
        <f>'Step (6)'!AE89</f>
        <v>284.87698364257813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699.583984375</v>
      </c>
      <c r="C4" s="78">
        <v>526.32647705078125</v>
      </c>
      <c r="D4" s="71">
        <v>302.15240478515625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-1.313182150321913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(6)'!B4</f>
        <v>699.583984375</v>
      </c>
      <c r="AD4">
        <f>'Step (6)'!C4</f>
        <v>526.32647705078125</v>
      </c>
      <c r="AE4" s="13">
        <f>'Step (6)'!D4</f>
        <v>302.15240478515625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(6)'!AK5</f>
        <v>-0.26618550430907278</v>
      </c>
      <c r="BD4" s="33">
        <f>'Step (6)'!AL5</f>
        <v>0.96348589993531519</v>
      </c>
      <c r="BE4" s="33">
        <f>'Step (6)'!AM5</f>
        <v>-2.8986167762577147E-2</v>
      </c>
      <c r="BF4" s="33">
        <f>'Step (6)'!AN5</f>
        <v>-0.46051416526823441</v>
      </c>
      <c r="BG4" s="33">
        <f>'Step (6)'!AO5</f>
        <v>-0.19140965609396268</v>
      </c>
      <c r="BH4" s="33">
        <f>'Step (6)'!AP5</f>
        <v>0.97308646986677128</v>
      </c>
      <c r="BI4" s="33">
        <f>'Step (6)'!AQ5</f>
        <v>0.12831627221913958</v>
      </c>
      <c r="BJ4" s="33"/>
      <c r="BK4" s="33">
        <f>'Step (6)'!AS5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(6)'!BU15</f>
        <v>-1227.3379472123795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776.6134033203125</v>
      </c>
      <c r="C5" s="78">
        <v>254.12832641601563</v>
      </c>
      <c r="D5" s="71"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-1.0266777880608975</v>
      </c>
      <c r="N5" s="89" t="s">
        <v>141</v>
      </c>
      <c r="U5" s="88" t="s">
        <v>128</v>
      </c>
      <c r="V5" s="7" t="s">
        <v>2</v>
      </c>
      <c r="W5" s="172">
        <f>'Step (6)'!BU26/1000</f>
        <v>-1.313182150321913</v>
      </c>
      <c r="X5" s="89" t="s">
        <v>141</v>
      </c>
      <c r="AB5" s="7">
        <v>3</v>
      </c>
      <c r="AC5" s="12">
        <f>'Step (6)'!B6</f>
        <v>608.54302978515625</v>
      </c>
      <c r="AD5">
        <f>'Step (6)'!C6</f>
        <v>223.03395080566406</v>
      </c>
      <c r="AE5" s="13">
        <f>'Step (6)'!D6</f>
        <v>228.95640563964844</v>
      </c>
      <c r="AI5" s="9" t="s">
        <v>58</v>
      </c>
      <c r="AJ5" s="11" t="s">
        <v>56</v>
      </c>
      <c r="AK5" s="9">
        <f>AC46</f>
        <v>-0.26618550430907278</v>
      </c>
      <c r="AL5" s="10">
        <f>AC47</f>
        <v>0.96348589993531519</v>
      </c>
      <c r="AM5" s="10">
        <f>AC48</f>
        <v>-2.8986167762577147E-2</v>
      </c>
      <c r="AN5" s="10">
        <f>AC77</f>
        <v>-0.46051416526823441</v>
      </c>
      <c r="AO5" s="10">
        <f>AC64</f>
        <v>-0.19140965609396268</v>
      </c>
      <c r="AP5" s="10">
        <f>AC65</f>
        <v>0.97308646986677128</v>
      </c>
      <c r="AQ5" s="11">
        <f>AC66</f>
        <v>0.12831627221913958</v>
      </c>
      <c r="AR5" s="7"/>
      <c r="AS5" s="13">
        <f>AC18</f>
        <v>0</v>
      </c>
      <c r="AT5" t="s">
        <v>8</v>
      </c>
      <c r="BB5" s="33" t="s">
        <v>57</v>
      </c>
      <c r="BC5" s="33">
        <f>'Step (6)'!AK6</f>
        <v>0.94061727312459742</v>
      </c>
      <c r="BD5" s="33">
        <f>'Step (6)'!AL6</f>
        <v>0.25306014423114792</v>
      </c>
      <c r="BE5" s="33">
        <f>'Step (6)'!AM6</f>
        <v>-0.22627352673557993</v>
      </c>
      <c r="BF5" s="33">
        <f>'Step (6)'!AN6</f>
        <v>0.88133702672270342</v>
      </c>
      <c r="BG5" s="33">
        <f>'Step (6)'!AO6</f>
        <v>0.96972949029119959</v>
      </c>
      <c r="BH5" s="33">
        <f>'Step (6)'!AP6</f>
        <v>0.20768371290906668</v>
      </c>
      <c r="BI5" s="33">
        <f>'Step (6)'!AQ6</f>
        <v>-0.12842192590003784</v>
      </c>
      <c r="BJ5" s="33"/>
      <c r="BK5" s="33">
        <f>'Step (6)'!AS6</f>
        <v>2285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(6)'!BU16</f>
        <v>-1116.8759148304989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(6)'!AB84</f>
        <v>Pullrod Unit Vector</v>
      </c>
      <c r="CR5" t="str">
        <f>'Step (6)'!AC84</f>
        <v>i</v>
      </c>
      <c r="CS5" t="str">
        <f>'Step (6)'!AD84</f>
        <v>j</v>
      </c>
      <c r="CT5" s="13" t="str">
        <f>'Step (6)'!AE84</f>
        <v>k</v>
      </c>
      <c r="CV5" s="12" t="str">
        <f>'Step (6)'!AB91</f>
        <v>Pushrod Unit Vector</v>
      </c>
      <c r="CW5" t="str">
        <f>'Step (6)'!AC91</f>
        <v>i</v>
      </c>
      <c r="CX5" t="str">
        <f>'Step (6)'!AD91</f>
        <v>j</v>
      </c>
      <c r="CY5" s="56" t="str">
        <f>'Step (6)'!AE91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608.54302978515625</v>
      </c>
      <c r="C6" s="78">
        <v>223.03395080566406</v>
      </c>
      <c r="D6" s="71"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(6)'!BU27/1000</f>
        <v>-1.0266777880608975</v>
      </c>
      <c r="X6" s="89" t="s">
        <v>141</v>
      </c>
      <c r="AB6" s="7">
        <v>4</v>
      </c>
      <c r="AC6" s="12">
        <f>'Step (6)'!B8</f>
        <v>803.15380859375</v>
      </c>
      <c r="AD6">
        <f>'Step (6)'!C8</f>
        <v>211.5684814453125</v>
      </c>
      <c r="AE6" s="13">
        <f>'Step (6)'!D8</f>
        <v>152.10284423828125</v>
      </c>
      <c r="AI6" s="12"/>
      <c r="AJ6" s="13" t="s">
        <v>57</v>
      </c>
      <c r="AK6" s="12">
        <f>AD46</f>
        <v>0.94061727312459742</v>
      </c>
      <c r="AL6">
        <f>AD47</f>
        <v>0.25306014423114792</v>
      </c>
      <c r="AM6">
        <f>AD48</f>
        <v>-0.22627352673557993</v>
      </c>
      <c r="AN6">
        <f>AD77</f>
        <v>0.88133702672270342</v>
      </c>
      <c r="AO6">
        <f>AD64</f>
        <v>0.96972949029119959</v>
      </c>
      <c r="AP6">
        <f>AD65</f>
        <v>0.20768371290906668</v>
      </c>
      <c r="AQ6" s="13">
        <f>AD66</f>
        <v>-0.12842192590003784</v>
      </c>
      <c r="AR6" s="7"/>
      <c r="AS6" s="13">
        <f>AD18</f>
        <v>2285</v>
      </c>
      <c r="AT6" t="s">
        <v>8</v>
      </c>
      <c r="BB6" s="33" t="s">
        <v>59</v>
      </c>
      <c r="BC6" s="33">
        <f>'Step (6)'!AK7</f>
        <v>0.21067610874366186</v>
      </c>
      <c r="BD6" s="33">
        <f>'Step (6)'!AL7</f>
        <v>8.7495622905070222E-2</v>
      </c>
      <c r="BE6" s="33">
        <f>'Step (6)'!AM7</f>
        <v>0.97363242200384958</v>
      </c>
      <c r="BF6" s="33">
        <f>'Step (6)'!AN7</f>
        <v>0.10569649433583853</v>
      </c>
      <c r="BG6" s="33">
        <f>'Step (6)'!AO7</f>
        <v>0.15161483836868136</v>
      </c>
      <c r="BH6" s="33">
        <f>'Step (6)'!AP7</f>
        <v>-9.9850876583682441E-2</v>
      </c>
      <c r="BI6" s="33">
        <f>'Step (6)'!AQ7</f>
        <v>0.98338331449740835</v>
      </c>
      <c r="BJ6" s="33"/>
      <c r="BK6" s="33">
        <f>'Step (6)'!AS7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(6)'!BU17</f>
        <v>1434.7928336919624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(6)'!AC86</f>
        <v>-0.13409639662077463</v>
      </c>
      <c r="CS6">
        <f>'Step (6)'!AD86</f>
        <v>-0.7552493533786877</v>
      </c>
      <c r="CT6" s="13">
        <f>'Step (6)'!AE86</f>
        <v>-0.64157351148126285</v>
      </c>
      <c r="CV6" s="12"/>
      <c r="CW6">
        <f>'Step (6)'!AC93</f>
        <v>-0.16592417368938073</v>
      </c>
      <c r="CX6">
        <f>'Step (6)'!AD93</f>
        <v>-0.80670279079927243</v>
      </c>
      <c r="CY6" s="57">
        <f>'Step (6)'!AE93</f>
        <v>0.56718583894713159</v>
      </c>
      <c r="DB6" t="s">
        <v>392</v>
      </c>
      <c r="DC6">
        <f>B14-B$19</f>
        <v>58.42547607421875</v>
      </c>
      <c r="DD6">
        <f t="shared" ref="DD6:DE7" si="1">C14-C$19</f>
        <v>295.52632141113281</v>
      </c>
      <c r="DE6">
        <f t="shared" si="1"/>
        <v>-114.45208740234375</v>
      </c>
      <c r="DI6" t="s">
        <v>412</v>
      </c>
      <c r="DJ6">
        <f>B12</f>
        <v>695.6976318359375</v>
      </c>
      <c r="DK6">
        <f t="shared" ref="DK6:DL7" si="2">C12</f>
        <v>499.9185791015625</v>
      </c>
      <c r="DL6">
        <f t="shared" si="2"/>
        <v>305.69088745117188</v>
      </c>
    </row>
    <row r="7" spans="2:118" x14ac:dyDescent="0.3">
      <c r="B7" s="80">
        <v>656.2886962890625</v>
      </c>
      <c r="C7" s="81">
        <v>492.64053344726563</v>
      </c>
      <c r="D7" s="73">
        <v>185.81109619140625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-2.7352577673656815</v>
      </c>
      <c r="N7" s="91" t="s">
        <v>141</v>
      </c>
      <c r="U7" s="90" t="s">
        <v>131</v>
      </c>
      <c r="V7" s="30" t="s">
        <v>2</v>
      </c>
      <c r="W7" s="173">
        <f>'Step (6)'!BU28/1000</f>
        <v>-2.7352577673656815</v>
      </c>
      <c r="X7" s="91" t="s">
        <v>141</v>
      </c>
      <c r="AB7" s="7">
        <v>5</v>
      </c>
      <c r="AC7" s="12">
        <f>'Step (6)'!B7</f>
        <v>656.2886962890625</v>
      </c>
      <c r="AD7">
        <f>'Step (6)'!C7</f>
        <v>492.64053344726563</v>
      </c>
      <c r="AE7" s="13">
        <f>'Step (6)'!D7</f>
        <v>185.81109619140625</v>
      </c>
      <c r="AI7" s="14"/>
      <c r="AJ7" s="16" t="s">
        <v>59</v>
      </c>
      <c r="AK7" s="12">
        <f>AE46</f>
        <v>0.21067610874366186</v>
      </c>
      <c r="AL7">
        <f>AE47</f>
        <v>8.7495622905070222E-2</v>
      </c>
      <c r="AM7">
        <f>AE48</f>
        <v>0.97363242200384958</v>
      </c>
      <c r="AN7">
        <f>AE77</f>
        <v>0.10569649433583853</v>
      </c>
      <c r="AO7">
        <f>AE64</f>
        <v>0.15161483836868136</v>
      </c>
      <c r="AP7">
        <f>AE65</f>
        <v>-9.9850876583682441E-2</v>
      </c>
      <c r="AQ7" s="13">
        <f>AE66</f>
        <v>0.98338331449740835</v>
      </c>
      <c r="AR7" s="7"/>
      <c r="AS7" s="13">
        <f>AE18</f>
        <v>1656</v>
      </c>
      <c r="AT7" t="s">
        <v>8</v>
      </c>
      <c r="BB7" s="33" t="s">
        <v>61</v>
      </c>
      <c r="BC7" s="33">
        <f>'Step (6)'!AK8</f>
        <v>-274.0902356671146</v>
      </c>
      <c r="BD7" s="33">
        <f>'Step (6)'!AL8</f>
        <v>-75.699659995107325</v>
      </c>
      <c r="BE7" s="33">
        <f>'Step (6)'!AM8</f>
        <v>0.8035754243509956</v>
      </c>
      <c r="BF7" s="33">
        <f>'Step (6)'!AN8</f>
        <v>-152.00999924822423</v>
      </c>
      <c r="BG7" s="33">
        <f>'Step (6)'!AO8</f>
        <v>-119.14625909308732</v>
      </c>
      <c r="BH7" s="33">
        <f>'Step (6)'!AP8</f>
        <v>-21.104115613204208</v>
      </c>
      <c r="BI7" s="33">
        <f>'Step (6)'!AQ8</f>
        <v>-17.687664057921332</v>
      </c>
      <c r="BJ7" s="33"/>
      <c r="BK7" s="33">
        <f>'Step (6)'!AS8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(6)'!BU18</f>
        <v>-2735.2577673656815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11.5374755859375</v>
      </c>
      <c r="DD7">
        <f t="shared" si="1"/>
        <v>67.562667846679688</v>
      </c>
      <c r="DE7">
        <f t="shared" si="1"/>
        <v>45.82720947265625</v>
      </c>
      <c r="DI7" t="s">
        <v>413</v>
      </c>
      <c r="DJ7">
        <f>B13</f>
        <v>655.872314453125</v>
      </c>
      <c r="DK7">
        <f t="shared" si="2"/>
        <v>275.61691284179688</v>
      </c>
      <c r="DL7">
        <f t="shared" si="2"/>
        <v>115.14983367919922</v>
      </c>
    </row>
    <row r="8" spans="2:118" x14ac:dyDescent="0.3">
      <c r="B8" s="80">
        <v>803.15380859375</v>
      </c>
      <c r="C8" s="81">
        <v>211.5684814453125</v>
      </c>
      <c r="D8" s="73"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6.472444445140269</v>
      </c>
      <c r="N8" s="89" t="s">
        <v>141</v>
      </c>
      <c r="U8" s="88" t="s">
        <v>132</v>
      </c>
      <c r="V8" s="7" t="s">
        <v>2</v>
      </c>
      <c r="W8" s="172">
        <f>'Step (6)'!BU29/1000</f>
        <v>6.472444445140269</v>
      </c>
      <c r="X8" s="89" t="s">
        <v>141</v>
      </c>
      <c r="AB8" s="7">
        <v>6</v>
      </c>
      <c r="AC8" s="12">
        <f>'Step (6)'!B10</f>
        <v>768.837646484375</v>
      </c>
      <c r="AD8">
        <f>'Step (6)'!C10</f>
        <v>292.61550903320313</v>
      </c>
      <c r="AE8" s="13">
        <f>'Step (6)'!D10</f>
        <v>101.38391876220703</v>
      </c>
      <c r="AI8" s="12" t="s">
        <v>60</v>
      </c>
      <c r="AJ8" s="13" t="s">
        <v>61</v>
      </c>
      <c r="AK8" s="12">
        <f>AC50</f>
        <v>-274.0902356671146</v>
      </c>
      <c r="AL8">
        <f>AC51</f>
        <v>-75.699659995107325</v>
      </c>
      <c r="AM8">
        <f>AC52</f>
        <v>0.8035754243509956</v>
      </c>
      <c r="AN8">
        <f>AC79</f>
        <v>-152.00999924822423</v>
      </c>
      <c r="AO8">
        <f>AC68</f>
        <v>-119.14625909308732</v>
      </c>
      <c r="AP8">
        <f>AC69</f>
        <v>-21.104115613204208</v>
      </c>
      <c r="AQ8" s="13">
        <f>AC70</f>
        <v>-17.687664057921332</v>
      </c>
      <c r="AR8" s="7"/>
      <c r="AS8" s="13">
        <f>AC19*1000</f>
        <v>48000</v>
      </c>
      <c r="AT8" t="s">
        <v>422</v>
      </c>
      <c r="BB8" s="33" t="s">
        <v>62</v>
      </c>
      <c r="BC8" s="33">
        <f>'Step (6)'!AK9</f>
        <v>-61.073580536088969</v>
      </c>
      <c r="BD8" s="33">
        <f>'Step (6)'!AL9</f>
        <v>272.30700929519691</v>
      </c>
      <c r="BE8" s="33">
        <f>'Step (6)'!AM9</f>
        <v>50.66074864771663</v>
      </c>
      <c r="BF8" s="33">
        <f>'Step (6)'!AN9</f>
        <v>-63.107833355641127</v>
      </c>
      <c r="BG8" s="33">
        <f>'Step (6)'!AO9</f>
        <v>-15.980572518203285</v>
      </c>
      <c r="BH8" s="33">
        <f>'Step (6)'!AP9</f>
        <v>110.1782656600941</v>
      </c>
      <c r="BI8" s="33">
        <f>'Step (6)'!AQ9</f>
        <v>57.508862289448473</v>
      </c>
      <c r="BJ8" s="33"/>
      <c r="BK8" s="33">
        <f>'Step (6)'!AS9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(6)'!BU19</f>
        <v>6488.7906885892735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(6)'!AB36</f>
        <v>Upper Pickup Position</v>
      </c>
      <c r="CR8" t="str">
        <f>'Step (6)'!AC36</f>
        <v>x</v>
      </c>
      <c r="CS8" t="str">
        <f>'Step (6)'!AD36</f>
        <v>y</v>
      </c>
      <c r="CT8" s="13" t="str">
        <f>'Step (6)'!AE36</f>
        <v>z</v>
      </c>
      <c r="CV8" s="12" t="str">
        <f>'Step (6)'!AB54</f>
        <v>Lower Pickup Position</v>
      </c>
      <c r="CW8" t="str">
        <f>'Step (6)'!AC54</f>
        <v>x</v>
      </c>
      <c r="CX8" t="str">
        <f>'Step (6)'!AD54</f>
        <v>y</v>
      </c>
      <c r="CY8" s="56" t="str">
        <f>'Step (6)'!AE54</f>
        <v>z</v>
      </c>
      <c r="DB8" t="s">
        <v>385</v>
      </c>
      <c r="DC8">
        <f>B17-B$19</f>
        <v>4.29278564453125</v>
      </c>
      <c r="DD8">
        <f t="shared" ref="DD8:DE9" si="3">C17-C$19</f>
        <v>27.312454223632813</v>
      </c>
      <c r="DE8">
        <f t="shared" si="3"/>
        <v>43.0906982421875</v>
      </c>
      <c r="DI8" t="s">
        <v>385</v>
      </c>
      <c r="DJ8">
        <f>B20</f>
        <v>671.1839599609375</v>
      </c>
      <c r="DK8">
        <f t="shared" ref="DK8:DL9" si="4">C20</f>
        <v>350.8402099609375</v>
      </c>
      <c r="DL8">
        <f t="shared" si="4"/>
        <v>267.12322998046875</v>
      </c>
    </row>
    <row r="9" spans="2:118" x14ac:dyDescent="0.3">
      <c r="B9" s="83">
        <v>716.7388916015625</v>
      </c>
      <c r="C9" s="84">
        <v>556.5609130859375</v>
      </c>
      <c r="D9" s="69">
        <v>142.65113830566406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0.45159291021954423</v>
      </c>
      <c r="N9" s="89" t="s">
        <v>141</v>
      </c>
      <c r="U9" s="88" t="s">
        <v>132</v>
      </c>
      <c r="V9" s="7" t="s">
        <v>3</v>
      </c>
      <c r="W9" s="172">
        <f>'Step (6)'!BU30/1000</f>
        <v>0.45159291021954423</v>
      </c>
      <c r="X9" s="89" t="s">
        <v>141</v>
      </c>
      <c r="AB9" s="7">
        <v>7</v>
      </c>
      <c r="AC9" s="12">
        <f>'Step (6)'!B9</f>
        <v>716.7388916015625</v>
      </c>
      <c r="AD9">
        <f>'Step (6)'!C9</f>
        <v>556.5609130859375</v>
      </c>
      <c r="AE9" s="13">
        <f>'Step (6)'!D9</f>
        <v>142.65113830566406</v>
      </c>
      <c r="AI9" s="12"/>
      <c r="AJ9" s="13" t="s">
        <v>62</v>
      </c>
      <c r="AK9" s="12">
        <f>AD50</f>
        <v>-61.073580536088969</v>
      </c>
      <c r="AL9">
        <f>AD51</f>
        <v>272.30700929519691</v>
      </c>
      <c r="AM9">
        <f>AD52</f>
        <v>50.66074864771663</v>
      </c>
      <c r="AN9">
        <f>AD79</f>
        <v>-63.107833355641127</v>
      </c>
      <c r="AO9">
        <f>AD68</f>
        <v>-15.980572518203285</v>
      </c>
      <c r="AP9">
        <f>AD69</f>
        <v>110.1782656600941</v>
      </c>
      <c r="AQ9" s="13">
        <f>AD70</f>
        <v>57.508862289448473</v>
      </c>
      <c r="AR9" s="7"/>
      <c r="AS9" s="13">
        <f>AD19*1000</f>
        <v>0</v>
      </c>
      <c r="AT9" t="s">
        <v>422</v>
      </c>
      <c r="BB9" s="33" t="s">
        <v>63</v>
      </c>
      <c r="BC9" s="33">
        <f>'Step (6)'!AK10</f>
        <v>-73.62952978358868</v>
      </c>
      <c r="BD9" s="33">
        <f>'Step (6)'!AL10</f>
        <v>46.008061365033313</v>
      </c>
      <c r="BE9" s="33">
        <f>'Step (6)'!AM10</f>
        <v>11.797551700264057</v>
      </c>
      <c r="BF9" s="33">
        <f>'Step (6)'!AN10</f>
        <v>-136.0829211416079</v>
      </c>
      <c r="BG9" s="33">
        <f>'Step (6)'!AO10</f>
        <v>-48.207102377922482</v>
      </c>
      <c r="BH9" s="33">
        <f>'Step (6)'!AP10</f>
        <v>23.496057448134273</v>
      </c>
      <c r="BI9" s="33">
        <f>'Step (6)'!AQ10</f>
        <v>9.8181592318784467</v>
      </c>
      <c r="BJ9" s="33"/>
      <c r="BK9" s="33">
        <f>'Step (6)'!AS10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(6)'!BU20</f>
        <v>794.7659759411672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(6)'!AB37</f>
        <v>2--</v>
      </c>
      <c r="CR9">
        <f>'Step (6)'!AC37</f>
        <v>-60.28387451171875</v>
      </c>
      <c r="CS9">
        <f>'Step (6)'!AD37</f>
        <v>-63.58526611328125</v>
      </c>
      <c r="CT9" s="13">
        <f>'Step (6)'!AE37</f>
        <v>277.15240478515625</v>
      </c>
      <c r="CV9" s="12" t="str">
        <f>'Step (6)'!AB55</f>
        <v>7--</v>
      </c>
      <c r="CW9">
        <f>'Step (6)'!AC55</f>
        <v>-43.12896728515625</v>
      </c>
      <c r="CX9">
        <f>'Step (6)'!AD55</f>
        <v>-33.350830078125</v>
      </c>
      <c r="CY9" s="56">
        <f>'Step (6)'!AE55</f>
        <v>117.65113830566406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768.837646484375</v>
      </c>
      <c r="C10" s="84">
        <v>292.61550903320313</v>
      </c>
      <c r="D10" s="69"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1.3986066109461923</v>
      </c>
      <c r="N10" s="89" t="s">
        <v>141</v>
      </c>
      <c r="O10" s="1"/>
      <c r="U10" s="88" t="s">
        <v>132</v>
      </c>
      <c r="V10" s="7" t="s">
        <v>4</v>
      </c>
      <c r="W10" s="172">
        <f>'Step (6)'!BU31/1000</f>
        <v>1.3986066109461923</v>
      </c>
      <c r="X10" s="89" t="s">
        <v>141</v>
      </c>
      <c r="AB10" s="7">
        <v>8</v>
      </c>
      <c r="AC10" s="12">
        <f>'Step (6)'!B11</f>
        <v>596.60552978515625</v>
      </c>
      <c r="AD10">
        <f>'Step (6)'!C11</f>
        <v>229.82659912109375</v>
      </c>
      <c r="AE10" s="13">
        <f>'Step (6)'!D11</f>
        <v>115.65781402587891</v>
      </c>
      <c r="AI10" s="14"/>
      <c r="AJ10" s="16" t="s">
        <v>63</v>
      </c>
      <c r="AK10" s="14">
        <f>AE50</f>
        <v>-73.62952978358868</v>
      </c>
      <c r="AL10" s="15">
        <f>AE51</f>
        <v>46.008061365033313</v>
      </c>
      <c r="AM10" s="15">
        <f>AE52</f>
        <v>11.797551700264057</v>
      </c>
      <c r="AN10" s="15">
        <f>AE79</f>
        <v>-136.0829211416079</v>
      </c>
      <c r="AO10" s="15">
        <f>AE68</f>
        <v>-48.207102377922482</v>
      </c>
      <c r="AP10" s="15">
        <f>AE69</f>
        <v>23.496057448134273</v>
      </c>
      <c r="AQ10" s="16">
        <f>AE70</f>
        <v>9.8181592318784467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596.60552978515625</v>
      </c>
      <c r="C11" s="84">
        <v>229.82659912109375</v>
      </c>
      <c r="D11" s="69">
        <v>115.65781402587891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(6)'!B16</f>
        <v>759.86785888671875</v>
      </c>
      <c r="AD11">
        <f>'Step (6)'!C16</f>
        <v>589.9117431640625</v>
      </c>
      <c r="AE11" s="13">
        <f>'Step (6)'!D16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-2.1850884623945723</v>
      </c>
      <c r="DD11" t="s">
        <v>141</v>
      </c>
      <c r="DI11" t="s">
        <v>145</v>
      </c>
      <c r="DJ11" s="178">
        <f>W37</f>
        <v>3.1893009953078493</v>
      </c>
      <c r="DK11" t="s">
        <v>141</v>
      </c>
    </row>
    <row r="12" spans="2:118" x14ac:dyDescent="0.3">
      <c r="B12" s="77">
        <v>695.6976318359375</v>
      </c>
      <c r="C12" s="78">
        <v>499.9185791015625</v>
      </c>
      <c r="D12" s="71">
        <v>305.69088745117188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(6)'!B12</f>
        <v>695.6976318359375</v>
      </c>
      <c r="AD12">
        <f>'Step (6)'!C12</f>
        <v>499.9185791015625</v>
      </c>
      <c r="AE12" s="13">
        <f>'Step (6)'!D12</f>
        <v>305.69088745117188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(6)'!BU26</f>
        <v>-1313.182150321913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(6)'!AB48</f>
        <v>uz^</v>
      </c>
      <c r="CR12" s="15">
        <f>'Step (6)'!AC48</f>
        <v>-2.8986167762577147E-2</v>
      </c>
      <c r="CS12" s="15">
        <f>'Step (6)'!AD48</f>
        <v>-0.22627352673557993</v>
      </c>
      <c r="CT12" s="16">
        <f>'Step (6)'!AE48</f>
        <v>0.97363242200384958</v>
      </c>
      <c r="CV12" s="14" t="str">
        <f>'Step (6)'!AB66</f>
        <v>lz^</v>
      </c>
      <c r="CW12" s="15">
        <f>'Step (6)'!AC66</f>
        <v>0.12831627221913958</v>
      </c>
      <c r="CX12" s="15">
        <f>'Step (6)'!AD66</f>
        <v>-0.12842192590003784</v>
      </c>
      <c r="CY12" s="59">
        <f>'Step (6)'!AE66</f>
        <v>0.98338331449740835</v>
      </c>
    </row>
    <row r="13" spans="2:118" x14ac:dyDescent="0.3">
      <c r="B13" s="77">
        <v>655.872314453125</v>
      </c>
      <c r="C13" s="78">
        <v>275.61691284179688</v>
      </c>
      <c r="D13" s="71">
        <v>115.14983367919922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-2.1850884623945723</v>
      </c>
      <c r="N13" s="91" t="s">
        <v>141</v>
      </c>
      <c r="U13" s="92" t="s">
        <v>139</v>
      </c>
      <c r="V13" s="5"/>
      <c r="W13" s="173">
        <f>'Step (6)'!CW18/1000</f>
        <v>-2.1850884623945723</v>
      </c>
      <c r="X13" s="91" t="s">
        <v>141</v>
      </c>
      <c r="AB13" s="7">
        <v>11</v>
      </c>
      <c r="AC13" s="12">
        <f>'Step (6)'!B13</f>
        <v>655.872314453125</v>
      </c>
      <c r="AD13">
        <f>'Step (6)'!C13</f>
        <v>275.61691284179688</v>
      </c>
      <c r="AE13" s="13">
        <f>'Step (6)'!D13</f>
        <v>115.14983367919922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(6)'!BU27</f>
        <v>-1026.6777880608975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712.12518310546875</v>
      </c>
      <c r="C14" s="84">
        <v>530.958984375</v>
      </c>
      <c r="D14" s="69">
        <v>149.59768676757813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0.40958895124567768</v>
      </c>
      <c r="N14" s="89" t="s">
        <v>141</v>
      </c>
      <c r="U14" s="50" t="s">
        <v>135</v>
      </c>
      <c r="V14" s="13"/>
      <c r="W14" s="172">
        <f>'Step (6)'!CW88/1000</f>
        <v>0.40958895124567768</v>
      </c>
      <c r="X14" s="89" t="s">
        <v>141</v>
      </c>
      <c r="AB14" s="7">
        <v>12</v>
      </c>
      <c r="AC14" s="12">
        <f>'Step (6)'!B14</f>
        <v>712.12518310546875</v>
      </c>
      <c r="AD14">
        <f>'Step (6)'!C14</f>
        <v>530.958984375</v>
      </c>
      <c r="AE14" s="13">
        <f>'Step (6)'!D14</f>
        <v>149.59768676757813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(6)'!BU28</f>
        <v>-2735.2577673656815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665.2371826171875</v>
      </c>
      <c r="C15" s="84">
        <v>302.99533081054688</v>
      </c>
      <c r="D15" s="69">
        <v>309.87698364257813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-1.9528159896111399</v>
      </c>
      <c r="N15" s="89" t="s">
        <v>141</v>
      </c>
      <c r="U15" s="50" t="s">
        <v>136</v>
      </c>
      <c r="V15" s="13"/>
      <c r="W15" s="172">
        <f>'Step (6)'!CW83/1000</f>
        <v>-1.9528159896111399</v>
      </c>
      <c r="X15" s="89" t="s">
        <v>141</v>
      </c>
      <c r="AB15" s="8">
        <v>13</v>
      </c>
      <c r="AC15" s="14">
        <f>'Step (6)'!B15</f>
        <v>665.2371826171875</v>
      </c>
      <c r="AD15" s="15">
        <f>'Step (6)'!C15</f>
        <v>302.99533081054688</v>
      </c>
      <c r="AE15" s="16">
        <f>'Step (6)'!D15</f>
        <v>309.87698364257813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-0.26618550430907278</v>
      </c>
      <c r="BD15" s="33">
        <f t="shared" si="6"/>
        <v>0.96348589993531519</v>
      </c>
      <c r="BE15" s="33">
        <f t="shared" si="6"/>
        <v>-2.8986167762577147E-2</v>
      </c>
      <c r="BF15" s="33">
        <f t="shared" si="6"/>
        <v>-0.46051416526823441</v>
      </c>
      <c r="BG15" s="33">
        <f t="shared" si="6"/>
        <v>-0.19140965609396268</v>
      </c>
      <c r="BH15" s="33">
        <f t="shared" si="6"/>
        <v>0.97308646986677128</v>
      </c>
      <c r="BI15" s="33"/>
      <c r="BJ15" s="33">
        <f t="shared" ref="BJ15:BJ20" si="7">BK4</f>
        <v>0</v>
      </c>
      <c r="BK15" s="33"/>
      <c r="BL15" s="33"/>
      <c r="BM15" s="37">
        <f t="array" ref="BM15:BR20">MINVERSE(BC15:BH20)</f>
        <v>0.16817773148282281</v>
      </c>
      <c r="BN15" s="38">
        <v>-0.59208446907711554</v>
      </c>
      <c r="BO15" s="38">
        <v>-4.6482581279078158E-2</v>
      </c>
      <c r="BP15" s="38">
        <v>-6.3540324133233364E-3</v>
      </c>
      <c r="BQ15" s="38">
        <v>-2.4362095678221495E-3</v>
      </c>
      <c r="BR15" s="39">
        <v>3.7876401124365897E-3</v>
      </c>
      <c r="BS15" s="40">
        <f t="shared" ref="BS15:BS20" si="8">BJ15</f>
        <v>0</v>
      </c>
      <c r="BT15" s="33" t="s">
        <v>49</v>
      </c>
      <c r="BU15" s="40">
        <f t="array" ref="BU15:BU20">MMULT(BM15:BR20,BS15:BS20)</f>
        <v>-1227.3379472123795</v>
      </c>
      <c r="BV15" s="33" t="s">
        <v>23</v>
      </c>
      <c r="BW15" s="33"/>
      <c r="BX15" s="33"/>
      <c r="BY15" s="33"/>
      <c r="CC15">
        <f>'Step (6)'!BU29</f>
        <v>6472.4444451402687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3.886940648806857E-3</v>
      </c>
      <c r="CS15">
        <f>CS6*CS12</f>
        <v>0.17089293475376194</v>
      </c>
      <c r="CT15">
        <f>CT6*CT12</f>
        <v>-0.62465677187701651</v>
      </c>
      <c r="CW15">
        <f>CW6*CW12</f>
        <v>-2.1290771438862374E-2</v>
      </c>
      <c r="CX15">
        <f>CX6*CX12</f>
        <v>0.10359832602337789</v>
      </c>
      <c r="CY15" s="56">
        <f>CY6*CY12</f>
        <v>0.55776109023982345</v>
      </c>
      <c r="DB15" t="s">
        <v>410</v>
      </c>
      <c r="DC15">
        <f>DC6-DC7</f>
        <v>46.88800048828125</v>
      </c>
      <c r="DD15">
        <f>DD6-DD7</f>
        <v>227.96365356445313</v>
      </c>
      <c r="DE15">
        <f>DE6-DE7</f>
        <v>-160.279296875</v>
      </c>
      <c r="DI15" t="s">
        <v>414</v>
      </c>
      <c r="DJ15">
        <f>DJ6-DJ7</f>
        <v>39.8253173828125</v>
      </c>
      <c r="DK15">
        <f>DK6-DK7</f>
        <v>224.30166625976563</v>
      </c>
      <c r="DL15">
        <f>DL6-DL7</f>
        <v>190.54105377197266</v>
      </c>
    </row>
    <row r="16" spans="2:118" ht="15" thickBot="1" x14ac:dyDescent="0.35">
      <c r="B16" s="202">
        <v>759.86785888671875</v>
      </c>
      <c r="C16" s="203">
        <v>589.9117431640625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-2.7352577673656815</v>
      </c>
      <c r="N16" s="89" t="s">
        <v>141</v>
      </c>
      <c r="U16" s="50" t="s">
        <v>140</v>
      </c>
      <c r="V16" s="13"/>
      <c r="W16" s="172">
        <f>'Step (6)'!CC7/1000</f>
        <v>-2.7352577673656815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0.94061727312459742</v>
      </c>
      <c r="BD16" s="33">
        <f t="shared" si="6"/>
        <v>0.25306014423114792</v>
      </c>
      <c r="BE16" s="33">
        <f t="shared" si="6"/>
        <v>-0.22627352673557993</v>
      </c>
      <c r="BF16" s="33">
        <f t="shared" si="6"/>
        <v>0.88133702672270342</v>
      </c>
      <c r="BG16" s="33">
        <f t="shared" si="6"/>
        <v>0.96972949029119959</v>
      </c>
      <c r="BH16" s="33">
        <f t="shared" si="6"/>
        <v>0.20768371290906668</v>
      </c>
      <c r="BI16" s="33"/>
      <c r="BJ16" s="33">
        <f t="shared" si="7"/>
        <v>2285</v>
      </c>
      <c r="BK16" s="33"/>
      <c r="BL16" s="33"/>
      <c r="BM16" s="41">
        <v>-0.72374251103452059</v>
      </c>
      <c r="BN16" s="33">
        <v>-0.17591739716768809</v>
      </c>
      <c r="BO16" s="33">
        <v>-0.37791371397572882</v>
      </c>
      <c r="BP16" s="33">
        <v>-1.5217766113391482E-3</v>
      </c>
      <c r="BQ16" s="33">
        <v>6.1151803707004543E-3</v>
      </c>
      <c r="BR16" s="42">
        <v>-1.1965876577795167E-4</v>
      </c>
      <c r="BS16" s="43">
        <f t="shared" si="8"/>
        <v>2285</v>
      </c>
      <c r="BT16" s="33" t="s">
        <v>50</v>
      </c>
      <c r="BU16" s="43">
        <v>-1116.8759148304989</v>
      </c>
      <c r="BV16" s="33" t="s">
        <v>24</v>
      </c>
      <c r="BW16" s="33"/>
      <c r="BX16" s="33"/>
      <c r="BY16" s="33"/>
      <c r="CC16">
        <f>'Step (6)'!BU30</f>
        <v>451.59291021954425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-0.44987689647444773</v>
      </c>
      <c r="CV16" s="1" t="s">
        <v>147</v>
      </c>
      <c r="CW16">
        <f>SUM(CW15:CY15)</f>
        <v>0.64006864482433901</v>
      </c>
      <c r="CY16" s="56"/>
      <c r="DB16" t="s">
        <v>42</v>
      </c>
      <c r="DC16">
        <f>DC15/(SQRT(SUMSQ($DC$15:$DE$15)))</f>
        <v>0.16592417368938073</v>
      </c>
      <c r="DD16">
        <f>DD15/(SQRT(SUMSQ($DC$15:$DE$15)))</f>
        <v>0.80670279079927243</v>
      </c>
      <c r="DE16">
        <f>DE15/(SQRT(SUMSQ($DC$15:$DE$15)))</f>
        <v>-0.56718583894713159</v>
      </c>
      <c r="DI16" t="s">
        <v>43</v>
      </c>
      <c r="DJ16">
        <f>DJ15/(SQRT(SUMSQ($DC$15:$DE$15)))</f>
        <v>0.14093121501975825</v>
      </c>
      <c r="DK16">
        <f>DK15/(SQRT(SUMSQ($DC$15:$DE$15)))</f>
        <v>0.79374399086616088</v>
      </c>
      <c r="DL16">
        <f>DL15/(SQRT(SUMSQ($DC$15:$DE$15)))</f>
        <v>0.67427415483243036</v>
      </c>
    </row>
    <row r="17" spans="2:118" x14ac:dyDescent="0.3">
      <c r="B17" s="212">
        <v>657.99249267578125</v>
      </c>
      <c r="C17" s="213">
        <v>262.7451171875</v>
      </c>
      <c r="D17" s="213">
        <v>307.14047241210938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5.8002515432056079</v>
      </c>
      <c r="N17" s="89" t="s">
        <v>141</v>
      </c>
      <c r="U17" s="50" t="s">
        <v>137</v>
      </c>
      <c r="V17" s="13"/>
      <c r="W17" s="172">
        <f>'Step (6)'!CW63/1000</f>
        <v>5.8002515432056079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0.21067610874366186</v>
      </c>
      <c r="BD17" s="33">
        <f t="shared" si="6"/>
        <v>8.7495622905070222E-2</v>
      </c>
      <c r="BE17" s="33">
        <f t="shared" si="6"/>
        <v>0.97363242200384958</v>
      </c>
      <c r="BF17" s="33">
        <f t="shared" si="6"/>
        <v>0.10569649433583853</v>
      </c>
      <c r="BG17" s="33">
        <f t="shared" si="6"/>
        <v>0.15161483836868136</v>
      </c>
      <c r="BH17" s="33">
        <f t="shared" si="6"/>
        <v>-9.9850876583682441E-2</v>
      </c>
      <c r="BI17" s="33"/>
      <c r="BJ17" s="33">
        <f t="shared" si="7"/>
        <v>1656</v>
      </c>
      <c r="BK17" s="33"/>
      <c r="BL17" s="33"/>
      <c r="BM17" s="41">
        <v>0.26229730035275234</v>
      </c>
      <c r="BN17" s="33">
        <v>-9.562021930274954E-2</v>
      </c>
      <c r="BO17" s="33">
        <v>1.0669649023081487</v>
      </c>
      <c r="BP17" s="33">
        <v>7.1124162246833181E-4</v>
      </c>
      <c r="BQ17" s="33">
        <v>-7.9802422884176253E-4</v>
      </c>
      <c r="BR17" s="42">
        <v>-1.1026003082240975E-3</v>
      </c>
      <c r="BS17" s="43">
        <f t="shared" si="8"/>
        <v>1656</v>
      </c>
      <c r="BT17" s="33" t="s">
        <v>51</v>
      </c>
      <c r="BU17" s="43">
        <v>1434.7928336919624</v>
      </c>
      <c r="BV17" s="33" t="s">
        <v>25</v>
      </c>
      <c r="BW17" s="33"/>
      <c r="BX17" s="33"/>
      <c r="BY17" s="33"/>
      <c r="CC17">
        <f>'Step (6)'!BU31</f>
        <v>1398.6066109461924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11.5374755859375</v>
      </c>
      <c r="DD17">
        <f>DD7</f>
        <v>67.562667846679688</v>
      </c>
      <c r="DE17">
        <f>DE7</f>
        <v>45.82720947265625</v>
      </c>
      <c r="DF17">
        <f>SQRT(SUMSQ(DC17:DE17))</f>
        <v>82.449745648531774</v>
      </c>
      <c r="DG17" t="s">
        <v>397</v>
      </c>
      <c r="DI17" t="s">
        <v>415</v>
      </c>
      <c r="DJ17">
        <f>DJ7</f>
        <v>655.872314453125</v>
      </c>
      <c r="DK17">
        <f>DK7</f>
        <v>275.61691284179688</v>
      </c>
      <c r="DL17">
        <f>DL7</f>
        <v>115.14983367919922</v>
      </c>
      <c r="DM17">
        <f>SQRT(SUMSQ(DJ17:DL17))</f>
        <v>720.68901733472308</v>
      </c>
      <c r="DN17" t="s">
        <v>397</v>
      </c>
    </row>
    <row r="18" spans="2:118" ht="15" thickBot="1" x14ac:dyDescent="0.35">
      <c r="B18" s="215">
        <v>651.8800048828125</v>
      </c>
      <c r="C18" s="184">
        <v>242.96888732910156</v>
      </c>
      <c r="D18" s="184"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-2.3104203075807255</v>
      </c>
      <c r="N18" s="89" t="s">
        <v>141</v>
      </c>
      <c r="U18" s="50" t="s">
        <v>138</v>
      </c>
      <c r="V18" s="13"/>
      <c r="W18" s="172">
        <f>'Step (6)'!CW58/1000</f>
        <v>-2.3104203075807255</v>
      </c>
      <c r="X18" s="89" t="s">
        <v>141</v>
      </c>
      <c r="AB18" s="6" t="s">
        <v>6</v>
      </c>
      <c r="AC18" s="9">
        <f>'Step (6)'!C28</f>
        <v>0</v>
      </c>
      <c r="AD18" s="10">
        <f>'Step (6)'!C29</f>
        <v>2285</v>
      </c>
      <c r="AE18" s="11">
        <f>'Step (6)'!C30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-274.0902356671146</v>
      </c>
      <c r="BD18" s="33">
        <f t="shared" si="6"/>
        <v>-75.699659995107325</v>
      </c>
      <c r="BE18" s="33">
        <f t="shared" si="6"/>
        <v>0.8035754243509956</v>
      </c>
      <c r="BF18" s="33">
        <f t="shared" si="6"/>
        <v>-152.00999924822423</v>
      </c>
      <c r="BG18" s="33">
        <f t="shared" si="6"/>
        <v>-119.14625909308732</v>
      </c>
      <c r="BH18" s="33">
        <f t="shared" si="6"/>
        <v>-21.104115613204208</v>
      </c>
      <c r="BI18" s="33"/>
      <c r="BJ18" s="33">
        <f t="shared" si="7"/>
        <v>48000</v>
      </c>
      <c r="BK18" s="33"/>
      <c r="BL18" s="33"/>
      <c r="BM18" s="41">
        <v>0.14666164814912189</v>
      </c>
      <c r="BN18" s="33">
        <v>-0.40450746905469342</v>
      </c>
      <c r="BO18" s="33">
        <v>-6.0902890902331024E-2</v>
      </c>
      <c r="BP18" s="33">
        <v>1.4275930924284182E-3</v>
      </c>
      <c r="BQ18" s="33">
        <v>2.5160422884960591E-3</v>
      </c>
      <c r="BR18" s="42">
        <v>-1.3273339415507547E-2</v>
      </c>
      <c r="BS18" s="43">
        <f t="shared" si="8"/>
        <v>48000</v>
      </c>
      <c r="BT18" s="33" t="s">
        <v>52</v>
      </c>
      <c r="BU18" s="43">
        <v>-2735.2577673656815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3189.3009953078495</v>
      </c>
      <c r="CS18" s="62"/>
      <c r="CT18" s="62"/>
      <c r="CU18" s="62"/>
      <c r="CV18" s="63" t="s">
        <v>146</v>
      </c>
      <c r="CW18" s="62">
        <f>-CC17/CW16</f>
        <v>-2185.0884623945722</v>
      </c>
      <c r="CX18" s="62"/>
      <c r="CY18" s="64"/>
      <c r="DB18" t="s">
        <v>394</v>
      </c>
      <c r="DC18">
        <f>DC16*DC17</f>
        <v>1.9143461030580835</v>
      </c>
      <c r="DD18">
        <f t="shared" ref="DD18:DE18" si="9">DD16*DD17</f>
        <v>54.502992705760775</v>
      </c>
      <c r="DE18">
        <f t="shared" si="9"/>
        <v>-25.99254425135447</v>
      </c>
      <c r="DF18">
        <f>SUM(DC18:DE18)</f>
        <v>30.424794557464391</v>
      </c>
      <c r="DG18" t="s">
        <v>396</v>
      </c>
      <c r="DI18" t="s">
        <v>416</v>
      </c>
      <c r="DJ18">
        <f>DJ16*DJ17</f>
        <v>92.432882173699852</v>
      </c>
      <c r="DK18">
        <f t="shared" ref="DK18:DL18" si="10">DK16*DK17</f>
        <v>218.76926834925868</v>
      </c>
      <c r="DL18">
        <f t="shared" si="10"/>
        <v>77.642556783136982</v>
      </c>
      <c r="DM18">
        <f>SUM(DJ18:DL18)</f>
        <v>388.84470730609547</v>
      </c>
      <c r="DN18" t="s">
        <v>396</v>
      </c>
    </row>
    <row r="19" spans="2:118" ht="15" thickBot="1" x14ac:dyDescent="0.35">
      <c r="B19" s="224">
        <v>653.69970703125</v>
      </c>
      <c r="C19" s="225">
        <v>235.43266296386719</v>
      </c>
      <c r="D19" s="225"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-5.1237921935019042</v>
      </c>
      <c r="N19" s="91" t="s">
        <v>141</v>
      </c>
      <c r="U19" s="92" t="s">
        <v>402</v>
      </c>
      <c r="V19" s="5"/>
      <c r="W19" s="180">
        <f>DC29</f>
        <v>-5.1237921935019042</v>
      </c>
      <c r="X19" s="91" t="s">
        <v>141</v>
      </c>
      <c r="AB19" s="8" t="s">
        <v>7</v>
      </c>
      <c r="AC19" s="14">
        <f>'Step (6)'!C31</f>
        <v>48</v>
      </c>
      <c r="AD19" s="15">
        <f>'Step (6)'!C32</f>
        <v>0</v>
      </c>
      <c r="AE19" s="16">
        <f>'Step (6)'!C33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-61.073580536088969</v>
      </c>
      <c r="BD19" s="33">
        <f t="shared" si="6"/>
        <v>272.30700929519691</v>
      </c>
      <c r="BE19" s="33">
        <f t="shared" si="6"/>
        <v>50.66074864771663</v>
      </c>
      <c r="BF19" s="33">
        <f t="shared" si="6"/>
        <v>-63.107833355641127</v>
      </c>
      <c r="BG19" s="33">
        <f t="shared" si="6"/>
        <v>-15.980572518203285</v>
      </c>
      <c r="BH19" s="33">
        <f t="shared" si="6"/>
        <v>110.1782656600941</v>
      </c>
      <c r="BI19" s="33"/>
      <c r="BJ19" s="33">
        <f t="shared" si="7"/>
        <v>0</v>
      </c>
      <c r="BK19" s="33"/>
      <c r="BL19" s="33"/>
      <c r="BM19" s="41">
        <v>-0.4282625200921984</v>
      </c>
      <c r="BN19" s="33">
        <v>1.9534545141215762</v>
      </c>
      <c r="BO19" s="33">
        <v>0.35501622718220127</v>
      </c>
      <c r="BP19" s="33">
        <v>5.1137840788370815E-3</v>
      </c>
      <c r="BQ19" s="33">
        <v>-4.9523866747617617E-4</v>
      </c>
      <c r="BR19" s="42">
        <v>8.8938702673400493E-3</v>
      </c>
      <c r="BS19" s="43">
        <f t="shared" si="8"/>
        <v>0</v>
      </c>
      <c r="BT19" s="33" t="s">
        <v>53</v>
      </c>
      <c r="BU19" s="43">
        <v>6488.7906885892735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76.630884332908934</v>
      </c>
      <c r="DD19" t="s">
        <v>113</v>
      </c>
      <c r="DF19" s="1" t="s">
        <v>398</v>
      </c>
      <c r="DI19" t="s">
        <v>395</v>
      </c>
      <c r="DJ19">
        <f>SQRT(DM17^2-DM18^2)</f>
        <v>606.78863973127056</v>
      </c>
      <c r="DK19" t="s">
        <v>113</v>
      </c>
      <c r="DM19" s="1" t="s">
        <v>398</v>
      </c>
    </row>
    <row r="20" spans="2:118" ht="15" thickBot="1" x14ac:dyDescent="0.35">
      <c r="B20" s="215">
        <v>671.1839599609375</v>
      </c>
      <c r="C20" s="184">
        <v>350.8402099609375</v>
      </c>
      <c r="D20" s="184">
        <v>267.12322998046875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-73.62952978358868</v>
      </c>
      <c r="BD20" s="33">
        <f t="shared" si="6"/>
        <v>46.008061365033313</v>
      </c>
      <c r="BE20" s="33">
        <f t="shared" si="6"/>
        <v>11.797551700264057</v>
      </c>
      <c r="BF20" s="33">
        <f t="shared" si="6"/>
        <v>-136.0829211416079</v>
      </c>
      <c r="BG20" s="33">
        <f t="shared" si="6"/>
        <v>-48.207102377922482</v>
      </c>
      <c r="BH20" s="33">
        <f t="shared" si="6"/>
        <v>23.496057448134273</v>
      </c>
      <c r="BI20" s="33"/>
      <c r="BJ20" s="33">
        <f t="shared" si="7"/>
        <v>134000</v>
      </c>
      <c r="BK20" s="33"/>
      <c r="BL20" s="33"/>
      <c r="BM20" s="44">
        <v>1.7832447689963269</v>
      </c>
      <c r="BN20" s="45">
        <v>0.20218820052546979</v>
      </c>
      <c r="BO20" s="45">
        <v>0.43426321523902955</v>
      </c>
      <c r="BP20" s="45">
        <v>1.471328285857188E-3</v>
      </c>
      <c r="BQ20" s="45">
        <v>-5.6517338575603837E-3</v>
      </c>
      <c r="BR20" s="46">
        <v>-3.4104306299739509E-3</v>
      </c>
      <c r="BS20" s="47">
        <f t="shared" si="8"/>
        <v>134000</v>
      </c>
      <c r="BT20" s="33" t="s">
        <v>54</v>
      </c>
      <c r="BU20" s="47">
        <v>794.7659759411672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653.6514892578125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654.5831298828125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-0.17705769028832288</v>
      </c>
      <c r="N22" s="89" t="s">
        <v>141</v>
      </c>
      <c r="U22" s="50" t="s">
        <v>384</v>
      </c>
      <c r="V22" s="7" t="s">
        <v>2</v>
      </c>
      <c r="W22" s="178">
        <f>DC39</f>
        <v>-0.17705769028832288</v>
      </c>
      <c r="X22" s="89" t="s">
        <v>141</v>
      </c>
      <c r="AB22" s="6">
        <v>1</v>
      </c>
      <c r="AC22" s="18">
        <f t="shared" ref="AC22:AC34" si="11">AC3-$AC$11</f>
        <v>16.74554443359375</v>
      </c>
      <c r="AD22" s="18">
        <f t="shared" ref="AD22:AD34" si="12">AD3-$AD$11</f>
        <v>-335.78341674804688</v>
      </c>
      <c r="AE22" s="18">
        <f t="shared" ref="AE22:AE34" si="13">AE3-$AE$11</f>
        <v>216.18643188476563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-6.11248779296875</v>
      </c>
      <c r="DD22">
        <f>DD9-DD8</f>
        <v>-19.776229858398438</v>
      </c>
      <c r="DE22">
        <f>DE9-DE8</f>
        <v>167.56134033203125</v>
      </c>
      <c r="DI22" t="s">
        <v>409</v>
      </c>
      <c r="DJ22">
        <f>DJ9-DJ8</f>
        <v>-17.532470703125</v>
      </c>
      <c r="DK22">
        <f>DK9-DK8</f>
        <v>-121.94549560546875</v>
      </c>
      <c r="DL22">
        <f>DL9-DL8</f>
        <v>96.35333251953125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-1.1625494649824959</v>
      </c>
      <c r="N23" s="89" t="s">
        <v>141</v>
      </c>
      <c r="U23" s="50" t="s">
        <v>384</v>
      </c>
      <c r="V23" s="7" t="s">
        <v>3</v>
      </c>
      <c r="W23" s="178">
        <f>DD39</f>
        <v>-1.1625494649824959</v>
      </c>
      <c r="X23" s="89" t="s">
        <v>141</v>
      </c>
      <c r="AB23" s="7">
        <v>2</v>
      </c>
      <c r="AC23" s="19">
        <f t="shared" si="11"/>
        <v>-60.28387451171875</v>
      </c>
      <c r="AD23" s="20">
        <f t="shared" si="12"/>
        <v>-63.58526611328125</v>
      </c>
      <c r="AE23" s="21">
        <f t="shared" si="13"/>
        <v>277.15240478515625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-1116.8759148304989</v>
      </c>
      <c r="CS23" t="s">
        <v>8</v>
      </c>
      <c r="CT23" s="13"/>
      <c r="CV23" s="28" t="s">
        <v>263</v>
      </c>
      <c r="CW23" s="51">
        <f>CC16</f>
        <v>451.59291021954425</v>
      </c>
      <c r="CX23" t="s">
        <v>8</v>
      </c>
      <c r="CY23" s="13"/>
      <c r="DB23" t="s">
        <v>387</v>
      </c>
      <c r="DC23">
        <f>DC22/(SQRT(SUMSQ($DC$22:$DE$22)))</f>
        <v>-3.6203909188189262E-2</v>
      </c>
      <c r="DD23">
        <f>DD22/(SQRT(SUMSQ($DC$22:$DE$22)))</f>
        <v>-0.11713345762453853</v>
      </c>
      <c r="DE23">
        <f>DE22/(SQRT(SUMSQ($DC$22:$DE$22)))</f>
        <v>0.99245605951317262</v>
      </c>
      <c r="DI23" t="s">
        <v>387</v>
      </c>
      <c r="DJ23">
        <f>DJ22/(SQRT(SUMSQ($DC$22:$DE$22)))</f>
        <v>-0.10384380283109572</v>
      </c>
      <c r="DK23">
        <f>DK22/(SQRT(SUMSQ($DC$22:$DE$22)))</f>
        <v>-0.72227606800092548</v>
      </c>
      <c r="DL23">
        <f>DL22/(SQRT(SUMSQ($DC$22:$DE$22)))</f>
        <v>0.57069517660701319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-3.845787377410292</v>
      </c>
      <c r="N24" s="93" t="s">
        <v>141</v>
      </c>
      <c r="U24" s="74" t="s">
        <v>384</v>
      </c>
      <c r="V24" s="94" t="s">
        <v>4</v>
      </c>
      <c r="W24" s="235">
        <f>DE39</f>
        <v>-3.845787377410292</v>
      </c>
      <c r="X24" s="93" t="s">
        <v>141</v>
      </c>
      <c r="AB24" s="7">
        <v>3</v>
      </c>
      <c r="AC24" s="19">
        <f t="shared" si="11"/>
        <v>-151.3248291015625</v>
      </c>
      <c r="AD24" s="20">
        <f t="shared" si="12"/>
        <v>-366.87779235839844</v>
      </c>
      <c r="AE24" s="21">
        <f t="shared" si="13"/>
        <v>203.95640563964844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4.29278564453125</v>
      </c>
      <c r="DD24">
        <f>DD8</f>
        <v>27.312454223632813</v>
      </c>
      <c r="DE24">
        <f>DE8</f>
        <v>43.0906982421875</v>
      </c>
      <c r="DF24">
        <f>SQRT(SUMSQ(DC24:DE24))</f>
        <v>51.197719083052831</v>
      </c>
      <c r="DG24" t="s">
        <v>397</v>
      </c>
      <c r="DI24" t="s">
        <v>388</v>
      </c>
      <c r="DJ24">
        <f>DJ8</f>
        <v>671.1839599609375</v>
      </c>
      <c r="DK24">
        <f>DK8</f>
        <v>350.8402099609375</v>
      </c>
      <c r="DL24">
        <f>DL8</f>
        <v>267.12322998046875</v>
      </c>
      <c r="DM24">
        <f>SQRT(SUMSQ(DJ24:DL24))</f>
        <v>803.07632329030753</v>
      </c>
      <c r="DN24" t="s">
        <v>397</v>
      </c>
    </row>
    <row r="25" spans="2:118" ht="15" thickBot="1" x14ac:dyDescent="0.35">
      <c r="AB25" s="7">
        <v>4</v>
      </c>
      <c r="AC25" s="19">
        <f t="shared" si="11"/>
        <v>43.28594970703125</v>
      </c>
      <c r="AD25" s="20">
        <f t="shared" si="12"/>
        <v>-378.34326171875</v>
      </c>
      <c r="AE25" s="21">
        <f t="shared" si="13"/>
        <v>127.10284423828125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(6)'!AC47</f>
        <v>0.96348589993531519</v>
      </c>
      <c r="CS25" s="51">
        <f>'Step (6)'!AD47</f>
        <v>0.25306014423114792</v>
      </c>
      <c r="CT25" s="67">
        <f>'Step (6)'!AE47</f>
        <v>8.7495622905070222E-2</v>
      </c>
      <c r="CV25" s="12"/>
      <c r="CW25" s="51">
        <f>CR68</f>
        <v>0.97308646986677128</v>
      </c>
      <c r="CX25" s="51">
        <f>CS68</f>
        <v>0.20768371290906668</v>
      </c>
      <c r="CY25" s="67">
        <f>CT68</f>
        <v>-9.9850876583682441E-2</v>
      </c>
      <c r="DB25" t="s">
        <v>394</v>
      </c>
      <c r="DC25">
        <f>DC23*DC24</f>
        <v>-0.15541562163897188</v>
      </c>
      <c r="DD25">
        <f t="shared" ref="DD25:DE25" si="15">DD23*DD24</f>
        <v>-3.1992021994260424</v>
      </c>
      <c r="DE25">
        <f t="shared" si="15"/>
        <v>42.765624579112597</v>
      </c>
      <c r="DF25">
        <f>SUM(DC25:DE25)</f>
        <v>39.411006758047584</v>
      </c>
      <c r="DG25" t="s">
        <v>396</v>
      </c>
      <c r="DI25" t="s">
        <v>416</v>
      </c>
      <c r="DJ25">
        <f>DJ23*DJ24</f>
        <v>-69.698294801577632</v>
      </c>
      <c r="DK25">
        <f t="shared" ref="DK25:DL25" si="16">DK23*DK24</f>
        <v>-253.40348734720507</v>
      </c>
      <c r="DL25">
        <f t="shared" si="16"/>
        <v>152.44593890953942</v>
      </c>
      <c r="DM25">
        <f>SUM(DJ25:DL25)</f>
        <v>-170.6558432392433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-103.57916259765625</v>
      </c>
      <c r="AD26" s="20">
        <f t="shared" si="12"/>
        <v>-97.271209716796875</v>
      </c>
      <c r="AE26" s="21">
        <f t="shared" si="13"/>
        <v>160.81109619140625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-0.26618550430907278</v>
      </c>
      <c r="BD26" s="33">
        <f t="shared" si="17"/>
        <v>0.96348589993531519</v>
      </c>
      <c r="BE26" s="33">
        <f t="shared" ref="BE26:BH31" si="18">BF4</f>
        <v>-0.46051416526823441</v>
      </c>
      <c r="BF26" s="33">
        <f t="shared" si="18"/>
        <v>-0.19140965609396268</v>
      </c>
      <c r="BG26" s="33">
        <f t="shared" si="18"/>
        <v>0.97308646986677128</v>
      </c>
      <c r="BH26" s="33">
        <f t="shared" si="18"/>
        <v>0.12831627221913958</v>
      </c>
      <c r="BI26" s="33"/>
      <c r="BJ26" s="33">
        <f>BK4</f>
        <v>0</v>
      </c>
      <c r="BK26" s="33"/>
      <c r="BL26" s="33"/>
      <c r="BM26" s="37">
        <f t="array" ref="BM26:BR31">MINVERSE(BC26:BH31)</f>
        <v>0.1524843838455722</v>
      </c>
      <c r="BN26" s="38">
        <v>-0.58636347484404439</v>
      </c>
      <c r="BO26" s="38">
        <v>-0.11031949880033504</v>
      </c>
      <c r="BP26" s="38">
        <v>-6.3965862711803049E-3</v>
      </c>
      <c r="BQ26" s="38">
        <v>-2.3884634734882763E-3</v>
      </c>
      <c r="BR26" s="39">
        <v>3.8536091099010301E-3</v>
      </c>
      <c r="BS26" s="40">
        <f t="shared" ref="BS26:BS31" si="19">BK4</f>
        <v>0</v>
      </c>
      <c r="BT26" s="33" t="s">
        <v>49</v>
      </c>
      <c r="BU26" s="40">
        <f t="array" ref="BU26:BU31">MMULT(BM26:BR31,BS26:BS31)</f>
        <v>-1313.182150321913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32.679947760428249</v>
      </c>
      <c r="DD26" t="s">
        <v>113</v>
      </c>
      <c r="DG26" s="1"/>
      <c r="DI26" t="s">
        <v>395</v>
      </c>
      <c r="DJ26">
        <f>SQRT(DM24^2-DM25^2)</f>
        <v>784.73445457541959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8.96978759765625</v>
      </c>
      <c r="AD27" s="20">
        <f t="shared" si="12"/>
        <v>-297.29623413085938</v>
      </c>
      <c r="AE27" s="21">
        <f t="shared" si="13"/>
        <v>76.383918762207031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0.94061727312459742</v>
      </c>
      <c r="BD27" s="33">
        <f t="shared" si="17"/>
        <v>0.25306014423114792</v>
      </c>
      <c r="BE27" s="33">
        <f t="shared" si="18"/>
        <v>0.88133702672270342</v>
      </c>
      <c r="BF27" s="33">
        <f t="shared" si="18"/>
        <v>0.96972949029119959</v>
      </c>
      <c r="BG27" s="33">
        <f t="shared" si="18"/>
        <v>0.20768371290906668</v>
      </c>
      <c r="BH27" s="33">
        <f t="shared" si="18"/>
        <v>-0.12842192590003784</v>
      </c>
      <c r="BI27" s="33"/>
      <c r="BJ27" s="33">
        <f t="shared" ref="BJ27:BJ31" si="20">BK5</f>
        <v>2285</v>
      </c>
      <c r="BK27" s="33"/>
      <c r="BL27" s="33"/>
      <c r="BM27" s="41">
        <v>-0.7072532140482346</v>
      </c>
      <c r="BN27" s="33">
        <v>-0.18192855394229607</v>
      </c>
      <c r="BO27" s="33">
        <v>-0.31083905813885199</v>
      </c>
      <c r="BP27" s="33">
        <v>-1.4770644685678886E-3</v>
      </c>
      <c r="BQ27" s="33">
        <v>6.065012646923172E-3</v>
      </c>
      <c r="BR27" s="42">
        <v>-1.8897363831009987E-4</v>
      </c>
      <c r="BS27" s="43">
        <f t="shared" si="19"/>
        <v>2285</v>
      </c>
      <c r="BT27" s="33" t="s">
        <v>50</v>
      </c>
      <c r="BU27" s="43">
        <v>-1026.6777880608975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-1227.3379472123795</v>
      </c>
      <c r="CT27" s="13"/>
      <c r="CV27" s="28" t="s">
        <v>264</v>
      </c>
      <c r="CW27" s="51">
        <f>CC15</f>
        <v>6472.4444451402687</v>
      </c>
      <c r="CY27" s="13"/>
    </row>
    <row r="28" spans="2:118" x14ac:dyDescent="0.3">
      <c r="B28" s="60" t="s">
        <v>56</v>
      </c>
      <c r="C28" s="6" cm="1">
        <f t="array" ref="C28:C33">'Load Sweep Summary'!I4:I9</f>
        <v>0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-43.12896728515625</v>
      </c>
      <c r="AD28" s="20">
        <f t="shared" si="12"/>
        <v>-33.350830078125</v>
      </c>
      <c r="AE28" s="21">
        <f t="shared" si="13"/>
        <v>117.65113830566406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0.21067610874366186</v>
      </c>
      <c r="BD28" s="33">
        <f t="shared" si="17"/>
        <v>8.7495622905070222E-2</v>
      </c>
      <c r="BE28" s="33">
        <f t="shared" si="18"/>
        <v>0.10569649433583853</v>
      </c>
      <c r="BF28" s="33">
        <f t="shared" si="18"/>
        <v>0.15161483836868136</v>
      </c>
      <c r="BG28" s="33">
        <f t="shared" si="18"/>
        <v>-9.9850876583682441E-2</v>
      </c>
      <c r="BH28" s="33">
        <f t="shared" si="18"/>
        <v>0.98338331449740835</v>
      </c>
      <c r="BI28" s="33"/>
      <c r="BJ28" s="33">
        <f t="shared" si="20"/>
        <v>1656</v>
      </c>
      <c r="BK28" s="33"/>
      <c r="BL28" s="33"/>
      <c r="BM28" s="41">
        <v>0.14666164814912189</v>
      </c>
      <c r="BN28" s="33">
        <v>-0.40450746905469342</v>
      </c>
      <c r="BO28" s="33">
        <v>-6.0902890902331017E-2</v>
      </c>
      <c r="BP28" s="33">
        <v>1.4275930924284182E-3</v>
      </c>
      <c r="BQ28" s="33">
        <v>2.5160422884960591E-3</v>
      </c>
      <c r="BR28" s="42">
        <v>-1.3273339415507547E-2</v>
      </c>
      <c r="BS28" s="43">
        <f t="shared" si="19"/>
        <v>1656</v>
      </c>
      <c r="BT28" s="33" t="s">
        <v>52</v>
      </c>
      <c r="BU28" s="43">
        <v>-2735.2577673656815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2285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(6)'!BU15/1000</f>
        <v>-1.2273379472123795</v>
      </c>
      <c r="X29" s="89" t="s">
        <v>141</v>
      </c>
      <c r="AB29" s="7">
        <v>8</v>
      </c>
      <c r="AC29" s="19">
        <f t="shared" si="11"/>
        <v>-163.2623291015625</v>
      </c>
      <c r="AD29" s="20">
        <f t="shared" si="12"/>
        <v>-360.08514404296875</v>
      </c>
      <c r="AE29" s="21">
        <f t="shared" si="13"/>
        <v>90.657814025878906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-274.0902356671146</v>
      </c>
      <c r="BD29" s="33">
        <f t="shared" si="17"/>
        <v>-75.699659995107325</v>
      </c>
      <c r="BE29" s="33">
        <f t="shared" si="18"/>
        <v>-152.00999924822423</v>
      </c>
      <c r="BF29" s="33">
        <f t="shared" si="18"/>
        <v>-119.14625909308732</v>
      </c>
      <c r="BG29" s="33">
        <f t="shared" si="18"/>
        <v>-21.104115613204208</v>
      </c>
      <c r="BH29" s="33">
        <f t="shared" si="18"/>
        <v>-17.687664057921332</v>
      </c>
      <c r="BI29" s="33"/>
      <c r="BJ29" s="33">
        <f t="shared" si="20"/>
        <v>48000</v>
      </c>
      <c r="BK29" s="33"/>
      <c r="BL29" s="33"/>
      <c r="BM29" s="41">
        <v>-0.43125080901231388</v>
      </c>
      <c r="BN29" s="33">
        <v>1.9545438918677334</v>
      </c>
      <c r="BO29" s="33">
        <v>0.3428605572937517</v>
      </c>
      <c r="BP29" s="33">
        <v>5.1056810771779385E-3</v>
      </c>
      <c r="BQ29" s="33">
        <v>-4.8614697283111364E-4</v>
      </c>
      <c r="BR29" s="42">
        <v>8.9064319226828653E-3</v>
      </c>
      <c r="BS29" s="43">
        <f t="shared" si="19"/>
        <v>48000</v>
      </c>
      <c r="BT29" s="33" t="s">
        <v>53</v>
      </c>
      <c r="BU29" s="43">
        <v>6472.4444451402687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-0.26618550430907278</v>
      </c>
      <c r="CS29" s="51">
        <f>AD46</f>
        <v>0.94061727312459742</v>
      </c>
      <c r="CT29" s="67">
        <f>AE46</f>
        <v>0.21067610874366186</v>
      </c>
      <c r="CV29" s="12"/>
      <c r="CW29" s="51">
        <f>AC64</f>
        <v>-0.19140965609396268</v>
      </c>
      <c r="CX29" s="51">
        <f>AD64</f>
        <v>0.96972949029119959</v>
      </c>
      <c r="CY29" s="67">
        <f>AE64</f>
        <v>0.15161483836868136</v>
      </c>
      <c r="DB29" t="s">
        <v>401</v>
      </c>
      <c r="DC29" s="178">
        <f>-ABS(DC11*DC19/DC26)</f>
        <v>-5.1237921935019042</v>
      </c>
      <c r="DD29" t="s">
        <v>141</v>
      </c>
      <c r="DI29" t="s">
        <v>401</v>
      </c>
      <c r="DJ29" s="178">
        <f>-ABS(DJ11*DJ19/DJ26)</f>
        <v>-2.4660974184999866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(6)'!BU16/1000</f>
        <v>-1.116875914830499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-61.073580536088969</v>
      </c>
      <c r="BD30" s="33">
        <f t="shared" si="17"/>
        <v>272.30700929519691</v>
      </c>
      <c r="BE30" s="33">
        <f t="shared" si="18"/>
        <v>-63.107833355641127</v>
      </c>
      <c r="BF30" s="33">
        <f t="shared" si="18"/>
        <v>-15.980572518203285</v>
      </c>
      <c r="BG30" s="33">
        <f t="shared" si="18"/>
        <v>110.1782656600941</v>
      </c>
      <c r="BH30" s="33">
        <f t="shared" si="18"/>
        <v>57.508862289448473</v>
      </c>
      <c r="BI30" s="33"/>
      <c r="BJ30" s="33">
        <f t="shared" si="20"/>
        <v>0</v>
      </c>
      <c r="BK30" s="33"/>
      <c r="BL30" s="33"/>
      <c r="BM30" s="41">
        <v>1.7205086257853661</v>
      </c>
      <c r="BN30" s="33">
        <v>0.22505859897781061</v>
      </c>
      <c r="BO30" s="33">
        <v>0.17906705873169299</v>
      </c>
      <c r="BP30" s="33">
        <v>1.3012138537804522E-3</v>
      </c>
      <c r="BQ30" s="33">
        <v>-5.4608628030771563E-3</v>
      </c>
      <c r="BR30" s="42">
        <v>-3.146711214073868E-3</v>
      </c>
      <c r="BS30" s="43">
        <f t="shared" si="19"/>
        <v>0</v>
      </c>
      <c r="BT30" s="33" t="s">
        <v>54</v>
      </c>
      <c r="BU30" s="43">
        <v>451.59291021954425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(6)'!BU17/1000</f>
        <v>1.4347928336919624</v>
      </c>
      <c r="X31" s="89" t="s">
        <v>141</v>
      </c>
      <c r="AB31" s="7">
        <v>10</v>
      </c>
      <c r="AC31" s="19">
        <f t="shared" si="11"/>
        <v>-64.17022705078125</v>
      </c>
      <c r="AD31" s="20">
        <f t="shared" si="12"/>
        <v>-89.9931640625</v>
      </c>
      <c r="AE31" s="21">
        <f t="shared" si="13"/>
        <v>280.69088745117188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-73.62952978358868</v>
      </c>
      <c r="BD31" s="33">
        <f t="shared" si="17"/>
        <v>46.008061365033313</v>
      </c>
      <c r="BE31" s="33">
        <f t="shared" si="18"/>
        <v>-136.0829211416079</v>
      </c>
      <c r="BF31" s="33">
        <f t="shared" si="18"/>
        <v>-48.207102377922482</v>
      </c>
      <c r="BG31" s="33">
        <f t="shared" si="18"/>
        <v>23.496057448134273</v>
      </c>
      <c r="BH31" s="33">
        <f t="shared" si="18"/>
        <v>9.8181592318784467</v>
      </c>
      <c r="BI31" s="33"/>
      <c r="BJ31" s="33">
        <f t="shared" si="20"/>
        <v>134000</v>
      </c>
      <c r="BK31" s="33"/>
      <c r="BL31" s="33"/>
      <c r="BM31" s="44">
        <v>0.25568202578955607</v>
      </c>
      <c r="BN31" s="45">
        <v>-9.3208627556932738E-2</v>
      </c>
      <c r="BO31" s="45">
        <v>1.0400554916181799</v>
      </c>
      <c r="BP31" s="45">
        <v>6.9330373821609767E-4</v>
      </c>
      <c r="BQ31" s="45">
        <v>-7.7789764204589556E-4</v>
      </c>
      <c r="BR31" s="46">
        <v>-1.0747921540320497E-3</v>
      </c>
      <c r="BS31" s="47">
        <f t="shared" si="19"/>
        <v>134000</v>
      </c>
      <c r="BT31" s="33" t="s">
        <v>55</v>
      </c>
      <c r="BU31" s="47">
        <v>1398.6066109461924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(6)'!BU18/1000</f>
        <v>-2.7352577673656815</v>
      </c>
      <c r="X32" s="91" t="s">
        <v>141</v>
      </c>
      <c r="AB32" s="7">
        <v>11</v>
      </c>
      <c r="AC32" s="19">
        <f t="shared" si="11"/>
        <v>-103.99554443359375</v>
      </c>
      <c r="AD32" s="20">
        <f t="shared" si="12"/>
        <v>-314.29483032226563</v>
      </c>
      <c r="AE32" s="21">
        <f t="shared" si="13"/>
        <v>90.149833679199219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-0.12919998737625002</v>
      </c>
      <c r="CS32">
        <f>CS6*CS25</f>
        <v>-0.19112351029649191</v>
      </c>
      <c r="CT32" s="13">
        <f>CT6*CT25</f>
        <v>-5.6134874026446312E-2</v>
      </c>
      <c r="CV32" s="12"/>
      <c r="CW32">
        <f>CW6*CW25</f>
        <v>-0.16145856844096051</v>
      </c>
      <c r="CX32">
        <f>CX6*CX25</f>
        <v>-0.16753903080729896</v>
      </c>
      <c r="CY32" s="13">
        <f>CY6*CY25</f>
        <v>-5.6634003204722422E-2</v>
      </c>
      <c r="DB32" t="s">
        <v>404</v>
      </c>
      <c r="DC32" cm="1">
        <f t="array" ref="DC32:DE32">DC23:DE23</f>
        <v>-3.6203909188189262E-2</v>
      </c>
      <c r="DD32">
        <v>-0.11713345762453853</v>
      </c>
      <c r="DE32">
        <v>0.99245605951317262</v>
      </c>
      <c r="DI32" t="s">
        <v>404</v>
      </c>
      <c r="DJ32" cm="1">
        <f t="array" ref="DJ32:DL32">DJ23:DL23</f>
        <v>-0.10384380283109572</v>
      </c>
      <c r="DK32">
        <v>-0.72227606800092548</v>
      </c>
      <c r="DL32">
        <v>0.57069517660701319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(6)'!BU19/1000</f>
        <v>6.4887906885892734</v>
      </c>
      <c r="X33" s="89" t="s">
        <v>141</v>
      </c>
      <c r="AB33" s="7">
        <v>12</v>
      </c>
      <c r="AC33" s="19">
        <f t="shared" si="11"/>
        <v>-47.74267578125</v>
      </c>
      <c r="AD33" s="20">
        <f t="shared" si="12"/>
        <v>-58.9527587890625</v>
      </c>
      <c r="AE33" s="21">
        <f t="shared" si="13"/>
        <v>124.59768676757813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-0.37645837169918822</v>
      </c>
      <c r="CT33" s="13"/>
      <c r="CV33" s="12" t="s">
        <v>272</v>
      </c>
      <c r="CW33">
        <f>SUM(CW32:CY32)</f>
        <v>-0.38563160245298189</v>
      </c>
      <c r="CY33" s="13"/>
      <c r="DB33" t="s">
        <v>401</v>
      </c>
      <c r="DC33" s="178">
        <f>DC29</f>
        <v>-5.1237921935019042</v>
      </c>
      <c r="DD33" t="s">
        <v>141</v>
      </c>
      <c r="DI33" t="s">
        <v>401</v>
      </c>
      <c r="DJ33" s="178">
        <f>DJ29</f>
        <v>-2.4660974184999866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(6)'!BU20/1000</f>
        <v>0.79476597594116716</v>
      </c>
      <c r="X34" s="89" t="s">
        <v>141</v>
      </c>
      <c r="AB34" s="8">
        <v>13</v>
      </c>
      <c r="AC34" s="22">
        <f t="shared" si="11"/>
        <v>-94.63067626953125</v>
      </c>
      <c r="AD34" s="23">
        <f t="shared" si="12"/>
        <v>-286.91641235351563</v>
      </c>
      <c r="AE34" s="24">
        <f t="shared" si="13"/>
        <v>284.87698364257813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-1200.6390595521934</v>
      </c>
      <c r="CT34" s="13"/>
      <c r="CV34" s="12" t="s">
        <v>273</v>
      </c>
      <c r="CW34">
        <f>CW33*CW18</f>
        <v>842.6391652547411</v>
      </c>
      <c r="CY34" s="13"/>
      <c r="DB34" t="s">
        <v>42</v>
      </c>
      <c r="DC34" cm="1">
        <f t="array" ref="DC34:DE34">DC16:DE16</f>
        <v>0.16592417368938073</v>
      </c>
      <c r="DD34">
        <v>0.80670279079927243</v>
      </c>
      <c r="DE34">
        <v>-0.56718583894713159</v>
      </c>
      <c r="DF34" t="s">
        <v>418</v>
      </c>
      <c r="DI34" t="s">
        <v>43</v>
      </c>
      <c r="DJ34" cm="1">
        <f t="array" ref="DJ34:DL34">DJ16:DL16</f>
        <v>0.14093121501975825</v>
      </c>
      <c r="DK34">
        <v>0.79374399086616088</v>
      </c>
      <c r="DL34">
        <v>0.67427415483243036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2.1850884623945723</v>
      </c>
      <c r="DD35" t="s">
        <v>141</v>
      </c>
      <c r="DI35" t="s">
        <v>145</v>
      </c>
      <c r="DJ35" s="178">
        <f>ABS(DJ11)</f>
        <v>3.1893009953078493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(6)'!CR18/1000</f>
        <v>3.1893009953078493</v>
      </c>
      <c r="X37" s="91" t="s">
        <v>141</v>
      </c>
      <c r="AB37" s="12" t="s">
        <v>68</v>
      </c>
      <c r="AC37" s="20">
        <f>AC23</f>
        <v>-60.28387451171875</v>
      </c>
      <c r="AD37" s="20">
        <f>AD23</f>
        <v>-63.58526611328125</v>
      </c>
      <c r="AE37" s="21">
        <f>AE23</f>
        <v>277.15240478515625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3.5694516960530338E-2</v>
      </c>
      <c r="CS37">
        <f>CS6*CS29</f>
        <v>-0.71040058730417666</v>
      </c>
      <c r="CT37" s="13">
        <f>CT6*CT29</f>
        <v>-0.13516421087187952</v>
      </c>
      <c r="CV37" s="12"/>
      <c r="CW37">
        <f>CW6*CW29</f>
        <v>3.1759489023559295E-2</v>
      </c>
      <c r="CX37">
        <f>CX6*CX29</f>
        <v>-0.7822834861382667</v>
      </c>
      <c r="CY37" s="13">
        <f>CY6*CY29</f>
        <v>8.5993789296974293E-2</v>
      </c>
      <c r="DB37" t="s">
        <v>406</v>
      </c>
      <c r="DC37">
        <f>DC32*$DC33</f>
        <v>0.18550130727269601</v>
      </c>
      <c r="DD37">
        <f t="shared" ref="DD37:DE37" si="21">DD32*$DC33</f>
        <v>0.60016749577449657</v>
      </c>
      <c r="DE37">
        <f t="shared" si="21"/>
        <v>-5.0851386101272551</v>
      </c>
      <c r="DI37" t="s">
        <v>406</v>
      </c>
      <c r="DJ37">
        <f>DJ32*$DJ33</f>
        <v>0.25608893408898675</v>
      </c>
      <c r="DK37">
        <f t="shared" ref="DK37:DL37" si="22">DK32*$DJ33</f>
        <v>1.7812031467414031</v>
      </c>
      <c r="DL37">
        <f t="shared" si="22"/>
        <v>-1.4073899017809492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(6)'!CR63/1000</f>
        <v>7.854511767141184E-2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-0.80987028121552584</v>
      </c>
      <c r="CT38" s="13"/>
      <c r="CV38" s="12"/>
      <c r="CW38">
        <f>SUM(CW37:CY37)</f>
        <v>-0.66453020781773309</v>
      </c>
      <c r="CY38" s="13"/>
      <c r="DB38" t="s">
        <v>407</v>
      </c>
      <c r="DC38">
        <f>-DC34*$DC35</f>
        <v>-0.36255899756101889</v>
      </c>
      <c r="DD38">
        <f t="shared" ref="DD38:DE38" si="23">-DD34*$DC35</f>
        <v>-1.7627169607569926</v>
      </c>
      <c r="DE38">
        <f t="shared" si="23"/>
        <v>1.2393512327169633</v>
      </c>
      <c r="DI38" t="s">
        <v>417</v>
      </c>
      <c r="DJ38">
        <f>-DJ34*$DJ35</f>
        <v>-0.44947206433245951</v>
      </c>
      <c r="DK38">
        <f t="shared" ref="DK38:DL38" si="24">-DK34*$DJ35</f>
        <v>-2.5314885000890714</v>
      </c>
      <c r="DL38">
        <f t="shared" si="24"/>
        <v>-2.1504632331174292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(6)'!CR58/1000</f>
        <v>4.4080824098527511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-2582.9200939509246</v>
      </c>
      <c r="CT39" s="13"/>
      <c r="CV39" s="12"/>
      <c r="CW39">
        <f>CW38*CW18</f>
        <v>1452.0572900151958</v>
      </c>
      <c r="CY39" s="13"/>
      <c r="DB39" s="1" t="s">
        <v>408</v>
      </c>
      <c r="DC39">
        <f>SUM(DC37:DC38)</f>
        <v>-0.17705769028832288</v>
      </c>
      <c r="DD39">
        <f t="shared" ref="DD39:DE39" si="25">SUM(DD37:DD38)</f>
        <v>-1.1625494649824959</v>
      </c>
      <c r="DE39">
        <f t="shared" si="25"/>
        <v>-3.845787377410292</v>
      </c>
      <c r="DI39" s="1" t="s">
        <v>408</v>
      </c>
      <c r="DJ39">
        <f>SUM(DJ37:DJ38)</f>
        <v>-0.19338313024347276</v>
      </c>
      <c r="DK39">
        <f t="shared" ref="DK39:DL39" si="26">SUM(DK37:DK38)</f>
        <v>-0.75028535334766833</v>
      </c>
      <c r="DL39">
        <f t="shared" si="26"/>
        <v>-3.5578531348983784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(6)'!CC7/1000</f>
        <v>-2.7352577673656815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(6)'!CR88/1000</f>
        <v>5.1843246589326135</v>
      </c>
      <c r="X41" s="89" t="s">
        <v>141</v>
      </c>
      <c r="Y41" s="50"/>
      <c r="AB41" s="12" t="s">
        <v>13</v>
      </c>
      <c r="AC41" s="20">
        <f t="shared" ref="AC41:AE42" si="27">AC23-AC22</f>
        <v>-77.0294189453125</v>
      </c>
      <c r="AD41" s="20">
        <f t="shared" si="27"/>
        <v>272.19815063476563</v>
      </c>
      <c r="AE41" s="21">
        <f t="shared" si="27"/>
        <v>60.965972900390625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-2317.5149743826923</v>
      </c>
      <c r="CT41" s="13"/>
      <c r="CV41" s="110" t="s">
        <v>279</v>
      </c>
      <c r="CW41" s="66">
        <f>CW23+CW34</f>
        <v>1294.2320754742855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(6)'!CR83/1000</f>
        <v>1.4187899414529466</v>
      </c>
      <c r="X42" s="232" t="s">
        <v>141</v>
      </c>
      <c r="Y42" s="50"/>
      <c r="AB42" s="12" t="s">
        <v>17</v>
      </c>
      <c r="AC42" s="20">
        <f t="shared" si="27"/>
        <v>-91.04095458984375</v>
      </c>
      <c r="AD42" s="20">
        <f t="shared" si="27"/>
        <v>-303.29252624511719</v>
      </c>
      <c r="AE42" s="21">
        <f t="shared" si="27"/>
        <v>-73.195999145507813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-2.4660974184999866</v>
      </c>
      <c r="X43" s="232" t="s">
        <v>141</v>
      </c>
      <c r="AB43" s="12" t="s">
        <v>21</v>
      </c>
      <c r="AC43">
        <f>(AD41*AE42)-(AE41*AD42)</f>
        <v>-1433.2916653202847</v>
      </c>
      <c r="AD43">
        <f>(AE41*AC42)-(AC41*AE42)</f>
        <v>-11188.645653650165</v>
      </c>
      <c r="AE43" s="13">
        <f>(AC41*AD42)-AD41*AC42</f>
        <v>48143.626538496464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-3810.2580411633044</v>
      </c>
      <c r="CT43" s="13"/>
      <c r="CV43" s="110" t="s">
        <v>278</v>
      </c>
      <c r="CW43" s="66">
        <f>CW27+CW39</f>
        <v>7924.5017351554643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13786732.77634207</v>
      </c>
      <c r="AD44">
        <f>(AE41*AC43)-(AC41*AE43)</f>
        <v>3621093.557354237</v>
      </c>
      <c r="AE44" s="13">
        <f>(AC41*AD43)-(AD41*AC43)</f>
        <v>1251994.2141060731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-0.19338313024347276</v>
      </c>
      <c r="X46" s="89" t="s">
        <v>141</v>
      </c>
      <c r="AB46" s="12" t="s">
        <v>28</v>
      </c>
      <c r="AC46">
        <f>AC41/(SQRT(SUMSQ($AC41:$AE41)))</f>
        <v>-0.26618550430907278</v>
      </c>
      <c r="AD46">
        <f>AD41/(SQRT(SUMSQ($AC41:$AE41)))</f>
        <v>0.94061727312459742</v>
      </c>
      <c r="AE46" s="13">
        <f>AE41/(SQRT(SUMSQ($AC41:$AE41)))</f>
        <v>0.21067610874366186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(6)'!AC41</f>
        <v>-77.0294189453125</v>
      </c>
      <c r="CS46" s="51">
        <f>'Step (6)'!AD41</f>
        <v>272.19815063476563</v>
      </c>
      <c r="CT46" s="67">
        <f>'Step (6)'!AE41</f>
        <v>60.965972900390625</v>
      </c>
      <c r="CV46" s="12"/>
      <c r="CW46" s="51">
        <f>CR71</f>
        <v>-52.0987548828125</v>
      </c>
      <c r="CX46" s="51">
        <f>CS71</f>
        <v>263.94540405273438</v>
      </c>
      <c r="CY46" s="51">
        <f>CT71</f>
        <v>41.267219543457031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-0.75028535334766833</v>
      </c>
      <c r="X47" s="89" t="s">
        <v>141</v>
      </c>
      <c r="AB47" s="12" t="s">
        <v>27</v>
      </c>
      <c r="AC47">
        <f>AC44/(SQRT(SUMSQ($AC44:$AE44)))</f>
        <v>0.96348589993531519</v>
      </c>
      <c r="AD47">
        <f>AD44/(SQRT(SUMSQ($AC44:$AE44)))</f>
        <v>0.25306014423114792</v>
      </c>
      <c r="AE47" s="13">
        <f>AE44/(SQRT(SUMSQ($AC44:$AE44)))</f>
        <v>8.7495622905070222E-2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289.38247086465032</v>
      </c>
      <c r="CT47" s="13"/>
      <c r="CV47" s="12" t="s">
        <v>150</v>
      </c>
      <c r="CW47">
        <f>SQRT(SUMSQ(CW46:CY46))</f>
        <v>272.18456971281171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-3.5578531348983784</v>
      </c>
      <c r="X48" s="93" t="s">
        <v>141</v>
      </c>
      <c r="AB48" s="14" t="s">
        <v>26</v>
      </c>
      <c r="AC48" s="15">
        <f>AC43/(SQRT(SUMSQ($AC43:$AE43)))</f>
        <v>-2.8986167762577147E-2</v>
      </c>
      <c r="AD48" s="15">
        <f>AD43/(SQRT(SUMSQ($AC43:$AE43)))</f>
        <v>-0.22627352673557993</v>
      </c>
      <c r="AE48" s="16">
        <f>AE43/(SQRT(SUMSQ($AC43:$AE43)))</f>
        <v>0.97363242200384958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-0.26618550430907278</v>
      </c>
      <c r="CS48">
        <f>CS46/$CR$47</f>
        <v>0.94061727312459742</v>
      </c>
      <c r="CT48" s="13">
        <f>CT46/$CR$47</f>
        <v>0.21067610874366186</v>
      </c>
      <c r="CV48" s="28" t="s">
        <v>164</v>
      </c>
      <c r="CW48">
        <f>CW46/$CR$47</f>
        <v>-0.18003424577565405</v>
      </c>
      <c r="CX48">
        <f>CX46/$CR$47</f>
        <v>0.91209879874232835</v>
      </c>
      <c r="CY48" s="13">
        <f>CY46/$CR$47</f>
        <v>0.14260442044106567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-274.0902356671146</v>
      </c>
      <c r="AD50">
        <f>($AE$37*AC46)-($AC$37*AE46)</f>
        <v>-61.073580536088969</v>
      </c>
      <c r="AE50" s="13">
        <f>($AC$37*AD46)-($AD$37*AC46)</f>
        <v>-73.62952978358868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-75.699659995107325</v>
      </c>
      <c r="AD51">
        <f>($AE$37*AC47)-($AC$37*AE47)</f>
        <v>272.30700929519691</v>
      </c>
      <c r="AE51" s="13">
        <f>($AC$37*AD47)-($AD$37*AC47)</f>
        <v>46.008061365033313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(6)'!AC42</f>
        <v>-91.04095458984375</v>
      </c>
      <c r="CS51" s="51">
        <f>'Step (6)'!AD42</f>
        <v>-303.29252624511719</v>
      </c>
      <c r="CT51" s="67">
        <f>'Step (6)'!AE42</f>
        <v>-73.195999145507813</v>
      </c>
      <c r="CV51" s="12"/>
      <c r="CW51" s="51">
        <f>CR76</f>
        <v>-120.13336181640625</v>
      </c>
      <c r="CX51" s="51">
        <f>CS76</f>
        <v>-326.73431396484375</v>
      </c>
      <c r="CY51" s="51">
        <f>CT76</f>
        <v>-26.993324279785156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0.8035754243509956</v>
      </c>
      <c r="AD52" s="15">
        <f>($AE$37*AC48)-($AC$37*AE48)</f>
        <v>50.66074864771663</v>
      </c>
      <c r="AE52" s="16">
        <f>($AC$37*AD48)-($AD$37*AC48)</f>
        <v>11.797551700264057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325.01148622730898</v>
      </c>
      <c r="CT52" s="13"/>
      <c r="CV52" s="12" t="s">
        <v>150</v>
      </c>
      <c r="CW52">
        <f>SQRT(SUMSQ(CW51:CY51))</f>
        <v>349.16468335022415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0.28011611419225607</v>
      </c>
      <c r="CS53">
        <f>-CS51/$CR$52</f>
        <v>0.93317479257640201</v>
      </c>
      <c r="CT53" s="13">
        <f>-CT51/$CR$52</f>
        <v>0.22521049946621099</v>
      </c>
      <c r="CV53" s="28" t="s">
        <v>166</v>
      </c>
      <c r="CW53">
        <f>-CW51/$CR$52</f>
        <v>0.36962804979878922</v>
      </c>
      <c r="CX53">
        <f>-CX51/$CR$52</f>
        <v>1.0053008210803043</v>
      </c>
      <c r="CY53" s="13">
        <f>-CY51/$CR$52</f>
        <v>8.3053447104655134E-2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-43.12896728515625</v>
      </c>
      <c r="AD55" s="20">
        <f>AD28</f>
        <v>-33.350830078125</v>
      </c>
      <c r="AE55" s="21">
        <f>AE28</f>
        <v>117.65113830566406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0.26988792636890935</v>
      </c>
      <c r="CS55">
        <f>CS25*CS53</f>
        <v>0.23614934760225584</v>
      </c>
      <c r="CT55" s="13">
        <f>CT25*CT53</f>
        <v>1.9704932935558115E-2</v>
      </c>
      <c r="CV55" s="12" t="s">
        <v>156</v>
      </c>
      <c r="CW55">
        <f>CW25*CW53</f>
        <v>0.35968005414244292</v>
      </c>
      <c r="CX55">
        <f>CX25*CX53</f>
        <v>0.20878460711249092</v>
      </c>
      <c r="CY55" s="13">
        <f>CY25*CY53</f>
        <v>-8.2929594966963168E-3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0.52574220690672324</v>
      </c>
      <c r="CT56" s="13"/>
      <c r="CV56" s="12" t="s">
        <v>147</v>
      </c>
      <c r="CW56">
        <f>SUM(CW55:CY55)</f>
        <v>0.56017170175823749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4408.082409852751</v>
      </c>
      <c r="CT58" s="13"/>
      <c r="CV58" s="65" t="s">
        <v>167</v>
      </c>
      <c r="CW58" s="66">
        <f>-CW41/CW56</f>
        <v>-2310.4203075807254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-52.0987548828125</v>
      </c>
      <c r="AD59" s="20">
        <f t="shared" si="28"/>
        <v>263.94540405273438</v>
      </c>
      <c r="AE59" s="21">
        <f t="shared" si="28"/>
        <v>41.267219543457031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-120.13336181640625</v>
      </c>
      <c r="AD60" s="20">
        <f t="shared" si="28"/>
        <v>-326.73431396484375</v>
      </c>
      <c r="AE60" s="21">
        <f t="shared" si="28"/>
        <v>-26.993324279785156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-7.4562849121363503E-2</v>
      </c>
      <c r="CS60">
        <f>CS48*CS53</f>
        <v>0.87776032874182708</v>
      </c>
      <c r="CT60" s="13">
        <f>CT48*CT53</f>
        <v>4.744647167575787E-2</v>
      </c>
      <c r="CV60" s="12" t="s">
        <v>159</v>
      </c>
      <c r="CW60">
        <f>CW48*CW53</f>
        <v>-6.6545707163050916E-2</v>
      </c>
      <c r="CX60">
        <f>CX48*CX53</f>
        <v>0.91693367128202186</v>
      </c>
      <c r="CY60" s="13">
        <f>CY48*CY53</f>
        <v>1.1843788689992049E-2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6358.6527830136474</v>
      </c>
      <c r="AD61">
        <f>(AE59*AC60)-(AC59*AE60)</f>
        <v>-6363.8884016959928</v>
      </c>
      <c r="AE61" s="13">
        <f>(AC59*AD60)-AD59*AC60</f>
        <v>48731.099659902975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0.88219837953633429</v>
      </c>
      <c r="CT61" s="13"/>
      <c r="CV61" s="12" t="s">
        <v>160</v>
      </c>
      <c r="CW61">
        <f>SQRT(SUMSQ(CW60:CY60))</f>
        <v>0.9194215377089503</v>
      </c>
      <c r="CY61" s="13"/>
    </row>
    <row r="62" spans="2:103" ht="15" thickBot="1" x14ac:dyDescent="0.35">
      <c r="AB62" s="12" t="s">
        <v>20</v>
      </c>
      <c r="AC62">
        <f>(AD59*AE61)-(AE59*AD61)</f>
        <v>13124969.769490005</v>
      </c>
      <c r="AD62">
        <f>(AE59*AC61)-(AC59*AE61)</f>
        <v>2801233.5367484312</v>
      </c>
      <c r="AE62" s="13">
        <f>(AC59*AD61)-(AD59*AC61)</f>
        <v>-1346786.5161020481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78.545117671411845</v>
      </c>
      <c r="CS63" s="15"/>
      <c r="CT63" s="16"/>
      <c r="CV63" s="65" t="s">
        <v>168</v>
      </c>
      <c r="CW63" s="66">
        <f>CW43+CW61*CW58</f>
        <v>5800.251543205608</v>
      </c>
      <c r="CX63" s="15"/>
      <c r="CY63" s="16"/>
    </row>
    <row r="64" spans="2:103" x14ac:dyDescent="0.3">
      <c r="AB64" s="12" t="s">
        <v>32</v>
      </c>
      <c r="AC64">
        <f>AC59/(SQRT(SUMSQ($AC59:$AE59)))</f>
        <v>-0.19140965609396268</v>
      </c>
      <c r="AD64">
        <f>AD59/(SQRT(SUMSQ($AC59:$AE59)))</f>
        <v>0.96972949029119959</v>
      </c>
      <c r="AE64" s="13">
        <f>AE59/(SQRT(SUMSQ($AC59:$AE59)))</f>
        <v>0.15161483836868136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0.97308646986677128</v>
      </c>
      <c r="AD65">
        <f>AD62/(SQRT(SUMSQ($AC62:$AE62)))</f>
        <v>0.20768371290906668</v>
      </c>
      <c r="AE65" s="13">
        <f>AE62/(SQRT(SUMSQ($AC62:$AE62)))</f>
        <v>-9.9850876583682441E-2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0.12831627221913958</v>
      </c>
      <c r="AD66" s="15">
        <f>AD61/(SQRT(SUMSQ($AC61:$AE61)))</f>
        <v>-0.12842192590003784</v>
      </c>
      <c r="AE66" s="16">
        <f>AE61/(SQRT(SUMSQ($AC61:$AE61)))</f>
        <v>0.98338331449740835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794.7659759411672</v>
      </c>
      <c r="CS66" t="s">
        <v>8</v>
      </c>
      <c r="CT66" s="13"/>
      <c r="CV66" s="28" t="s">
        <v>155</v>
      </c>
      <c r="CW66" s="51">
        <f>CC13</f>
        <v>-1026.6777880608975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-119.14625909308732</v>
      </c>
      <c r="AD68">
        <f>($AE$55*AC64)-($AC$55*AE64)</f>
        <v>-15.980572518203285</v>
      </c>
      <c r="AE68" s="13">
        <f>($AC$55*AD64)-($AD$55*AC64)</f>
        <v>-48.207102377922482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(6)'!AC65</f>
        <v>0.97308646986677128</v>
      </c>
      <c r="CS68" s="51">
        <f>'Step (6)'!AD65</f>
        <v>0.20768371290906668</v>
      </c>
      <c r="CT68" s="51">
        <f>'Step (6)'!AE65</f>
        <v>-9.9850876583682441E-2</v>
      </c>
      <c r="CV68" s="12"/>
      <c r="CW68" s="51">
        <f>CR25</f>
        <v>0.96348589993531519</v>
      </c>
      <c r="CX68" s="51">
        <f>CS25</f>
        <v>0.25306014423114792</v>
      </c>
      <c r="CY68" s="51">
        <f>CT25</f>
        <v>8.7495622905070222E-2</v>
      </c>
    </row>
    <row r="69" spans="28:103" x14ac:dyDescent="0.3">
      <c r="AB69" s="12" t="s">
        <v>74</v>
      </c>
      <c r="AC69">
        <f>($AD$55*AE65)-($AE$55*AD65)</f>
        <v>-21.104115613204208</v>
      </c>
      <c r="AD69">
        <f>($AE$55*AC65)-($AC$55*AE65)</f>
        <v>110.1782656600941</v>
      </c>
      <c r="AE69" s="13">
        <f>($AC$55*AD65)-($AD$55*AC65)</f>
        <v>23.496057448134273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-17.687664057921332</v>
      </c>
      <c r="AD70" s="15">
        <f>($AE$55*AC66)-($AC$55*AE66)</f>
        <v>57.508862289448473</v>
      </c>
      <c r="AE70" s="16">
        <f>($AC$55*AD66)-($AD$55*AC66)</f>
        <v>9.8181592318784467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(6)'!AC59</f>
        <v>-52.0987548828125</v>
      </c>
      <c r="CS71" s="51">
        <f>'Step (6)'!AD59</f>
        <v>263.94540405273438</v>
      </c>
      <c r="CT71" s="51">
        <f>'Step (6)'!AE59</f>
        <v>41.267219543457031</v>
      </c>
      <c r="CV71" s="12"/>
      <c r="CW71" s="51">
        <f>CR46</f>
        <v>-77.0294189453125</v>
      </c>
      <c r="CX71" s="51">
        <f>CS46</f>
        <v>272.19815063476563</v>
      </c>
      <c r="CY71" s="51">
        <f>CT46</f>
        <v>60.965972900390625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272.18456971281171</v>
      </c>
      <c r="CT72" s="13"/>
      <c r="CV72" s="12" t="s">
        <v>150</v>
      </c>
      <c r="CW72">
        <f>SQRT(SUMSQ(CW71:CY71))</f>
        <v>289.38247086465032</v>
      </c>
      <c r="CY72" s="13"/>
    </row>
    <row r="73" spans="28:103" x14ac:dyDescent="0.3">
      <c r="AB73" s="12" t="s">
        <v>76</v>
      </c>
      <c r="AC73" s="20">
        <f>AC26</f>
        <v>-103.57916259765625</v>
      </c>
      <c r="AD73" s="20">
        <f>AD26</f>
        <v>-97.271209716796875</v>
      </c>
      <c r="AE73" s="21">
        <f>AE26</f>
        <v>160.81109619140625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-0.18003424577565405</v>
      </c>
      <c r="CS73">
        <f>CS71/$CR$47</f>
        <v>0.91209879874232835</v>
      </c>
      <c r="CT73" s="13">
        <f>CT71/$CR$47</f>
        <v>0.14260442044106567</v>
      </c>
      <c r="CV73" s="28" t="s">
        <v>153</v>
      </c>
      <c r="CW73">
        <f>CW71/$CR$47</f>
        <v>-0.26618550430907278</v>
      </c>
      <c r="CX73">
        <f>CX71/$CR$47</f>
        <v>0.94061727312459742</v>
      </c>
      <c r="CY73" s="13">
        <f>CY71/$CR$47</f>
        <v>0.21067610874366186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-146.8651123046875</v>
      </c>
      <c r="AD76" s="20">
        <f>AD26-AD25</f>
        <v>281.07205200195313</v>
      </c>
      <c r="AE76" s="21">
        <f>AE26-AE25</f>
        <v>33.708251953125</v>
      </c>
      <c r="CQ76" s="12"/>
      <c r="CR76" s="51">
        <f>'Step (6)'!AC60</f>
        <v>-120.13336181640625</v>
      </c>
      <c r="CS76" s="51">
        <f>'Step (6)'!AD60</f>
        <v>-326.73431396484375</v>
      </c>
      <c r="CT76" s="51">
        <f>'Step (6)'!AE60</f>
        <v>-26.993324279785156</v>
      </c>
      <c r="CV76" s="12"/>
      <c r="CW76" s="51">
        <f>CR51</f>
        <v>-91.04095458984375</v>
      </c>
      <c r="CX76" s="51">
        <f>CS51</f>
        <v>-303.29252624511719</v>
      </c>
      <c r="CY76" s="51">
        <f>CT51</f>
        <v>-73.195999145507813</v>
      </c>
    </row>
    <row r="77" spans="28:103" x14ac:dyDescent="0.3">
      <c r="AB77" s="14" t="s">
        <v>44</v>
      </c>
      <c r="AC77" s="15">
        <f>AC76/(SQRT(SUMSQ($AC76:$AE76)))</f>
        <v>-0.46051416526823441</v>
      </c>
      <c r="AD77" s="15">
        <f>AD76/(SQRT(SUMSQ($AC76:$AE76)))</f>
        <v>0.88133702672270342</v>
      </c>
      <c r="AE77" s="16">
        <f>AE76/(SQRT(SUMSQ($AC76:$AE76)))</f>
        <v>0.10569649433583853</v>
      </c>
      <c r="CQ77" s="12" t="s">
        <v>150</v>
      </c>
      <c r="CR77">
        <f>SQRT(SUMSQ(CR76:CT76))</f>
        <v>349.16468335022415</v>
      </c>
      <c r="CT77" s="13"/>
      <c r="CV77" s="12" t="s">
        <v>150</v>
      </c>
      <c r="CW77">
        <f>SQRT(SUMSQ(CW76:CY76))</f>
        <v>325.01148622730898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0.36962804979878922</v>
      </c>
      <c r="CS78">
        <f>-CS76/$CR$52</f>
        <v>1.0053008210803043</v>
      </c>
      <c r="CT78" s="13">
        <f>-CT76/$CR$52</f>
        <v>8.3053447104655134E-2</v>
      </c>
      <c r="CV78" s="28" t="s">
        <v>151</v>
      </c>
      <c r="CW78">
        <f>-CW76/$CR$52</f>
        <v>0.28011611419225607</v>
      </c>
      <c r="CX78">
        <f>-CX76/$CR$52</f>
        <v>0.93317479257640201</v>
      </c>
      <c r="CY78" s="13">
        <f>-CY76/$CR$52</f>
        <v>0.22521049946621099</v>
      </c>
    </row>
    <row r="79" spans="28:103" x14ac:dyDescent="0.3">
      <c r="AB79" s="14" t="s">
        <v>77</v>
      </c>
      <c r="AC79" s="15">
        <f>($AD$73*AE77)-($AE$73*AD77)</f>
        <v>-152.00999924822423</v>
      </c>
      <c r="AD79" s="15">
        <f>($AE$73*AC77)-($AC$73*AE77)</f>
        <v>-63.107833355641127</v>
      </c>
      <c r="AE79" s="16">
        <f>($AC$73*AD77)-($AD$73*AC77)</f>
        <v>-136.0829211416079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0.35968005414244292</v>
      </c>
      <c r="CS80">
        <f>CS68*CS78</f>
        <v>0.20878460711249092</v>
      </c>
      <c r="CT80" s="13">
        <f>CT68*CT78</f>
        <v>-8.2929594966963168E-3</v>
      </c>
      <c r="CV80" s="12" t="s">
        <v>156</v>
      </c>
      <c r="CW80">
        <f>CW68*CW78</f>
        <v>0.26988792636890935</v>
      </c>
      <c r="CX80">
        <f>CX68*CX78</f>
        <v>0.23614934760225584</v>
      </c>
      <c r="CY80" s="13">
        <f>CY68*CY78</f>
        <v>1.9704932935558115E-2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0.56017170175823749</v>
      </c>
      <c r="CT81" s="13"/>
      <c r="CV81" s="12" t="s">
        <v>147</v>
      </c>
      <c r="CW81">
        <f>SUM(CW80:CY80)</f>
        <v>0.52574220690672324</v>
      </c>
      <c r="CY81" s="13"/>
    </row>
    <row r="82" spans="28:103" ht="15" thickBot="1" x14ac:dyDescent="0.35">
      <c r="AB82" s="28"/>
      <c r="AC82" s="20">
        <f>AC32</f>
        <v>-103.99554443359375</v>
      </c>
      <c r="AD82" s="20">
        <f>AD32</f>
        <v>-314.29483032226563</v>
      </c>
      <c r="AE82" s="21">
        <f>AE32</f>
        <v>90.149833679199219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1418.7899414529466</v>
      </c>
      <c r="CT83" s="13"/>
      <c r="CV83" s="65" t="s">
        <v>157</v>
      </c>
      <c r="CW83" s="66">
        <f>CW66/CW81</f>
        <v>-1952.8159896111399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-39.8253173828125</v>
      </c>
      <c r="AD85" s="20">
        <f>AD32-AD31</f>
        <v>-224.30166625976563</v>
      </c>
      <c r="AE85" s="21">
        <f>AE32-AE31</f>
        <v>-190.54105377197266</v>
      </c>
      <c r="CQ85" s="12" t="s">
        <v>159</v>
      </c>
      <c r="CR85">
        <f>CR73*CR78</f>
        <v>-6.6545707163050916E-2</v>
      </c>
      <c r="CS85">
        <f>CS73*CS78</f>
        <v>0.91693367128202186</v>
      </c>
      <c r="CT85" s="13">
        <f>CT73*CT78</f>
        <v>1.1843788689992049E-2</v>
      </c>
      <c r="CV85" s="12" t="s">
        <v>159</v>
      </c>
      <c r="CW85">
        <f>CW73*CW78</f>
        <v>-7.4562849121363503E-2</v>
      </c>
      <c r="CX85">
        <f>CX73*CX78</f>
        <v>0.87776032874182708</v>
      </c>
      <c r="CY85" s="13">
        <f>CY73*CY78</f>
        <v>4.744647167575787E-2</v>
      </c>
    </row>
    <row r="86" spans="28:103" x14ac:dyDescent="0.3">
      <c r="AB86" s="14"/>
      <c r="AC86" s="15">
        <f>AC85/(SQRT(SUMSQ($AC85:$AE85)))</f>
        <v>-0.13409639662077463</v>
      </c>
      <c r="AD86" s="15">
        <f>AD85/(SQRT(SUMSQ($AC85:$AE85)))</f>
        <v>-0.7552493533786877</v>
      </c>
      <c r="AE86" s="16">
        <f>AE85/(SQRT(SUMSQ($AC85:$AE85)))</f>
        <v>-0.64157351148126285</v>
      </c>
      <c r="CQ86" s="12" t="s">
        <v>160</v>
      </c>
      <c r="CR86">
        <f>SQRT(SUMSQ(CR85:CT85))</f>
        <v>0.9194215377089503</v>
      </c>
      <c r="CT86" s="13"/>
      <c r="CV86" s="12" t="s">
        <v>160</v>
      </c>
      <c r="CW86">
        <f>SQRT(SUMSQ(CW85:CY85))</f>
        <v>0.88219837953633429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5184.3246589326136</v>
      </c>
      <c r="CS88" s="15"/>
      <c r="CT88" s="16"/>
      <c r="CV88" s="65" t="s">
        <v>158</v>
      </c>
      <c r="CW88" s="66">
        <f>CC12-CW83*CW86</f>
        <v>409.58895124567766</v>
      </c>
      <c r="CX88" s="15"/>
      <c r="CY88" s="16"/>
    </row>
    <row r="89" spans="28:103" x14ac:dyDescent="0.3">
      <c r="AB89" s="28"/>
      <c r="AC89" s="20">
        <f>AC34</f>
        <v>-94.63067626953125</v>
      </c>
      <c r="AD89" s="20">
        <f>AD34</f>
        <v>-286.91641235351563</v>
      </c>
      <c r="AE89" s="21">
        <f>AE34</f>
        <v>284.87698364257813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-46.88800048828125</v>
      </c>
      <c r="AD92" s="20">
        <f>AD34-AD33</f>
        <v>-227.96365356445313</v>
      </c>
      <c r="AE92" s="21">
        <f>AE34-AE33</f>
        <v>160.279296875</v>
      </c>
    </row>
    <row r="93" spans="28:103" x14ac:dyDescent="0.3">
      <c r="AB93" s="14"/>
      <c r="AC93" s="15">
        <f>AC92/(SQRT(SUMSQ($AC92:$AE92)))</f>
        <v>-0.16592417368938073</v>
      </c>
      <c r="AD93" s="15">
        <f>AD92/(SQRT(SUMSQ($AC92:$AE92)))</f>
        <v>-0.80670279079927243</v>
      </c>
      <c r="AE93" s="16">
        <f>AE92/(SQRT(SUMSQ($AC92:$AE92)))</f>
        <v>0.56718583894713159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DB7B08EC-2023-4AC5-8C27-7D0CDE2D6E9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F95D-9BB8-4F05-BB39-E4A60D54D872}">
  <dimension ref="B1:DZ102"/>
  <sheetViews>
    <sheetView zoomScaleNormal="100" workbookViewId="0">
      <selection activeCell="C9" sqref="C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(7)'!AB81</f>
        <v>Pullrod Position</v>
      </c>
      <c r="CR2" s="52" t="str">
        <f>'Step (7)'!AC81</f>
        <v>x</v>
      </c>
      <c r="CS2" s="52" t="str">
        <f>'Step (7)'!AD81</f>
        <v>y</v>
      </c>
      <c r="CT2" s="53" t="str">
        <f>'Step (7)'!AE81</f>
        <v>z</v>
      </c>
      <c r="CU2" s="52"/>
      <c r="CV2" s="54" t="str">
        <f>'Step (7)'!AB88</f>
        <v>Pushrod Position</v>
      </c>
      <c r="CW2" s="52" t="str">
        <f>'Step (7)'!AC88</f>
        <v>x</v>
      </c>
      <c r="CX2" s="52" t="str">
        <f>'Step (7)'!AD88</f>
        <v>y</v>
      </c>
      <c r="CY2" s="55" t="str">
        <f>'Step (7)'!AE88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(7)'!B5</f>
        <v>776.6134033203125</v>
      </c>
      <c r="AD3" s="10">
        <f>'Step (7)'!C5</f>
        <v>254.12832641601563</v>
      </c>
      <c r="AE3" s="11">
        <f>'Step (7)'!D5</f>
        <v>241.18643188476563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(7)'!AB82</f>
        <v>0</v>
      </c>
      <c r="CR3">
        <f>'Step (7)'!AC82</f>
        <v>-103.99554443359375</v>
      </c>
      <c r="CS3">
        <f>'Step (7)'!AD82</f>
        <v>-314.29483032226563</v>
      </c>
      <c r="CT3" s="13">
        <f>'Step (7)'!AE82</f>
        <v>90.149833679199219</v>
      </c>
      <c r="CV3" s="12"/>
      <c r="CW3">
        <f>'Step (7)'!AC89</f>
        <v>-94.63067626953125</v>
      </c>
      <c r="CX3">
        <f>'Step (7)'!AD89</f>
        <v>-286.91641235351563</v>
      </c>
      <c r="CY3" s="56">
        <f>'Step (7)'!AE89</f>
        <v>284.87698364257813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699.583984375</v>
      </c>
      <c r="C4" s="78">
        <v>526.32647705078125</v>
      </c>
      <c r="D4" s="71">
        <v>302.15240478515625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>
        <f>IF($B$36=0,W5,
IF($B$36=1, W29,
IF($B$36=2, W5,W29)))</f>
        <v>-0.18268909001335482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(7)'!B4</f>
        <v>699.583984375</v>
      </c>
      <c r="AD4">
        <f>'Step (7)'!C4</f>
        <v>526.32647705078125</v>
      </c>
      <c r="AE4" s="13">
        <f>'Step (7)'!D4</f>
        <v>302.15240478515625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>
        <f>'Step (7)'!AK5</f>
        <v>-0.26618550430907278</v>
      </c>
      <c r="BD4" s="33">
        <f>'Step (7)'!AL5</f>
        <v>0.96348589993531519</v>
      </c>
      <c r="BE4" s="33">
        <f>'Step (7)'!AM5</f>
        <v>-2.8986167762577147E-2</v>
      </c>
      <c r="BF4" s="33">
        <f>'Step (7)'!AN5</f>
        <v>-0.46051416526823441</v>
      </c>
      <c r="BG4" s="33">
        <f>'Step (7)'!AO5</f>
        <v>-0.19140965609396268</v>
      </c>
      <c r="BH4" s="33">
        <f>'Step (7)'!AP5</f>
        <v>0.97308646986677128</v>
      </c>
      <c r="BI4" s="33">
        <f>'Step (7)'!AQ5</f>
        <v>0.12831627221913958</v>
      </c>
      <c r="BJ4" s="33"/>
      <c r="BK4" s="33">
        <f>'Step (7)'!AS5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>
        <f>'Step (7)'!BU15</f>
        <v>-76.975154598153424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776.6134033203125</v>
      </c>
      <c r="C5" s="78">
        <v>254.12832641601563</v>
      </c>
      <c r="D5" s="71">
        <v>241.18643188476563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>
        <f>IF($B$36=0,W6,
IF($B$36=1, W30,
IF($B$36=2, W6,W30)))</f>
        <v>-0.51474948027793888</v>
      </c>
      <c r="N5" s="89" t="s">
        <v>141</v>
      </c>
      <c r="U5" s="88" t="s">
        <v>128</v>
      </c>
      <c r="V5" s="7" t="s">
        <v>2</v>
      </c>
      <c r="W5" s="172">
        <f>'Step (7)'!BU26/1000</f>
        <v>-0.18268909001335482</v>
      </c>
      <c r="X5" s="89" t="s">
        <v>141</v>
      </c>
      <c r="AB5" s="7">
        <v>3</v>
      </c>
      <c r="AC5" s="12">
        <f>'Step (7)'!B6</f>
        <v>608.54302978515625</v>
      </c>
      <c r="AD5">
        <f>'Step (7)'!C6</f>
        <v>223.03395080566406</v>
      </c>
      <c r="AE5" s="13">
        <f>'Step (7)'!D6</f>
        <v>228.95640563964844</v>
      </c>
      <c r="AI5" s="9" t="s">
        <v>58</v>
      </c>
      <c r="AJ5" s="11" t="s">
        <v>56</v>
      </c>
      <c r="AK5" s="9">
        <f>AC46</f>
        <v>-0.26618550430907278</v>
      </c>
      <c r="AL5" s="10">
        <f>AC47</f>
        <v>0.96348589993531519</v>
      </c>
      <c r="AM5" s="10">
        <f>AC48</f>
        <v>-2.8986167762577147E-2</v>
      </c>
      <c r="AN5" s="10">
        <f>AC77</f>
        <v>-0.46051416526823441</v>
      </c>
      <c r="AO5" s="10">
        <f>AC64</f>
        <v>-0.19140965609396268</v>
      </c>
      <c r="AP5" s="10">
        <f>AC65</f>
        <v>0.97308646986677128</v>
      </c>
      <c r="AQ5" s="11">
        <f>AC66</f>
        <v>0.12831627221913958</v>
      </c>
      <c r="AR5" s="7"/>
      <c r="AS5" s="13">
        <f>AC18</f>
        <v>0</v>
      </c>
      <c r="AT5" t="s">
        <v>8</v>
      </c>
      <c r="BB5" s="33" t="s">
        <v>57</v>
      </c>
      <c r="BC5" s="33">
        <f>'Step (7)'!AK6</f>
        <v>0.94061727312459742</v>
      </c>
      <c r="BD5" s="33">
        <f>'Step (7)'!AL6</f>
        <v>0.25306014423114792</v>
      </c>
      <c r="BE5" s="33">
        <f>'Step (7)'!AM6</f>
        <v>-0.22627352673557993</v>
      </c>
      <c r="BF5" s="33">
        <f>'Step (7)'!AN6</f>
        <v>0.88133702672270342</v>
      </c>
      <c r="BG5" s="33">
        <f>'Step (7)'!AO6</f>
        <v>0.96972949029119959</v>
      </c>
      <c r="BH5" s="33">
        <f>'Step (7)'!AP6</f>
        <v>0.20768371290906668</v>
      </c>
      <c r="BI5" s="33">
        <f>'Step (7)'!AQ6</f>
        <v>-0.12842192590003784</v>
      </c>
      <c r="BJ5" s="33"/>
      <c r="BK5" s="33">
        <f>'Step (7)'!AS6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>
        <f>'Step (7)'!BU16</f>
        <v>-625.82511034380695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(7)'!AB84</f>
        <v>Pullrod Unit Vector</v>
      </c>
      <c r="CR5" t="str">
        <f>'Step (7)'!AC84</f>
        <v>i</v>
      </c>
      <c r="CS5" t="str">
        <f>'Step (7)'!AD84</f>
        <v>j</v>
      </c>
      <c r="CT5" s="13" t="str">
        <f>'Step (7)'!AE84</f>
        <v>k</v>
      </c>
      <c r="CV5" s="12" t="str">
        <f>'Step (7)'!AB91</f>
        <v>Pushrod Unit Vector</v>
      </c>
      <c r="CW5" t="str">
        <f>'Step (7)'!AC91</f>
        <v>i</v>
      </c>
      <c r="CX5" t="str">
        <f>'Step (7)'!AD91</f>
        <v>j</v>
      </c>
      <c r="CY5" s="56" t="str">
        <f>'Step (7)'!AE91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654.5831298828125</v>
      </c>
      <c r="DK5">
        <f t="shared" ref="DK5:DL5" si="0">C22</f>
        <v>259.80364990234375</v>
      </c>
      <c r="DL5">
        <f t="shared" si="0"/>
        <v>173.92433166503906</v>
      </c>
    </row>
    <row r="6" spans="2:118" x14ac:dyDescent="0.3">
      <c r="B6" s="77">
        <v>608.54302978515625</v>
      </c>
      <c r="C6" s="78">
        <v>223.03395080566406</v>
      </c>
      <c r="D6" s="71">
        <v>228.95640563964844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>
        <f>'Step (7)'!BU27/1000</f>
        <v>-0.51474948027793888</v>
      </c>
      <c r="X6" s="89" t="s">
        <v>141</v>
      </c>
      <c r="AB6" s="7">
        <v>4</v>
      </c>
      <c r="AC6" s="12">
        <f>'Step (7)'!B8</f>
        <v>803.15380859375</v>
      </c>
      <c r="AD6">
        <f>'Step (7)'!C8</f>
        <v>211.5684814453125</v>
      </c>
      <c r="AE6" s="13">
        <f>'Step (7)'!D8</f>
        <v>152.10284423828125</v>
      </c>
      <c r="AI6" s="12"/>
      <c r="AJ6" s="13" t="s">
        <v>57</v>
      </c>
      <c r="AK6" s="12">
        <f>AD46</f>
        <v>0.94061727312459742</v>
      </c>
      <c r="AL6">
        <f>AD47</f>
        <v>0.25306014423114792</v>
      </c>
      <c r="AM6">
        <f>AD48</f>
        <v>-0.22627352673557993</v>
      </c>
      <c r="AN6">
        <f>AD77</f>
        <v>0.88133702672270342</v>
      </c>
      <c r="AO6">
        <f>AD64</f>
        <v>0.96972949029119959</v>
      </c>
      <c r="AP6">
        <f>AD65</f>
        <v>0.20768371290906668</v>
      </c>
      <c r="AQ6" s="13">
        <f>AD66</f>
        <v>-0.12842192590003784</v>
      </c>
      <c r="AR6" s="7"/>
      <c r="AS6" s="13">
        <f>AD18</f>
        <v>0</v>
      </c>
      <c r="AT6" t="s">
        <v>8</v>
      </c>
      <c r="BB6" s="33" t="s">
        <v>59</v>
      </c>
      <c r="BC6" s="33">
        <f>'Step (7)'!AK7</f>
        <v>0.21067610874366186</v>
      </c>
      <c r="BD6" s="33">
        <f>'Step (7)'!AL7</f>
        <v>8.7495622905070222E-2</v>
      </c>
      <c r="BE6" s="33">
        <f>'Step (7)'!AM7</f>
        <v>0.97363242200384958</v>
      </c>
      <c r="BF6" s="33">
        <f>'Step (7)'!AN7</f>
        <v>0.10569649433583853</v>
      </c>
      <c r="BG6" s="33">
        <f>'Step (7)'!AO7</f>
        <v>0.15161483836868136</v>
      </c>
      <c r="BH6" s="33">
        <f>'Step (7)'!AP7</f>
        <v>-9.9850876583682441E-2</v>
      </c>
      <c r="BI6" s="33">
        <f>'Step (7)'!AQ7</f>
        <v>0.98338331449740835</v>
      </c>
      <c r="BJ6" s="33"/>
      <c r="BK6" s="33">
        <f>'Step (7)'!AS7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>
        <f>'Step (7)'!BU17</f>
        <v>1766.8938782222942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>
        <f>'Step (7)'!AC86</f>
        <v>-0.13409639662077463</v>
      </c>
      <c r="CS6">
        <f>'Step (7)'!AD86</f>
        <v>-0.7552493533786877</v>
      </c>
      <c r="CT6" s="13">
        <f>'Step (7)'!AE86</f>
        <v>-0.64157351148126285</v>
      </c>
      <c r="CV6" s="12"/>
      <c r="CW6">
        <f>'Step (7)'!AC93</f>
        <v>-0.16592417368938073</v>
      </c>
      <c r="CX6">
        <f>'Step (7)'!AD93</f>
        <v>-0.80670279079927243</v>
      </c>
      <c r="CY6" s="57">
        <f>'Step (7)'!AE93</f>
        <v>0.56718583894713159</v>
      </c>
      <c r="DB6" t="s">
        <v>392</v>
      </c>
      <c r="DC6">
        <f>B14-B$19</f>
        <v>58.42547607421875</v>
      </c>
      <c r="DD6">
        <f t="shared" ref="DD6:DE7" si="1">C14-C$19</f>
        <v>295.52632141113281</v>
      </c>
      <c r="DE6">
        <f t="shared" si="1"/>
        <v>-114.45208740234375</v>
      </c>
      <c r="DI6" t="s">
        <v>412</v>
      </c>
      <c r="DJ6">
        <f>B12</f>
        <v>695.6976318359375</v>
      </c>
      <c r="DK6">
        <f t="shared" ref="DK6:DL7" si="2">C12</f>
        <v>499.9185791015625</v>
      </c>
      <c r="DL6">
        <f t="shared" si="2"/>
        <v>305.69088745117188</v>
      </c>
    </row>
    <row r="7" spans="2:118" x14ac:dyDescent="0.3">
      <c r="B7" s="80">
        <v>656.2886962890625</v>
      </c>
      <c r="C7" s="81">
        <v>492.64053344726563</v>
      </c>
      <c r="D7" s="73">
        <v>185.81109619140625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>
        <f>IF($B$36=0,W7,
IF($B$36=1, W32,
IF($B$36=2, W7,W32)))</f>
        <v>-0.10085518733426016</v>
      </c>
      <c r="N7" s="91" t="s">
        <v>141</v>
      </c>
      <c r="U7" s="90" t="s">
        <v>131</v>
      </c>
      <c r="V7" s="30" t="s">
        <v>2</v>
      </c>
      <c r="W7" s="173">
        <f>'Step (7)'!BU28/1000</f>
        <v>-0.10085518733426016</v>
      </c>
      <c r="X7" s="91" t="s">
        <v>141</v>
      </c>
      <c r="AB7" s="7">
        <v>5</v>
      </c>
      <c r="AC7" s="12">
        <f>'Step (7)'!B7</f>
        <v>656.2886962890625</v>
      </c>
      <c r="AD7">
        <f>'Step (7)'!C7</f>
        <v>492.64053344726563</v>
      </c>
      <c r="AE7" s="13">
        <f>'Step (7)'!D7</f>
        <v>185.81109619140625</v>
      </c>
      <c r="AI7" s="14"/>
      <c r="AJ7" s="16" t="s">
        <v>59</v>
      </c>
      <c r="AK7" s="12">
        <f>AE46</f>
        <v>0.21067610874366186</v>
      </c>
      <c r="AL7">
        <f>AE47</f>
        <v>8.7495622905070222E-2</v>
      </c>
      <c r="AM7">
        <f>AE48</f>
        <v>0.97363242200384958</v>
      </c>
      <c r="AN7">
        <f>AE77</f>
        <v>0.10569649433583853</v>
      </c>
      <c r="AO7">
        <f>AE64</f>
        <v>0.15161483836868136</v>
      </c>
      <c r="AP7">
        <f>AE65</f>
        <v>-9.9850876583682441E-2</v>
      </c>
      <c r="AQ7" s="13">
        <f>AE66</f>
        <v>0.98338331449740835</v>
      </c>
      <c r="AR7" s="7"/>
      <c r="AS7" s="13">
        <f>AE18</f>
        <v>1656</v>
      </c>
      <c r="AT7" t="s">
        <v>8</v>
      </c>
      <c r="BB7" s="33" t="s">
        <v>61</v>
      </c>
      <c r="BC7" s="33">
        <f>'Step (7)'!AK8</f>
        <v>-274.0902356671146</v>
      </c>
      <c r="BD7" s="33">
        <f>'Step (7)'!AL8</f>
        <v>-75.699659995107325</v>
      </c>
      <c r="BE7" s="33">
        <f>'Step (7)'!AM8</f>
        <v>0.8035754243509956</v>
      </c>
      <c r="BF7" s="33">
        <f>'Step (7)'!AN8</f>
        <v>-152.00999924822423</v>
      </c>
      <c r="BG7" s="33">
        <f>'Step (7)'!AO8</f>
        <v>-119.14625909308732</v>
      </c>
      <c r="BH7" s="33">
        <f>'Step (7)'!AP8</f>
        <v>-21.104115613204208</v>
      </c>
      <c r="BI7" s="33">
        <f>'Step (7)'!AQ8</f>
        <v>-17.687664057921332</v>
      </c>
      <c r="BJ7" s="33"/>
      <c r="BK7" s="33">
        <f>'Step (7)'!AS8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>
        <f>'Step (7)'!BU18</f>
        <v>-100.85518733426018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11.5374755859375</v>
      </c>
      <c r="DD7">
        <f t="shared" si="1"/>
        <v>67.562667846679688</v>
      </c>
      <c r="DE7">
        <f t="shared" si="1"/>
        <v>45.82720947265625</v>
      </c>
      <c r="DI7" t="s">
        <v>413</v>
      </c>
      <c r="DJ7">
        <f>B13</f>
        <v>655.872314453125</v>
      </c>
      <c r="DK7">
        <f t="shared" si="2"/>
        <v>275.61691284179688</v>
      </c>
      <c r="DL7">
        <f t="shared" si="2"/>
        <v>115.14983367919922</v>
      </c>
    </row>
    <row r="8" spans="2:118" x14ac:dyDescent="0.3">
      <c r="B8" s="80">
        <v>803.15380859375</v>
      </c>
      <c r="C8" s="81">
        <v>211.5684814453125</v>
      </c>
      <c r="D8" s="73">
        <v>152.10284423828125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>
        <f>IF($B$36=0,W8,
IF($B$36=1, W33,
IF($B$36=2, W8,W33)))</f>
        <v>0.56777708287845285</v>
      </c>
      <c r="N8" s="89" t="s">
        <v>141</v>
      </c>
      <c r="U8" s="88" t="s">
        <v>132</v>
      </c>
      <c r="V8" s="7" t="s">
        <v>2</v>
      </c>
      <c r="W8" s="172">
        <f>'Step (7)'!BU29/1000</f>
        <v>0.56777708287845285</v>
      </c>
      <c r="X8" s="89" t="s">
        <v>141</v>
      </c>
      <c r="AB8" s="7">
        <v>6</v>
      </c>
      <c r="AC8" s="12">
        <f>'Step (7)'!B10</f>
        <v>768.837646484375</v>
      </c>
      <c r="AD8">
        <f>'Step (7)'!C10</f>
        <v>292.61550903320313</v>
      </c>
      <c r="AE8" s="13">
        <f>'Step (7)'!D10</f>
        <v>101.38391876220703</v>
      </c>
      <c r="AI8" s="12" t="s">
        <v>60</v>
      </c>
      <c r="AJ8" s="13" t="s">
        <v>61</v>
      </c>
      <c r="AK8" s="12">
        <f>AC50</f>
        <v>-274.0902356671146</v>
      </c>
      <c r="AL8">
        <f>AC51</f>
        <v>-75.699659995107325</v>
      </c>
      <c r="AM8">
        <f>AC52</f>
        <v>0.8035754243509956</v>
      </c>
      <c r="AN8">
        <f>AC79</f>
        <v>-152.00999924822423</v>
      </c>
      <c r="AO8">
        <f>AC68</f>
        <v>-119.14625909308732</v>
      </c>
      <c r="AP8">
        <f>AC69</f>
        <v>-21.104115613204208</v>
      </c>
      <c r="AQ8" s="13">
        <f>AC70</f>
        <v>-17.687664057921332</v>
      </c>
      <c r="AR8" s="7"/>
      <c r="AS8" s="13">
        <f>AC19*1000</f>
        <v>0</v>
      </c>
      <c r="AT8" t="s">
        <v>422</v>
      </c>
      <c r="BB8" s="33" t="s">
        <v>62</v>
      </c>
      <c r="BC8" s="33">
        <f>'Step (7)'!AK9</f>
        <v>-61.073580536088969</v>
      </c>
      <c r="BD8" s="33">
        <f>'Step (7)'!AL9</f>
        <v>272.30700929519691</v>
      </c>
      <c r="BE8" s="33">
        <f>'Step (7)'!AM9</f>
        <v>50.66074864771663</v>
      </c>
      <c r="BF8" s="33">
        <f>'Step (7)'!AN9</f>
        <v>-63.107833355641127</v>
      </c>
      <c r="BG8" s="33">
        <f>'Step (7)'!AO9</f>
        <v>-15.980572518203285</v>
      </c>
      <c r="BH8" s="33">
        <f>'Step (7)'!AP9</f>
        <v>110.1782656600941</v>
      </c>
      <c r="BI8" s="33">
        <f>'Step (7)'!AQ9</f>
        <v>57.508862289448473</v>
      </c>
      <c r="BJ8" s="33"/>
      <c r="BK8" s="33">
        <f>'Step (7)'!AS9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>
        <f>'Step (7)'!BU19</f>
        <v>587.90687221372525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(7)'!AB36</f>
        <v>Upper Pickup Position</v>
      </c>
      <c r="CR8" t="str">
        <f>'Step (7)'!AC36</f>
        <v>x</v>
      </c>
      <c r="CS8" t="str">
        <f>'Step (7)'!AD36</f>
        <v>y</v>
      </c>
      <c r="CT8" s="13" t="str">
        <f>'Step (7)'!AE36</f>
        <v>z</v>
      </c>
      <c r="CV8" s="12" t="str">
        <f>'Step (7)'!AB54</f>
        <v>Lower Pickup Position</v>
      </c>
      <c r="CW8" t="str">
        <f>'Step (7)'!AC54</f>
        <v>x</v>
      </c>
      <c r="CX8" t="str">
        <f>'Step (7)'!AD54</f>
        <v>y</v>
      </c>
      <c r="CY8" s="56" t="str">
        <f>'Step (7)'!AE54</f>
        <v>z</v>
      </c>
      <c r="DB8" t="s">
        <v>385</v>
      </c>
      <c r="DC8">
        <f>B17-B$19</f>
        <v>4.29278564453125</v>
      </c>
      <c r="DD8">
        <f t="shared" ref="DD8:DE9" si="3">C17-C$19</f>
        <v>27.312454223632813</v>
      </c>
      <c r="DE8">
        <f t="shared" si="3"/>
        <v>43.0906982421875</v>
      </c>
      <c r="DI8" t="s">
        <v>385</v>
      </c>
      <c r="DJ8">
        <f>B20</f>
        <v>671.1839599609375</v>
      </c>
      <c r="DK8">
        <f t="shared" ref="DK8:DL9" si="4">C20</f>
        <v>350.8402099609375</v>
      </c>
      <c r="DL8">
        <f t="shared" si="4"/>
        <v>267.12322998046875</v>
      </c>
    </row>
    <row r="9" spans="2:118" x14ac:dyDescent="0.3">
      <c r="B9" s="83">
        <v>716.7388916015625</v>
      </c>
      <c r="C9" s="84">
        <v>556.5609130859375</v>
      </c>
      <c r="D9" s="69">
        <v>142.65113830566406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>
        <f>IF($B$36=0,W9,
IF($B$36=1, W34,
IF($B$36=2, W9,W34)))</f>
        <v>0.2965350492596836</v>
      </c>
      <c r="N9" s="89" t="s">
        <v>141</v>
      </c>
      <c r="U9" s="88" t="s">
        <v>132</v>
      </c>
      <c r="V9" s="7" t="s">
        <v>3</v>
      </c>
      <c r="W9" s="172">
        <f>'Step (7)'!BU30/1000</f>
        <v>0.2965350492596836</v>
      </c>
      <c r="X9" s="89" t="s">
        <v>141</v>
      </c>
      <c r="AB9" s="7">
        <v>7</v>
      </c>
      <c r="AC9" s="12">
        <f>'Step (7)'!B9</f>
        <v>716.7388916015625</v>
      </c>
      <c r="AD9">
        <f>'Step (7)'!C9</f>
        <v>556.5609130859375</v>
      </c>
      <c r="AE9" s="13">
        <f>'Step (7)'!D9</f>
        <v>142.65113830566406</v>
      </c>
      <c r="AI9" s="12"/>
      <c r="AJ9" s="13" t="s">
        <v>62</v>
      </c>
      <c r="AK9" s="12">
        <f>AD50</f>
        <v>-61.073580536088969</v>
      </c>
      <c r="AL9">
        <f>AD51</f>
        <v>272.30700929519691</v>
      </c>
      <c r="AM9">
        <f>AD52</f>
        <v>50.66074864771663</v>
      </c>
      <c r="AN9">
        <f>AD79</f>
        <v>-63.107833355641127</v>
      </c>
      <c r="AO9">
        <f>AD68</f>
        <v>-15.980572518203285</v>
      </c>
      <c r="AP9">
        <f>AD69</f>
        <v>110.1782656600941</v>
      </c>
      <c r="AQ9" s="13">
        <f>AD70</f>
        <v>57.508862289448473</v>
      </c>
      <c r="AR9" s="7"/>
      <c r="AS9" s="13">
        <f>AD19*1000</f>
        <v>0</v>
      </c>
      <c r="AT9" t="s">
        <v>422</v>
      </c>
      <c r="BB9" s="33" t="s">
        <v>63</v>
      </c>
      <c r="BC9" s="33">
        <f>'Step (7)'!AK10</f>
        <v>-73.62952978358868</v>
      </c>
      <c r="BD9" s="33">
        <f>'Step (7)'!AL10</f>
        <v>46.008061365033313</v>
      </c>
      <c r="BE9" s="33">
        <f>'Step (7)'!AM10</f>
        <v>11.797551700264057</v>
      </c>
      <c r="BF9" s="33">
        <f>'Step (7)'!AN10</f>
        <v>-136.0829211416079</v>
      </c>
      <c r="BG9" s="33">
        <f>'Step (7)'!AO10</f>
        <v>-48.207102377922482</v>
      </c>
      <c r="BH9" s="33">
        <f>'Step (7)'!AP10</f>
        <v>23.496057448134273</v>
      </c>
      <c r="BI9" s="33">
        <f>'Step (7)'!AQ10</f>
        <v>9.8181592318784467</v>
      </c>
      <c r="BJ9" s="33"/>
      <c r="BK9" s="33">
        <f>'Step (7)'!AS10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>
        <f>'Step (7)'!BU20</f>
        <v>719.13988443583298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(7)'!AB37</f>
        <v>2--</v>
      </c>
      <c r="CR9">
        <f>'Step (7)'!AC37</f>
        <v>-60.28387451171875</v>
      </c>
      <c r="CS9">
        <f>'Step (7)'!AD37</f>
        <v>-63.58526611328125</v>
      </c>
      <c r="CT9" s="13">
        <f>'Step (7)'!AE37</f>
        <v>277.15240478515625</v>
      </c>
      <c r="CV9" s="12" t="str">
        <f>'Step (7)'!AB55</f>
        <v>7--</v>
      </c>
      <c r="CW9">
        <f>'Step (7)'!AC55</f>
        <v>-43.12896728515625</v>
      </c>
      <c r="CX9">
        <f>'Step (7)'!AD55</f>
        <v>-33.350830078125</v>
      </c>
      <c r="CY9" s="56">
        <f>'Step (7)'!AE55</f>
        <v>117.65113830566406</v>
      </c>
      <c r="DB9" t="s">
        <v>386</v>
      </c>
      <c r="DC9">
        <f>B18-B$19</f>
        <v>-1.8197021484375</v>
      </c>
      <c r="DD9">
        <f t="shared" si="3"/>
        <v>7.536224365234375</v>
      </c>
      <c r="DE9">
        <f t="shared" si="3"/>
        <v>210.65203857421875</v>
      </c>
      <c r="DI9" t="s">
        <v>386</v>
      </c>
      <c r="DJ9">
        <f>B21</f>
        <v>653.6514892578125</v>
      </c>
      <c r="DK9">
        <f t="shared" si="4"/>
        <v>228.89471435546875</v>
      </c>
      <c r="DL9">
        <f t="shared" si="4"/>
        <v>363.4765625</v>
      </c>
    </row>
    <row r="10" spans="2:118" ht="15" thickBot="1" x14ac:dyDescent="0.35">
      <c r="B10" s="83">
        <v>768.837646484375</v>
      </c>
      <c r="C10" s="84">
        <v>292.61550903320313</v>
      </c>
      <c r="D10" s="69">
        <v>101.38391876220703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1.7223318941197059</v>
      </c>
      <c r="N10" s="89" t="s">
        <v>141</v>
      </c>
      <c r="O10" s="1"/>
      <c r="U10" s="88" t="s">
        <v>132</v>
      </c>
      <c r="V10" s="7" t="s">
        <v>4</v>
      </c>
      <c r="W10" s="172">
        <f>'Step (7)'!BU31/1000</f>
        <v>1.7223318941197059</v>
      </c>
      <c r="X10" s="89" t="s">
        <v>141</v>
      </c>
      <c r="AB10" s="7">
        <v>8</v>
      </c>
      <c r="AC10" s="12">
        <f>'Step (7)'!B11</f>
        <v>596.60552978515625</v>
      </c>
      <c r="AD10">
        <f>'Step (7)'!C11</f>
        <v>229.82659912109375</v>
      </c>
      <c r="AE10" s="13">
        <f>'Step (7)'!D11</f>
        <v>115.65781402587891</v>
      </c>
      <c r="AI10" s="14"/>
      <c r="AJ10" s="16" t="s">
        <v>63</v>
      </c>
      <c r="AK10" s="14">
        <f>AE50</f>
        <v>-73.62952978358868</v>
      </c>
      <c r="AL10" s="15">
        <f>AE51</f>
        <v>46.008061365033313</v>
      </c>
      <c r="AM10" s="15">
        <f>AE52</f>
        <v>11.797551700264057</v>
      </c>
      <c r="AN10" s="15">
        <f>AE79</f>
        <v>-136.0829211416079</v>
      </c>
      <c r="AO10" s="15">
        <f>AE68</f>
        <v>-48.207102377922482</v>
      </c>
      <c r="AP10" s="15">
        <f>AE69</f>
        <v>23.496057448134273</v>
      </c>
      <c r="AQ10" s="16">
        <f>AE70</f>
        <v>9.8181592318784467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596.60552978515625</v>
      </c>
      <c r="C11" s="84">
        <v>229.82659912109375</v>
      </c>
      <c r="D11" s="69">
        <v>115.65781402587891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(7)'!B16</f>
        <v>759.86785888671875</v>
      </c>
      <c r="AD11">
        <f>'Step (7)'!C16</f>
        <v>589.9117431640625</v>
      </c>
      <c r="AE11" s="13">
        <f>'Step (7)'!D16</f>
        <v>25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>
        <f>W13</f>
        <v>-2.6908549700827544</v>
      </c>
      <c r="DD11" t="s">
        <v>141</v>
      </c>
      <c r="DI11" t="s">
        <v>145</v>
      </c>
      <c r="DJ11" s="178">
        <f>W37</f>
        <v>3.9275052621481996</v>
      </c>
      <c r="DK11" t="s">
        <v>141</v>
      </c>
    </row>
    <row r="12" spans="2:118" x14ac:dyDescent="0.3">
      <c r="B12" s="77">
        <v>695.6976318359375</v>
      </c>
      <c r="C12" s="78">
        <v>499.9185791015625</v>
      </c>
      <c r="D12" s="71">
        <v>305.69088745117188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(7)'!B12</f>
        <v>695.6976318359375</v>
      </c>
      <c r="AD12">
        <f>'Step (7)'!C12</f>
        <v>499.9185791015625</v>
      </c>
      <c r="AE12" s="13">
        <f>'Step (7)'!D12</f>
        <v>305.69088745117188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>
        <f>'Step (7)'!BU26</f>
        <v>-182.68909001335481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(7)'!AB48</f>
        <v>uz^</v>
      </c>
      <c r="CR12" s="15">
        <f>'Step (7)'!AC48</f>
        <v>-2.8986167762577147E-2</v>
      </c>
      <c r="CS12" s="15">
        <f>'Step (7)'!AD48</f>
        <v>-0.22627352673557993</v>
      </c>
      <c r="CT12" s="16">
        <f>'Step (7)'!AE48</f>
        <v>0.97363242200384958</v>
      </c>
      <c r="CV12" s="14" t="str">
        <f>'Step (7)'!AB66</f>
        <v>lz^</v>
      </c>
      <c r="CW12" s="15">
        <f>'Step (7)'!AC66</f>
        <v>0.12831627221913958</v>
      </c>
      <c r="CX12" s="15">
        <f>'Step (7)'!AD66</f>
        <v>-0.12842192590003784</v>
      </c>
      <c r="CY12" s="59">
        <f>'Step (7)'!AE66</f>
        <v>0.98338331449740835</v>
      </c>
    </row>
    <row r="13" spans="2:118" x14ac:dyDescent="0.3">
      <c r="B13" s="77">
        <v>655.872314453125</v>
      </c>
      <c r="C13" s="78">
        <v>275.61691284179688</v>
      </c>
      <c r="D13" s="71">
        <v>115.14983367919922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>
        <f t="shared" ref="M13:M19" si="5">IF($B$36=0,W13,
IF($B$36=1, W37,
IF($B$36=2, W13,W37)))</f>
        <v>-2.6908549700827544</v>
      </c>
      <c r="N13" s="91" t="s">
        <v>141</v>
      </c>
      <c r="U13" s="92" t="s">
        <v>139</v>
      </c>
      <c r="V13" s="5"/>
      <c r="W13" s="173">
        <f>'Step (7)'!CW18/1000</f>
        <v>-2.6908549700827544</v>
      </c>
      <c r="X13" s="91" t="s">
        <v>141</v>
      </c>
      <c r="AB13" s="7">
        <v>11</v>
      </c>
      <c r="AC13" s="12">
        <f>'Step (7)'!B13</f>
        <v>655.872314453125</v>
      </c>
      <c r="AD13">
        <f>'Step (7)'!C13</f>
        <v>275.61691284179688</v>
      </c>
      <c r="AE13" s="13">
        <f>'Step (7)'!D13</f>
        <v>115.14983367919922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>
        <f>'Step (7)'!BU27</f>
        <v>-514.74948027793891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712.12518310546875</v>
      </c>
      <c r="C14" s="84">
        <v>530.958984375</v>
      </c>
      <c r="D14" s="69">
        <v>149.59768676757813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>
        <f t="shared" si="5"/>
        <v>0.68106343242571965</v>
      </c>
      <c r="N14" s="89" t="s">
        <v>141</v>
      </c>
      <c r="U14" s="50" t="s">
        <v>135</v>
      </c>
      <c r="V14" s="13"/>
      <c r="W14" s="172">
        <f>'Step (7)'!CW88/1000</f>
        <v>0.68106343242571965</v>
      </c>
      <c r="X14" s="89" t="s">
        <v>141</v>
      </c>
      <c r="AB14" s="7">
        <v>12</v>
      </c>
      <c r="AC14" s="12">
        <f>'Step (7)'!B14</f>
        <v>712.12518310546875</v>
      </c>
      <c r="AD14">
        <f>'Step (7)'!C14</f>
        <v>530.958984375</v>
      </c>
      <c r="AE14" s="13">
        <f>'Step (7)'!D14</f>
        <v>149.59768676757813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>
        <f>'Step (7)'!BU28</f>
        <v>-100.85518733426017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665.2371826171875</v>
      </c>
      <c r="C15" s="84">
        <v>302.99533081054688</v>
      </c>
      <c r="D15" s="69">
        <v>309.87698364257813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>
        <f t="shared" si="5"/>
        <v>-0.97909103266891673</v>
      </c>
      <c r="N15" s="89" t="s">
        <v>141</v>
      </c>
      <c r="U15" s="50" t="s">
        <v>136</v>
      </c>
      <c r="V15" s="13"/>
      <c r="W15" s="172">
        <f>'Step (7)'!CW83/1000</f>
        <v>-0.97909103266891673</v>
      </c>
      <c r="X15" s="89" t="s">
        <v>141</v>
      </c>
      <c r="AB15" s="8">
        <v>13</v>
      </c>
      <c r="AC15" s="14">
        <f>'Step (7)'!B15</f>
        <v>665.2371826171875</v>
      </c>
      <c r="AD15" s="15">
        <f>'Step (7)'!C15</f>
        <v>302.99533081054688</v>
      </c>
      <c r="AE15" s="16">
        <f>'Step (7)'!D15</f>
        <v>309.87698364257813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>
        <f t="shared" ref="BC15:BH20" si="6">BC4</f>
        <v>-0.26618550430907278</v>
      </c>
      <c r="BD15" s="33">
        <f t="shared" si="6"/>
        <v>0.96348589993531519</v>
      </c>
      <c r="BE15" s="33">
        <f t="shared" si="6"/>
        <v>-2.8986167762577147E-2</v>
      </c>
      <c r="BF15" s="33">
        <f t="shared" si="6"/>
        <v>-0.46051416526823441</v>
      </c>
      <c r="BG15" s="33">
        <f t="shared" si="6"/>
        <v>-0.19140965609396268</v>
      </c>
      <c r="BH15" s="33">
        <f t="shared" si="6"/>
        <v>0.97308646986677128</v>
      </c>
      <c r="BI15" s="33"/>
      <c r="BJ15" s="33">
        <f t="shared" ref="BJ15:BJ20" si="7">BK4</f>
        <v>0</v>
      </c>
      <c r="BK15" s="33"/>
      <c r="BL15" s="33"/>
      <c r="BM15" s="37">
        <f t="array" ref="BM15:BR20">MINVERSE(BC15:BH20)</f>
        <v>0.16817773148282281</v>
      </c>
      <c r="BN15" s="38">
        <v>-0.59208446907711554</v>
      </c>
      <c r="BO15" s="38">
        <v>-4.6482581279078158E-2</v>
      </c>
      <c r="BP15" s="38">
        <v>-6.3540324133233364E-3</v>
      </c>
      <c r="BQ15" s="38">
        <v>-2.4362095678221495E-3</v>
      </c>
      <c r="BR15" s="39">
        <v>3.7876401124365897E-3</v>
      </c>
      <c r="BS15" s="40">
        <f t="shared" ref="BS15:BS20" si="8">BJ15</f>
        <v>0</v>
      </c>
      <c r="BT15" s="33" t="s">
        <v>49</v>
      </c>
      <c r="BU15" s="40">
        <f t="array" ref="BU15:BU20">MMULT(BM15:BR20,BS15:BS20)</f>
        <v>-76.975154598153424</v>
      </c>
      <c r="BV15" s="33" t="s">
        <v>23</v>
      </c>
      <c r="BW15" s="33"/>
      <c r="BX15" s="33"/>
      <c r="BY15" s="33"/>
      <c r="CC15">
        <f>'Step (7)'!BU29</f>
        <v>567.7770828784528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>
        <f>CR6*CR12</f>
        <v>3.886940648806857E-3</v>
      </c>
      <c r="CS15">
        <f>CS6*CS12</f>
        <v>0.17089293475376194</v>
      </c>
      <c r="CT15">
        <f>CT6*CT12</f>
        <v>-0.62465677187701651</v>
      </c>
      <c r="CW15">
        <f>CW6*CW12</f>
        <v>-2.1290771438862374E-2</v>
      </c>
      <c r="CX15">
        <f>CX6*CX12</f>
        <v>0.10359832602337789</v>
      </c>
      <c r="CY15" s="56">
        <f>CY6*CY12</f>
        <v>0.55776109023982345</v>
      </c>
      <c r="DB15" t="s">
        <v>410</v>
      </c>
      <c r="DC15">
        <f>DC6-DC7</f>
        <v>46.88800048828125</v>
      </c>
      <c r="DD15">
        <f>DD6-DD7</f>
        <v>227.96365356445313</v>
      </c>
      <c r="DE15">
        <f>DE6-DE7</f>
        <v>-160.279296875</v>
      </c>
      <c r="DI15" t="s">
        <v>414</v>
      </c>
      <c r="DJ15">
        <f>DJ6-DJ7</f>
        <v>39.8253173828125</v>
      </c>
      <c r="DK15">
        <f>DK6-DK7</f>
        <v>224.30166625976563</v>
      </c>
      <c r="DL15">
        <f>DL6-DL7</f>
        <v>190.54105377197266</v>
      </c>
    </row>
    <row r="16" spans="2:118" ht="15" thickBot="1" x14ac:dyDescent="0.35">
      <c r="B16" s="202">
        <v>759.86785888671875</v>
      </c>
      <c r="C16" s="203">
        <v>589.9117431640625</v>
      </c>
      <c r="D16" s="204">
        <v>25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>
        <f t="shared" si="5"/>
        <v>-0.10085518733426017</v>
      </c>
      <c r="N16" s="89" t="s">
        <v>141</v>
      </c>
      <c r="U16" s="50" t="s">
        <v>140</v>
      </c>
      <c r="V16" s="13"/>
      <c r="W16" s="172">
        <f>'Step (7)'!CC7/1000</f>
        <v>-0.10085518733426017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>
        <f t="shared" si="6"/>
        <v>0.94061727312459742</v>
      </c>
      <c r="BD16" s="33">
        <f t="shared" si="6"/>
        <v>0.25306014423114792</v>
      </c>
      <c r="BE16" s="33">
        <f t="shared" si="6"/>
        <v>-0.22627352673557993</v>
      </c>
      <c r="BF16" s="33">
        <f t="shared" si="6"/>
        <v>0.88133702672270342</v>
      </c>
      <c r="BG16" s="33">
        <f t="shared" si="6"/>
        <v>0.96972949029119959</v>
      </c>
      <c r="BH16" s="33">
        <f t="shared" si="6"/>
        <v>0.20768371290906668</v>
      </c>
      <c r="BI16" s="33"/>
      <c r="BJ16" s="33">
        <f t="shared" si="7"/>
        <v>0</v>
      </c>
      <c r="BK16" s="33"/>
      <c r="BL16" s="33"/>
      <c r="BM16" s="41">
        <v>-0.72374251103452059</v>
      </c>
      <c r="BN16" s="33">
        <v>-0.17591739716768809</v>
      </c>
      <c r="BO16" s="33">
        <v>-0.37791371397572882</v>
      </c>
      <c r="BP16" s="33">
        <v>-1.5217766113391482E-3</v>
      </c>
      <c r="BQ16" s="33">
        <v>6.1151803707004543E-3</v>
      </c>
      <c r="BR16" s="42">
        <v>-1.1965876577795167E-4</v>
      </c>
      <c r="BS16" s="43">
        <f t="shared" si="8"/>
        <v>0</v>
      </c>
      <c r="BT16" s="33" t="s">
        <v>50</v>
      </c>
      <c r="BU16" s="43">
        <v>-625.82511034380695</v>
      </c>
      <c r="BV16" s="33" t="s">
        <v>24</v>
      </c>
      <c r="BW16" s="33"/>
      <c r="BX16" s="33"/>
      <c r="BY16" s="33"/>
      <c r="CC16">
        <f>'Step (7)'!BU30</f>
        <v>296.5350492596836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>
        <f>SUM(CR15:CT15)</f>
        <v>-0.44987689647444773</v>
      </c>
      <c r="CV16" s="1" t="s">
        <v>147</v>
      </c>
      <c r="CW16">
        <f>SUM(CW15:CY15)</f>
        <v>0.64006864482433901</v>
      </c>
      <c r="CY16" s="56"/>
      <c r="DB16" t="s">
        <v>42</v>
      </c>
      <c r="DC16">
        <f>DC15/(SQRT(SUMSQ($DC$15:$DE$15)))</f>
        <v>0.16592417368938073</v>
      </c>
      <c r="DD16">
        <f>DD15/(SQRT(SUMSQ($DC$15:$DE$15)))</f>
        <v>0.80670279079927243</v>
      </c>
      <c r="DE16">
        <f>DE15/(SQRT(SUMSQ($DC$15:$DE$15)))</f>
        <v>-0.56718583894713159</v>
      </c>
      <c r="DI16" t="s">
        <v>43</v>
      </c>
      <c r="DJ16">
        <f>DJ15/(SQRT(SUMSQ($DC$15:$DE$15)))</f>
        <v>0.14093121501975825</v>
      </c>
      <c r="DK16">
        <f>DK15/(SQRT(SUMSQ($DC$15:$DE$15)))</f>
        <v>0.79374399086616088</v>
      </c>
      <c r="DL16">
        <f>DL15/(SQRT(SUMSQ($DC$15:$DE$15)))</f>
        <v>0.67427415483243036</v>
      </c>
    </row>
    <row r="17" spans="2:118" x14ac:dyDescent="0.3">
      <c r="B17" s="212">
        <v>657.99249267578125</v>
      </c>
      <c r="C17" s="213">
        <v>262.7451171875</v>
      </c>
      <c r="D17" s="213">
        <v>307.14047241210938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>
        <f t="shared" si="5"/>
        <v>0.16605852234797749</v>
      </c>
      <c r="N17" s="89" t="s">
        <v>141</v>
      </c>
      <c r="U17" s="50" t="s">
        <v>137</v>
      </c>
      <c r="V17" s="13"/>
      <c r="W17" s="172">
        <f>'Step (7)'!CW63/1000</f>
        <v>0.16605852234797749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>
        <f t="shared" si="6"/>
        <v>0.21067610874366186</v>
      </c>
      <c r="BD17" s="33">
        <f t="shared" si="6"/>
        <v>8.7495622905070222E-2</v>
      </c>
      <c r="BE17" s="33">
        <f t="shared" si="6"/>
        <v>0.97363242200384958</v>
      </c>
      <c r="BF17" s="33">
        <f t="shared" si="6"/>
        <v>0.10569649433583853</v>
      </c>
      <c r="BG17" s="33">
        <f t="shared" si="6"/>
        <v>0.15161483836868136</v>
      </c>
      <c r="BH17" s="33">
        <f t="shared" si="6"/>
        <v>-9.9850876583682441E-2</v>
      </c>
      <c r="BI17" s="33"/>
      <c r="BJ17" s="33">
        <f t="shared" si="7"/>
        <v>1656</v>
      </c>
      <c r="BK17" s="33"/>
      <c r="BL17" s="33"/>
      <c r="BM17" s="41">
        <v>0.26229730035275234</v>
      </c>
      <c r="BN17" s="33">
        <v>-9.562021930274954E-2</v>
      </c>
      <c r="BO17" s="33">
        <v>1.0669649023081487</v>
      </c>
      <c r="BP17" s="33">
        <v>7.1124162246833181E-4</v>
      </c>
      <c r="BQ17" s="33">
        <v>-7.9802422884176253E-4</v>
      </c>
      <c r="BR17" s="42">
        <v>-1.1026003082240975E-3</v>
      </c>
      <c r="BS17" s="43">
        <f t="shared" si="8"/>
        <v>1656</v>
      </c>
      <c r="BT17" s="33" t="s">
        <v>51</v>
      </c>
      <c r="BU17" s="43">
        <v>1766.8938782222942</v>
      </c>
      <c r="BV17" s="33" t="s">
        <v>25</v>
      </c>
      <c r="BW17" s="33"/>
      <c r="BX17" s="33"/>
      <c r="BY17" s="33"/>
      <c r="CC17">
        <f>'Step (7)'!BU31</f>
        <v>1722.3318941197058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11.5374755859375</v>
      </c>
      <c r="DD17">
        <f>DD7</f>
        <v>67.562667846679688</v>
      </c>
      <c r="DE17">
        <f>DE7</f>
        <v>45.82720947265625</v>
      </c>
      <c r="DF17">
        <f>SQRT(SUMSQ(DC17:DE17))</f>
        <v>82.449745648531774</v>
      </c>
      <c r="DG17" t="s">
        <v>397</v>
      </c>
      <c r="DI17" t="s">
        <v>415</v>
      </c>
      <c r="DJ17">
        <f>DJ7</f>
        <v>655.872314453125</v>
      </c>
      <c r="DK17">
        <f>DK7</f>
        <v>275.61691284179688</v>
      </c>
      <c r="DL17">
        <f>DL7</f>
        <v>115.14983367919922</v>
      </c>
      <c r="DM17">
        <f>SQRT(SUMSQ(DJ17:DL17))</f>
        <v>720.68901733472308</v>
      </c>
      <c r="DN17" t="s">
        <v>397</v>
      </c>
    </row>
    <row r="18" spans="2:118" ht="15" thickBot="1" x14ac:dyDescent="0.35">
      <c r="B18" s="215">
        <v>651.8800048828125</v>
      </c>
      <c r="C18" s="184">
        <v>242.96888732910156</v>
      </c>
      <c r="D18" s="184">
        <v>474.70181274414063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>
        <f t="shared" si="5"/>
        <v>-2.3817942947733823</v>
      </c>
      <c r="N18" s="89" t="s">
        <v>141</v>
      </c>
      <c r="U18" s="50" t="s">
        <v>138</v>
      </c>
      <c r="V18" s="13"/>
      <c r="W18" s="172">
        <f>'Step (7)'!CW58/1000</f>
        <v>-2.3817942947733823</v>
      </c>
      <c r="X18" s="89" t="s">
        <v>141</v>
      </c>
      <c r="AB18" s="6" t="s">
        <v>6</v>
      </c>
      <c r="AC18" s="9">
        <f>'Step (7)'!C28</f>
        <v>0</v>
      </c>
      <c r="AD18" s="10">
        <f>'Step (7)'!C29</f>
        <v>0</v>
      </c>
      <c r="AE18" s="11">
        <f>'Step (7)'!C30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>
        <f t="shared" si="6"/>
        <v>-274.0902356671146</v>
      </c>
      <c r="BD18" s="33">
        <f t="shared" si="6"/>
        <v>-75.699659995107325</v>
      </c>
      <c r="BE18" s="33">
        <f t="shared" si="6"/>
        <v>0.8035754243509956</v>
      </c>
      <c r="BF18" s="33">
        <f t="shared" si="6"/>
        <v>-152.00999924822423</v>
      </c>
      <c r="BG18" s="33">
        <f t="shared" si="6"/>
        <v>-119.14625909308732</v>
      </c>
      <c r="BH18" s="33">
        <f t="shared" si="6"/>
        <v>-21.104115613204208</v>
      </c>
      <c r="BI18" s="33"/>
      <c r="BJ18" s="33">
        <f t="shared" si="7"/>
        <v>0</v>
      </c>
      <c r="BK18" s="33"/>
      <c r="BL18" s="33"/>
      <c r="BM18" s="41">
        <v>0.14666164814912189</v>
      </c>
      <c r="BN18" s="33">
        <v>-0.40450746905469342</v>
      </c>
      <c r="BO18" s="33">
        <v>-6.0902890902331024E-2</v>
      </c>
      <c r="BP18" s="33">
        <v>1.4275930924284182E-3</v>
      </c>
      <c r="BQ18" s="33">
        <v>2.5160422884960591E-3</v>
      </c>
      <c r="BR18" s="42">
        <v>-1.3273339415507547E-2</v>
      </c>
      <c r="BS18" s="43">
        <f t="shared" si="8"/>
        <v>0</v>
      </c>
      <c r="BT18" s="33" t="s">
        <v>52</v>
      </c>
      <c r="BU18" s="43">
        <v>-100.85518733426018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>
        <f>-CC6/CR16</f>
        <v>3927.5052621481996</v>
      </c>
      <c r="CS18" s="62"/>
      <c r="CT18" s="62"/>
      <c r="CU18" s="62"/>
      <c r="CV18" s="63" t="s">
        <v>146</v>
      </c>
      <c r="CW18" s="62">
        <f>-CC17/CW16</f>
        <v>-2690.8549700827543</v>
      </c>
      <c r="CX18" s="62"/>
      <c r="CY18" s="64"/>
      <c r="DB18" t="s">
        <v>394</v>
      </c>
      <c r="DC18">
        <f>DC16*DC17</f>
        <v>1.9143461030580835</v>
      </c>
      <c r="DD18">
        <f t="shared" ref="DD18:DE18" si="9">DD16*DD17</f>
        <v>54.502992705760775</v>
      </c>
      <c r="DE18">
        <f t="shared" si="9"/>
        <v>-25.99254425135447</v>
      </c>
      <c r="DF18">
        <f>SUM(DC18:DE18)</f>
        <v>30.424794557464391</v>
      </c>
      <c r="DG18" t="s">
        <v>396</v>
      </c>
      <c r="DI18" t="s">
        <v>416</v>
      </c>
      <c r="DJ18">
        <f>DJ16*DJ17</f>
        <v>92.432882173699852</v>
      </c>
      <c r="DK18">
        <f t="shared" ref="DK18:DL18" si="10">DK16*DK17</f>
        <v>218.76926834925868</v>
      </c>
      <c r="DL18">
        <f t="shared" si="10"/>
        <v>77.642556783136982</v>
      </c>
      <c r="DM18">
        <f>SUM(DJ18:DL18)</f>
        <v>388.84470730609547</v>
      </c>
      <c r="DN18" t="s">
        <v>396</v>
      </c>
    </row>
    <row r="19" spans="2:118" ht="15" thickBot="1" x14ac:dyDescent="0.35">
      <c r="B19" s="224">
        <v>653.69970703125</v>
      </c>
      <c r="C19" s="225">
        <v>235.43266296386719</v>
      </c>
      <c r="D19" s="225">
        <v>264.04977416992188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>
        <f t="shared" si="5"/>
        <v>-6.309759044925185</v>
      </c>
      <c r="N19" s="91" t="s">
        <v>141</v>
      </c>
      <c r="U19" s="92" t="s">
        <v>402</v>
      </c>
      <c r="V19" s="5"/>
      <c r="W19" s="180">
        <f>DC29</f>
        <v>-6.309759044925185</v>
      </c>
      <c r="X19" s="91" t="s">
        <v>141</v>
      </c>
      <c r="AB19" s="8" t="s">
        <v>7</v>
      </c>
      <c r="AC19" s="14">
        <f>'Step (7)'!C31</f>
        <v>0</v>
      </c>
      <c r="AD19" s="15">
        <f>'Step (7)'!C32</f>
        <v>0</v>
      </c>
      <c r="AE19" s="16">
        <f>'Step (7)'!C33</f>
        <v>0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>
        <f t="shared" si="6"/>
        <v>-61.073580536088969</v>
      </c>
      <c r="BD19" s="33">
        <f t="shared" si="6"/>
        <v>272.30700929519691</v>
      </c>
      <c r="BE19" s="33">
        <f t="shared" si="6"/>
        <v>50.66074864771663</v>
      </c>
      <c r="BF19" s="33">
        <f t="shared" si="6"/>
        <v>-63.107833355641127</v>
      </c>
      <c r="BG19" s="33">
        <f t="shared" si="6"/>
        <v>-15.980572518203285</v>
      </c>
      <c r="BH19" s="33">
        <f t="shared" si="6"/>
        <v>110.1782656600941</v>
      </c>
      <c r="BI19" s="33"/>
      <c r="BJ19" s="33">
        <f t="shared" si="7"/>
        <v>0</v>
      </c>
      <c r="BK19" s="33"/>
      <c r="BL19" s="33"/>
      <c r="BM19" s="41">
        <v>-0.4282625200921984</v>
      </c>
      <c r="BN19" s="33">
        <v>1.9534545141215762</v>
      </c>
      <c r="BO19" s="33">
        <v>0.35501622718220127</v>
      </c>
      <c r="BP19" s="33">
        <v>5.1137840788370815E-3</v>
      </c>
      <c r="BQ19" s="33">
        <v>-4.9523866747617617E-4</v>
      </c>
      <c r="BR19" s="42">
        <v>8.8938702673400493E-3</v>
      </c>
      <c r="BS19" s="43">
        <f t="shared" si="8"/>
        <v>0</v>
      </c>
      <c r="BT19" s="33" t="s">
        <v>53</v>
      </c>
      <c r="BU19" s="43">
        <v>587.90687221372525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>
        <f>SQRT(DF17^2-DF18^2)</f>
        <v>76.630884332908934</v>
      </c>
      <c r="DD19" t="s">
        <v>113</v>
      </c>
      <c r="DF19" s="1" t="s">
        <v>398</v>
      </c>
      <c r="DI19" t="s">
        <v>395</v>
      </c>
      <c r="DJ19">
        <f>SQRT(DM17^2-DM18^2)</f>
        <v>606.78863973127056</v>
      </c>
      <c r="DK19" t="s">
        <v>113</v>
      </c>
      <c r="DM19" s="1" t="s">
        <v>398</v>
      </c>
    </row>
    <row r="20" spans="2:118" ht="15" thickBot="1" x14ac:dyDescent="0.35">
      <c r="B20" s="215">
        <v>671.1839599609375</v>
      </c>
      <c r="C20" s="184">
        <v>350.8402099609375</v>
      </c>
      <c r="D20" s="184">
        <v>267.12322998046875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>
        <f t="shared" si="6"/>
        <v>-73.62952978358868</v>
      </c>
      <c r="BD20" s="33">
        <f t="shared" si="6"/>
        <v>46.008061365033313</v>
      </c>
      <c r="BE20" s="33">
        <f t="shared" si="6"/>
        <v>11.797551700264057</v>
      </c>
      <c r="BF20" s="33">
        <f t="shared" si="6"/>
        <v>-136.0829211416079</v>
      </c>
      <c r="BG20" s="33">
        <f t="shared" si="6"/>
        <v>-48.207102377922482</v>
      </c>
      <c r="BH20" s="33">
        <f t="shared" si="6"/>
        <v>23.496057448134273</v>
      </c>
      <c r="BI20" s="33"/>
      <c r="BJ20" s="33">
        <f t="shared" si="7"/>
        <v>0</v>
      </c>
      <c r="BK20" s="33"/>
      <c r="BL20" s="33"/>
      <c r="BM20" s="44">
        <v>1.7832447689963269</v>
      </c>
      <c r="BN20" s="45">
        <v>0.20218820052546979</v>
      </c>
      <c r="BO20" s="45">
        <v>0.43426321523902955</v>
      </c>
      <c r="BP20" s="45">
        <v>1.471328285857188E-3</v>
      </c>
      <c r="BQ20" s="45">
        <v>-5.6517338575603837E-3</v>
      </c>
      <c r="BR20" s="46">
        <v>-3.4104306299739509E-3</v>
      </c>
      <c r="BS20" s="47">
        <f t="shared" si="8"/>
        <v>0</v>
      </c>
      <c r="BT20" s="33" t="s">
        <v>54</v>
      </c>
      <c r="BU20" s="47">
        <v>719.13988443583298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653.6514892578125</v>
      </c>
      <c r="C21" s="184">
        <v>228.89471435546875</v>
      </c>
      <c r="D21" s="184">
        <v>363.4765625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654.5831298828125</v>
      </c>
      <c r="C22" s="229">
        <v>259.80364990234375</v>
      </c>
      <c r="D22" s="229">
        <v>173.92433166503906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>
        <f>IF($B$36=0,W22,
IF($B$36=1, W46,
IF($B$36=2, W22,W46)))</f>
        <v>-0.21803994396711712</v>
      </c>
      <c r="N22" s="89" t="s">
        <v>141</v>
      </c>
      <c r="U22" s="50" t="s">
        <v>384</v>
      </c>
      <c r="V22" s="7" t="s">
        <v>2</v>
      </c>
      <c r="W22" s="178">
        <f>DC39</f>
        <v>-0.21803994396711712</v>
      </c>
      <c r="X22" s="89" t="s">
        <v>141</v>
      </c>
      <c r="AB22" s="6">
        <v>1</v>
      </c>
      <c r="AC22" s="18">
        <f t="shared" ref="AC22:AC34" si="11">AC3-$AC$11</f>
        <v>16.74554443359375</v>
      </c>
      <c r="AD22" s="18">
        <f t="shared" ref="AD22:AD34" si="12">AD3-$AD$11</f>
        <v>-335.78341674804688</v>
      </c>
      <c r="AE22" s="18">
        <f t="shared" ref="AE22:AE34" si="13">AE3-$AE$11</f>
        <v>216.18643188476563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-6.11248779296875</v>
      </c>
      <c r="DD22">
        <f>DD9-DD8</f>
        <v>-19.776229858398438</v>
      </c>
      <c r="DE22">
        <f>DE9-DE8</f>
        <v>167.56134033203125</v>
      </c>
      <c r="DI22" t="s">
        <v>409</v>
      </c>
      <c r="DJ22">
        <f>DJ9-DJ8</f>
        <v>-17.532470703125</v>
      </c>
      <c r="DK22">
        <f>DK9-DK8</f>
        <v>-121.94549560546875</v>
      </c>
      <c r="DL22">
        <f>DL9-DL8</f>
        <v>96.35333251953125</v>
      </c>
    </row>
    <row r="23" spans="2:118" x14ac:dyDescent="0.3">
      <c r="F23" t="s">
        <v>111</v>
      </c>
      <c r="K23" s="50" t="s">
        <v>384</v>
      </c>
      <c r="L23" s="7" t="s">
        <v>3</v>
      </c>
      <c r="M23" s="178">
        <f t="shared" ref="M23:M24" si="14">IF($B$36=0,W23,
IF($B$36=1, W47,
IF($B$36=2, W23,W47)))</f>
        <v>-1.4316363202920579</v>
      </c>
      <c r="N23" s="89" t="s">
        <v>141</v>
      </c>
      <c r="U23" s="50" t="s">
        <v>384</v>
      </c>
      <c r="V23" s="7" t="s">
        <v>3</v>
      </c>
      <c r="W23" s="178">
        <f>DD39</f>
        <v>-1.4316363202920579</v>
      </c>
      <c r="X23" s="89" t="s">
        <v>141</v>
      </c>
      <c r="AB23" s="7">
        <v>2</v>
      </c>
      <c r="AC23" s="19">
        <f t="shared" si="11"/>
        <v>-60.28387451171875</v>
      </c>
      <c r="AD23" s="20">
        <f t="shared" si="12"/>
        <v>-63.58526611328125</v>
      </c>
      <c r="AE23" s="21">
        <f t="shared" si="13"/>
        <v>277.15240478515625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>
        <f>CC5</f>
        <v>-625.82511034380695</v>
      </c>
      <c r="CS23" t="s">
        <v>8</v>
      </c>
      <c r="CT23" s="13"/>
      <c r="CV23" s="28" t="s">
        <v>263</v>
      </c>
      <c r="CW23" s="51">
        <f>CC16</f>
        <v>296.5350492596836</v>
      </c>
      <c r="CX23" t="s">
        <v>8</v>
      </c>
      <c r="CY23" s="13"/>
      <c r="DB23" t="s">
        <v>387</v>
      </c>
      <c r="DC23">
        <f>DC22/(SQRT(SUMSQ($DC$22:$DE$22)))</f>
        <v>-3.6203909188189262E-2</v>
      </c>
      <c r="DD23">
        <f>DD22/(SQRT(SUMSQ($DC$22:$DE$22)))</f>
        <v>-0.11713345762453853</v>
      </c>
      <c r="DE23">
        <f>DE22/(SQRT(SUMSQ($DC$22:$DE$22)))</f>
        <v>0.99245605951317262</v>
      </c>
      <c r="DI23" t="s">
        <v>387</v>
      </c>
      <c r="DJ23">
        <f>DJ22/(SQRT(SUMSQ($DC$22:$DE$22)))</f>
        <v>-0.10384380283109572</v>
      </c>
      <c r="DK23">
        <f>DK22/(SQRT(SUMSQ($DC$22:$DE$22)))</f>
        <v>-0.72227606800092548</v>
      </c>
      <c r="DL23">
        <f>DL22/(SQRT(SUMSQ($DC$22:$DE$22)))</f>
        <v>0.57069517660701319</v>
      </c>
    </row>
    <row r="24" spans="2:118" ht="15" thickBot="1" x14ac:dyDescent="0.35">
      <c r="K24" s="74" t="s">
        <v>384</v>
      </c>
      <c r="L24" s="94" t="s">
        <v>4</v>
      </c>
      <c r="M24" s="235">
        <f t="shared" si="14"/>
        <v>-4.7359437645126023</v>
      </c>
      <c r="N24" s="93" t="s">
        <v>141</v>
      </c>
      <c r="U24" s="74" t="s">
        <v>384</v>
      </c>
      <c r="V24" s="94" t="s">
        <v>4</v>
      </c>
      <c r="W24" s="235">
        <f>DE39</f>
        <v>-4.7359437645126023</v>
      </c>
      <c r="X24" s="93" t="s">
        <v>141</v>
      </c>
      <c r="AB24" s="7">
        <v>3</v>
      </c>
      <c r="AC24" s="19">
        <f t="shared" si="11"/>
        <v>-151.3248291015625</v>
      </c>
      <c r="AD24" s="20">
        <f t="shared" si="12"/>
        <v>-366.87779235839844</v>
      </c>
      <c r="AE24" s="21">
        <f t="shared" si="13"/>
        <v>203.95640563964844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4.29278564453125</v>
      </c>
      <c r="DD24">
        <f>DD8</f>
        <v>27.312454223632813</v>
      </c>
      <c r="DE24">
        <f>DE8</f>
        <v>43.0906982421875</v>
      </c>
      <c r="DF24">
        <f>SQRT(SUMSQ(DC24:DE24))</f>
        <v>51.197719083052831</v>
      </c>
      <c r="DG24" t="s">
        <v>397</v>
      </c>
      <c r="DI24" t="s">
        <v>388</v>
      </c>
      <c r="DJ24">
        <f>DJ8</f>
        <v>671.1839599609375</v>
      </c>
      <c r="DK24">
        <f>DK8</f>
        <v>350.8402099609375</v>
      </c>
      <c r="DL24">
        <f>DL8</f>
        <v>267.12322998046875</v>
      </c>
      <c r="DM24">
        <f>SQRT(SUMSQ(DJ24:DL24))</f>
        <v>803.07632329030753</v>
      </c>
      <c r="DN24" t="s">
        <v>397</v>
      </c>
    </row>
    <row r="25" spans="2:118" ht="15" thickBot="1" x14ac:dyDescent="0.35">
      <c r="AB25" s="7">
        <v>4</v>
      </c>
      <c r="AC25" s="19">
        <f t="shared" si="11"/>
        <v>43.28594970703125</v>
      </c>
      <c r="AD25" s="20">
        <f t="shared" si="12"/>
        <v>-378.34326171875</v>
      </c>
      <c r="AE25" s="21">
        <f t="shared" si="13"/>
        <v>127.10284423828125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>
        <f>'Step (7)'!AC47</f>
        <v>0.96348589993531519</v>
      </c>
      <c r="CS25" s="51">
        <f>'Step (7)'!AD47</f>
        <v>0.25306014423114792</v>
      </c>
      <c r="CT25" s="67">
        <f>'Step (7)'!AE47</f>
        <v>8.7495622905070222E-2</v>
      </c>
      <c r="CV25" s="12"/>
      <c r="CW25" s="51">
        <f>CR68</f>
        <v>0.97308646986677128</v>
      </c>
      <c r="CX25" s="51">
        <f>CS68</f>
        <v>0.20768371290906668</v>
      </c>
      <c r="CY25" s="67">
        <f>CT68</f>
        <v>-9.9850876583682441E-2</v>
      </c>
      <c r="DB25" t="s">
        <v>394</v>
      </c>
      <c r="DC25">
        <f>DC23*DC24</f>
        <v>-0.15541562163897188</v>
      </c>
      <c r="DD25">
        <f t="shared" ref="DD25:DE25" si="15">DD23*DD24</f>
        <v>-3.1992021994260424</v>
      </c>
      <c r="DE25">
        <f t="shared" si="15"/>
        <v>42.765624579112597</v>
      </c>
      <c r="DF25">
        <f>SUM(DC25:DE25)</f>
        <v>39.411006758047584</v>
      </c>
      <c r="DG25" t="s">
        <v>396</v>
      </c>
      <c r="DI25" t="s">
        <v>416</v>
      </c>
      <c r="DJ25">
        <f>DJ23*DJ24</f>
        <v>-69.698294801577632</v>
      </c>
      <c r="DK25">
        <f t="shared" ref="DK25:DL25" si="16">DK23*DK24</f>
        <v>-253.40348734720507</v>
      </c>
      <c r="DL25">
        <f t="shared" si="16"/>
        <v>152.44593890953942</v>
      </c>
      <c r="DM25">
        <f>SUM(DJ25:DL25)</f>
        <v>-170.6558432392433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-103.57916259765625</v>
      </c>
      <c r="AD26" s="20">
        <f t="shared" si="12"/>
        <v>-97.271209716796875</v>
      </c>
      <c r="AE26" s="21">
        <f t="shared" si="13"/>
        <v>160.81109619140625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>
        <f t="shared" ref="BC26:BD31" si="17">BC4</f>
        <v>-0.26618550430907278</v>
      </c>
      <c r="BD26" s="33">
        <f t="shared" si="17"/>
        <v>0.96348589993531519</v>
      </c>
      <c r="BE26" s="33">
        <f t="shared" ref="BE26:BH31" si="18">BF4</f>
        <v>-0.46051416526823441</v>
      </c>
      <c r="BF26" s="33">
        <f t="shared" si="18"/>
        <v>-0.19140965609396268</v>
      </c>
      <c r="BG26" s="33">
        <f t="shared" si="18"/>
        <v>0.97308646986677128</v>
      </c>
      <c r="BH26" s="33">
        <f t="shared" si="18"/>
        <v>0.12831627221913958</v>
      </c>
      <c r="BI26" s="33"/>
      <c r="BJ26" s="33">
        <f>BK4</f>
        <v>0</v>
      </c>
      <c r="BK26" s="33"/>
      <c r="BL26" s="33"/>
      <c r="BM26" s="37">
        <f t="array" ref="BM26:BR31">MINVERSE(BC26:BH31)</f>
        <v>0.1524843838455722</v>
      </c>
      <c r="BN26" s="38">
        <v>-0.58636347484404439</v>
      </c>
      <c r="BO26" s="38">
        <v>-0.11031949880033504</v>
      </c>
      <c r="BP26" s="38">
        <v>-6.3965862711803049E-3</v>
      </c>
      <c r="BQ26" s="38">
        <v>-2.3884634734882763E-3</v>
      </c>
      <c r="BR26" s="39">
        <v>3.8536091099010301E-3</v>
      </c>
      <c r="BS26" s="40">
        <f t="shared" ref="BS26:BS31" si="19">BK4</f>
        <v>0</v>
      </c>
      <c r="BT26" s="33" t="s">
        <v>49</v>
      </c>
      <c r="BU26" s="40">
        <f t="array" ref="BU26:BU31">MMULT(BM26:BR31,BS26:BS31)</f>
        <v>-182.68909001335481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>
        <f>SQRT(DF24^2-DF25^2)</f>
        <v>32.679947760428249</v>
      </c>
      <c r="DD26" t="s">
        <v>113</v>
      </c>
      <c r="DG26" s="1"/>
      <c r="DI26" t="s">
        <v>395</v>
      </c>
      <c r="DJ26">
        <f>SQRT(DM24^2-DM25^2)</f>
        <v>784.73445457541959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8.96978759765625</v>
      </c>
      <c r="AD27" s="20">
        <f t="shared" si="12"/>
        <v>-297.29623413085938</v>
      </c>
      <c r="AE27" s="21">
        <f t="shared" si="13"/>
        <v>76.383918762207031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>
        <f t="shared" si="17"/>
        <v>0.94061727312459742</v>
      </c>
      <c r="BD27" s="33">
        <f t="shared" si="17"/>
        <v>0.25306014423114792</v>
      </c>
      <c r="BE27" s="33">
        <f t="shared" si="18"/>
        <v>0.88133702672270342</v>
      </c>
      <c r="BF27" s="33">
        <f t="shared" si="18"/>
        <v>0.96972949029119959</v>
      </c>
      <c r="BG27" s="33">
        <f t="shared" si="18"/>
        <v>0.20768371290906668</v>
      </c>
      <c r="BH27" s="33">
        <f t="shared" si="18"/>
        <v>-0.12842192590003784</v>
      </c>
      <c r="BI27" s="33"/>
      <c r="BJ27" s="33">
        <f t="shared" ref="BJ27:BJ31" si="20">BK5</f>
        <v>0</v>
      </c>
      <c r="BK27" s="33"/>
      <c r="BL27" s="33"/>
      <c r="BM27" s="41">
        <v>-0.7072532140482346</v>
      </c>
      <c r="BN27" s="33">
        <v>-0.18192855394229607</v>
      </c>
      <c r="BO27" s="33">
        <v>-0.31083905813885199</v>
      </c>
      <c r="BP27" s="33">
        <v>-1.4770644685678886E-3</v>
      </c>
      <c r="BQ27" s="33">
        <v>6.065012646923172E-3</v>
      </c>
      <c r="BR27" s="42">
        <v>-1.8897363831009987E-4</v>
      </c>
      <c r="BS27" s="43">
        <f t="shared" si="19"/>
        <v>0</v>
      </c>
      <c r="BT27" s="33" t="s">
        <v>50</v>
      </c>
      <c r="BU27" s="43">
        <v>-514.74948027793891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>
        <f>CC4</f>
        <v>-76.975154598153424</v>
      </c>
      <c r="CT27" s="13"/>
      <c r="CV27" s="28" t="s">
        <v>264</v>
      </c>
      <c r="CW27" s="51">
        <f>CC15</f>
        <v>567.7770828784528</v>
      </c>
      <c r="CY27" s="13"/>
    </row>
    <row r="28" spans="2:118" x14ac:dyDescent="0.3">
      <c r="B28" s="60" t="s">
        <v>56</v>
      </c>
      <c r="C28" s="6" cm="1">
        <f t="array" ref="C28:C33">'Load Sweep Summary'!J4:J9</f>
        <v>0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-43.12896728515625</v>
      </c>
      <c r="AD28" s="20">
        <f t="shared" si="12"/>
        <v>-33.350830078125</v>
      </c>
      <c r="AE28" s="21">
        <f t="shared" si="13"/>
        <v>117.65113830566406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>
        <f t="shared" si="17"/>
        <v>0.21067610874366186</v>
      </c>
      <c r="BD28" s="33">
        <f t="shared" si="17"/>
        <v>8.7495622905070222E-2</v>
      </c>
      <c r="BE28" s="33">
        <f t="shared" si="18"/>
        <v>0.10569649433583853</v>
      </c>
      <c r="BF28" s="33">
        <f t="shared" si="18"/>
        <v>0.15161483836868136</v>
      </c>
      <c r="BG28" s="33">
        <f t="shared" si="18"/>
        <v>-9.9850876583682441E-2</v>
      </c>
      <c r="BH28" s="33">
        <f t="shared" si="18"/>
        <v>0.98338331449740835</v>
      </c>
      <c r="BI28" s="33"/>
      <c r="BJ28" s="33">
        <f t="shared" si="20"/>
        <v>1656</v>
      </c>
      <c r="BK28" s="33"/>
      <c r="BL28" s="33"/>
      <c r="BM28" s="41">
        <v>0.14666164814912189</v>
      </c>
      <c r="BN28" s="33">
        <v>-0.40450746905469342</v>
      </c>
      <c r="BO28" s="33">
        <v>-6.0902890902331017E-2</v>
      </c>
      <c r="BP28" s="33">
        <v>1.4275930924284182E-3</v>
      </c>
      <c r="BQ28" s="33">
        <v>2.5160422884960591E-3</v>
      </c>
      <c r="BR28" s="42">
        <v>-1.3273339415507547E-2</v>
      </c>
      <c r="BS28" s="43">
        <f t="shared" si="19"/>
        <v>1656</v>
      </c>
      <c r="BT28" s="33" t="s">
        <v>52</v>
      </c>
      <c r="BU28" s="43">
        <v>-100.85518733426017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>
        <f>'Step (7)'!BU15/1000</f>
        <v>-7.697515459815342E-2</v>
      </c>
      <c r="X29" s="89" t="s">
        <v>141</v>
      </c>
      <c r="AB29" s="7">
        <v>8</v>
      </c>
      <c r="AC29" s="19">
        <f t="shared" si="11"/>
        <v>-163.2623291015625</v>
      </c>
      <c r="AD29" s="20">
        <f t="shared" si="12"/>
        <v>-360.08514404296875</v>
      </c>
      <c r="AE29" s="21">
        <f t="shared" si="13"/>
        <v>90.657814025878906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>
        <f t="shared" si="17"/>
        <v>-274.0902356671146</v>
      </c>
      <c r="BD29" s="33">
        <f t="shared" si="17"/>
        <v>-75.699659995107325</v>
      </c>
      <c r="BE29" s="33">
        <f t="shared" si="18"/>
        <v>-152.00999924822423</v>
      </c>
      <c r="BF29" s="33">
        <f t="shared" si="18"/>
        <v>-119.14625909308732</v>
      </c>
      <c r="BG29" s="33">
        <f t="shared" si="18"/>
        <v>-21.104115613204208</v>
      </c>
      <c r="BH29" s="33">
        <f t="shared" si="18"/>
        <v>-17.687664057921332</v>
      </c>
      <c r="BI29" s="33"/>
      <c r="BJ29" s="33">
        <f t="shared" si="20"/>
        <v>0</v>
      </c>
      <c r="BK29" s="33"/>
      <c r="BL29" s="33"/>
      <c r="BM29" s="41">
        <v>-0.43125080901231388</v>
      </c>
      <c r="BN29" s="33">
        <v>1.9545438918677334</v>
      </c>
      <c r="BO29" s="33">
        <v>0.3428605572937517</v>
      </c>
      <c r="BP29" s="33">
        <v>5.1056810771779385E-3</v>
      </c>
      <c r="BQ29" s="33">
        <v>-4.8614697283111364E-4</v>
      </c>
      <c r="BR29" s="42">
        <v>8.9064319226828653E-3</v>
      </c>
      <c r="BS29" s="43">
        <f t="shared" si="19"/>
        <v>0</v>
      </c>
      <c r="BT29" s="33" t="s">
        <v>53</v>
      </c>
      <c r="BU29" s="43">
        <v>567.7770828784528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>
        <f>AC46</f>
        <v>-0.26618550430907278</v>
      </c>
      <c r="CS29" s="51">
        <f>AD46</f>
        <v>0.94061727312459742</v>
      </c>
      <c r="CT29" s="67">
        <f>AE46</f>
        <v>0.21067610874366186</v>
      </c>
      <c r="CV29" s="12"/>
      <c r="CW29" s="51">
        <f>AC64</f>
        <v>-0.19140965609396268</v>
      </c>
      <c r="CX29" s="51">
        <f>AD64</f>
        <v>0.96972949029119959</v>
      </c>
      <c r="CY29" s="67">
        <f>AE64</f>
        <v>0.15161483836868136</v>
      </c>
      <c r="DB29" t="s">
        <v>401</v>
      </c>
      <c r="DC29" s="178">
        <f>-ABS(DC11*DC19/DC26)</f>
        <v>-6.309759044925185</v>
      </c>
      <c r="DD29" t="s">
        <v>141</v>
      </c>
      <c r="DI29" t="s">
        <v>401</v>
      </c>
      <c r="DJ29" s="178">
        <f>-ABS(DJ11*DJ19/DJ26)</f>
        <v>-3.0369070220648391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>
        <f>'Step (7)'!BU16/1000</f>
        <v>-0.62582511034380695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>
        <f t="shared" si="17"/>
        <v>-61.073580536088969</v>
      </c>
      <c r="BD30" s="33">
        <f t="shared" si="17"/>
        <v>272.30700929519691</v>
      </c>
      <c r="BE30" s="33">
        <f t="shared" si="18"/>
        <v>-63.107833355641127</v>
      </c>
      <c r="BF30" s="33">
        <f t="shared" si="18"/>
        <v>-15.980572518203285</v>
      </c>
      <c r="BG30" s="33">
        <f t="shared" si="18"/>
        <v>110.1782656600941</v>
      </c>
      <c r="BH30" s="33">
        <f t="shared" si="18"/>
        <v>57.508862289448473</v>
      </c>
      <c r="BI30" s="33"/>
      <c r="BJ30" s="33">
        <f t="shared" si="20"/>
        <v>0</v>
      </c>
      <c r="BK30" s="33"/>
      <c r="BL30" s="33"/>
      <c r="BM30" s="41">
        <v>1.7205086257853661</v>
      </c>
      <c r="BN30" s="33">
        <v>0.22505859897781061</v>
      </c>
      <c r="BO30" s="33">
        <v>0.17906705873169299</v>
      </c>
      <c r="BP30" s="33">
        <v>1.3012138537804522E-3</v>
      </c>
      <c r="BQ30" s="33">
        <v>-5.4608628030771563E-3</v>
      </c>
      <c r="BR30" s="42">
        <v>-3.146711214073868E-3</v>
      </c>
      <c r="BS30" s="43">
        <f t="shared" si="19"/>
        <v>0</v>
      </c>
      <c r="BT30" s="33" t="s">
        <v>54</v>
      </c>
      <c r="BU30" s="43">
        <v>296.5350492596836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>
        <f>'Step (7)'!BU17/1000</f>
        <v>1.7668938782222943</v>
      </c>
      <c r="X31" s="89" t="s">
        <v>141</v>
      </c>
      <c r="AB31" s="7">
        <v>10</v>
      </c>
      <c r="AC31" s="19">
        <f t="shared" si="11"/>
        <v>-64.17022705078125</v>
      </c>
      <c r="AD31" s="20">
        <f t="shared" si="12"/>
        <v>-89.9931640625</v>
      </c>
      <c r="AE31" s="21">
        <f t="shared" si="13"/>
        <v>280.69088745117188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>
        <f t="shared" si="17"/>
        <v>-73.62952978358868</v>
      </c>
      <c r="BD31" s="33">
        <f t="shared" si="17"/>
        <v>46.008061365033313</v>
      </c>
      <c r="BE31" s="33">
        <f t="shared" si="18"/>
        <v>-136.0829211416079</v>
      </c>
      <c r="BF31" s="33">
        <f t="shared" si="18"/>
        <v>-48.207102377922482</v>
      </c>
      <c r="BG31" s="33">
        <f t="shared" si="18"/>
        <v>23.496057448134273</v>
      </c>
      <c r="BH31" s="33">
        <f t="shared" si="18"/>
        <v>9.8181592318784467</v>
      </c>
      <c r="BI31" s="33"/>
      <c r="BJ31" s="33">
        <f t="shared" si="20"/>
        <v>0</v>
      </c>
      <c r="BK31" s="33"/>
      <c r="BL31" s="33"/>
      <c r="BM31" s="44">
        <v>0.25568202578955607</v>
      </c>
      <c r="BN31" s="45">
        <v>-9.3208627556932738E-2</v>
      </c>
      <c r="BO31" s="45">
        <v>1.0400554916181799</v>
      </c>
      <c r="BP31" s="45">
        <v>6.9330373821609767E-4</v>
      </c>
      <c r="BQ31" s="45">
        <v>-7.7789764204589556E-4</v>
      </c>
      <c r="BR31" s="46">
        <v>-1.0747921540320497E-3</v>
      </c>
      <c r="BS31" s="47">
        <f t="shared" si="19"/>
        <v>0</v>
      </c>
      <c r="BT31" s="33" t="s">
        <v>55</v>
      </c>
      <c r="BU31" s="47">
        <v>1722.3318941197058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>
        <f>'Step (7)'!BU18/1000</f>
        <v>-0.10085518733426017</v>
      </c>
      <c r="X32" s="91" t="s">
        <v>141</v>
      </c>
      <c r="AB32" s="7">
        <v>11</v>
      </c>
      <c r="AC32" s="19">
        <f t="shared" si="11"/>
        <v>-103.99554443359375</v>
      </c>
      <c r="AD32" s="20">
        <f t="shared" si="12"/>
        <v>-314.29483032226563</v>
      </c>
      <c r="AE32" s="21">
        <f t="shared" si="13"/>
        <v>90.149833679199219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>
        <f>CR6*CR25</f>
        <v>-0.12919998737625002</v>
      </c>
      <c r="CS32">
        <f>CS6*CS25</f>
        <v>-0.19112351029649191</v>
      </c>
      <c r="CT32" s="13">
        <f>CT6*CT25</f>
        <v>-5.6134874026446312E-2</v>
      </c>
      <c r="CV32" s="12"/>
      <c r="CW32">
        <f>CW6*CW25</f>
        <v>-0.16145856844096051</v>
      </c>
      <c r="CX32">
        <f>CX6*CX25</f>
        <v>-0.16753903080729896</v>
      </c>
      <c r="CY32" s="13">
        <f>CY6*CY25</f>
        <v>-5.6634003204722422E-2</v>
      </c>
      <c r="DB32" t="s">
        <v>404</v>
      </c>
      <c r="DC32" cm="1">
        <f t="array" ref="DC32:DE32">DC23:DE23</f>
        <v>-3.6203909188189262E-2</v>
      </c>
      <c r="DD32">
        <v>-0.11713345762453853</v>
      </c>
      <c r="DE32">
        <v>0.99245605951317262</v>
      </c>
      <c r="DI32" t="s">
        <v>404</v>
      </c>
      <c r="DJ32" cm="1">
        <f t="array" ref="DJ32:DL32">DJ23:DL23</f>
        <v>-0.10384380283109572</v>
      </c>
      <c r="DK32">
        <v>-0.72227606800092548</v>
      </c>
      <c r="DL32">
        <v>0.57069517660701319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>
        <f>'Step (7)'!BU19/1000</f>
        <v>0.58790687221372528</v>
      </c>
      <c r="X33" s="89" t="s">
        <v>141</v>
      </c>
      <c r="AB33" s="7">
        <v>12</v>
      </c>
      <c r="AC33" s="19">
        <f t="shared" si="11"/>
        <v>-47.74267578125</v>
      </c>
      <c r="AD33" s="20">
        <f t="shared" si="12"/>
        <v>-58.9527587890625</v>
      </c>
      <c r="AE33" s="21">
        <f t="shared" si="13"/>
        <v>124.59768676757813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>
        <f>SUM(CR32:CT32)</f>
        <v>-0.37645837169918822</v>
      </c>
      <c r="CT33" s="13"/>
      <c r="CV33" s="12" t="s">
        <v>272</v>
      </c>
      <c r="CW33">
        <f>SUM(CW32:CY32)</f>
        <v>-0.38563160245298189</v>
      </c>
      <c r="CY33" s="13"/>
      <c r="DB33" t="s">
        <v>401</v>
      </c>
      <c r="DC33" s="178">
        <f>DC29</f>
        <v>-6.309759044925185</v>
      </c>
      <c r="DD33" t="s">
        <v>141</v>
      </c>
      <c r="DI33" t="s">
        <v>401</v>
      </c>
      <c r="DJ33" s="178">
        <f>DJ29</f>
        <v>-3.0369070220648391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>
        <f>'Step (7)'!BU20/1000</f>
        <v>0.71913988443583299</v>
      </c>
      <c r="X34" s="89" t="s">
        <v>141</v>
      </c>
      <c r="AB34" s="8">
        <v>13</v>
      </c>
      <c r="AC34" s="22">
        <f t="shared" si="11"/>
        <v>-94.63067626953125</v>
      </c>
      <c r="AD34" s="23">
        <f t="shared" si="12"/>
        <v>-286.91641235351563</v>
      </c>
      <c r="AE34" s="24">
        <f t="shared" si="13"/>
        <v>284.87698364257813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>
        <f>CR33*CR18</f>
        <v>-1478.5422358283047</v>
      </c>
      <c r="CT34" s="13"/>
      <c r="CV34" s="12" t="s">
        <v>273</v>
      </c>
      <c r="CW34">
        <f>CW33*CW18</f>
        <v>1037.6787140815832</v>
      </c>
      <c r="CY34" s="13"/>
      <c r="DB34" t="s">
        <v>42</v>
      </c>
      <c r="DC34" cm="1">
        <f t="array" ref="DC34:DE34">DC16:DE16</f>
        <v>0.16592417368938073</v>
      </c>
      <c r="DD34">
        <v>0.80670279079927243</v>
      </c>
      <c r="DE34">
        <v>-0.56718583894713159</v>
      </c>
      <c r="DF34" t="s">
        <v>418</v>
      </c>
      <c r="DI34" t="s">
        <v>43</v>
      </c>
      <c r="DJ34" cm="1">
        <f t="array" ref="DJ34:DL34">DJ16:DL16</f>
        <v>0.14093121501975825</v>
      </c>
      <c r="DK34">
        <v>0.79374399086616088</v>
      </c>
      <c r="DL34">
        <v>0.67427415483243036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>
        <f>ABS(DC11)</f>
        <v>2.6908549700827544</v>
      </c>
      <c r="DD35" t="s">
        <v>141</v>
      </c>
      <c r="DI35" t="s">
        <v>145</v>
      </c>
      <c r="DJ35" s="178">
        <f>ABS(DJ11)</f>
        <v>3.9275052621481996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>
        <f>'Step (7)'!CR18/1000</f>
        <v>3.9275052621481996</v>
      </c>
      <c r="X37" s="91" t="s">
        <v>141</v>
      </c>
      <c r="AB37" s="12" t="s">
        <v>68</v>
      </c>
      <c r="AC37" s="20">
        <f>AC23</f>
        <v>-60.28387451171875</v>
      </c>
      <c r="AD37" s="20">
        <f>AD23</f>
        <v>-63.58526611328125</v>
      </c>
      <c r="AE37" s="21">
        <f>AE23</f>
        <v>277.15240478515625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>
        <f>CR6*CR29</f>
        <v>3.5694516960530338E-2</v>
      </c>
      <c r="CS37">
        <f>CS6*CS29</f>
        <v>-0.71040058730417666</v>
      </c>
      <c r="CT37" s="13">
        <f>CT6*CT29</f>
        <v>-0.13516421087187952</v>
      </c>
      <c r="CV37" s="12"/>
      <c r="CW37">
        <f>CW6*CW29</f>
        <v>3.1759489023559295E-2</v>
      </c>
      <c r="CX37">
        <f>CX6*CX29</f>
        <v>-0.7822834861382667</v>
      </c>
      <c r="CY37" s="13">
        <f>CY6*CY29</f>
        <v>8.5993789296974293E-2</v>
      </c>
      <c r="DB37" t="s">
        <v>406</v>
      </c>
      <c r="DC37">
        <f>DC32*$DC33</f>
        <v>0.22843794346182722</v>
      </c>
      <c r="DD37">
        <f t="shared" ref="DD37:DE37" si="21">DD32*$DC33</f>
        <v>0.73908389370979288</v>
      </c>
      <c r="DE37">
        <f t="shared" si="21"/>
        <v>-6.2621585982040484</v>
      </c>
      <c r="DI37" t="s">
        <v>406</v>
      </c>
      <c r="DJ37">
        <f>DJ32*$DJ33</f>
        <v>0.31536397401567123</v>
      </c>
      <c r="DK37">
        <f t="shared" ref="DK37:DL37" si="22">DK32*$DJ33</f>
        <v>2.1934852627813917</v>
      </c>
      <c r="DL37">
        <f t="shared" si="22"/>
        <v>-1.7331481892963718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>
        <f>'Step (7)'!CR63/1000</f>
        <v>0.27339529439877286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>
        <f>SUM(CR37:CT37)</f>
        <v>-0.80987028121552584</v>
      </c>
      <c r="CT38" s="13"/>
      <c r="CV38" s="12"/>
      <c r="CW38">
        <f>SUM(CW37:CY37)</f>
        <v>-0.66453020781773309</v>
      </c>
      <c r="CY38" s="13"/>
      <c r="DB38" t="s">
        <v>407</v>
      </c>
      <c r="DC38">
        <f>-DC34*$DC35</f>
        <v>-0.44647788742894434</v>
      </c>
      <c r="DD38">
        <f t="shared" ref="DD38:DE38" si="23">-DD34*$DC35</f>
        <v>-2.1707202140018507</v>
      </c>
      <c r="DE38">
        <f t="shared" si="23"/>
        <v>1.5262148336914458</v>
      </c>
      <c r="DI38" t="s">
        <v>417</v>
      </c>
      <c r="DJ38">
        <f>-DJ34*$DJ35</f>
        <v>-0.55350808859103995</v>
      </c>
      <c r="DK38">
        <f t="shared" ref="DK38:DL38" si="24">-DK34*$DJ35</f>
        <v>-3.1174337009253592</v>
      </c>
      <c r="DL38">
        <f t="shared" si="24"/>
        <v>-2.6482152912349002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>
        <f>'Step (7)'!CR58/1000</f>
        <v>4.0026600842139866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>
        <f>CR38*CR18</f>
        <v>-3180.7697911314199</v>
      </c>
      <c r="CT39" s="13"/>
      <c r="CV39" s="12"/>
      <c r="CW39">
        <f>CW38*CW18</f>
        <v>1788.1544124764728</v>
      </c>
      <c r="CY39" s="13"/>
      <c r="DB39" s="1" t="s">
        <v>408</v>
      </c>
      <c r="DC39">
        <f>SUM(DC37:DC38)</f>
        <v>-0.21803994396711712</v>
      </c>
      <c r="DD39">
        <f t="shared" ref="DD39:DE39" si="25">SUM(DD37:DD38)</f>
        <v>-1.4316363202920579</v>
      </c>
      <c r="DE39">
        <f t="shared" si="25"/>
        <v>-4.7359437645126023</v>
      </c>
      <c r="DI39" s="1" t="s">
        <v>408</v>
      </c>
      <c r="DJ39">
        <f>SUM(DJ37:DJ38)</f>
        <v>-0.23814411457536871</v>
      </c>
      <c r="DK39">
        <f t="shared" ref="DK39:DL39" si="26">SUM(DK37:DK38)</f>
        <v>-0.92394843814396754</v>
      </c>
      <c r="DL39">
        <f t="shared" si="26"/>
        <v>-4.381363480531272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>
        <f>'Step (7)'!CC7/1000</f>
        <v>-0.10085518733426017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>
        <f>'Step (7)'!CR88/1000</f>
        <v>-0.59243247070651395</v>
      </c>
      <c r="X41" s="89" t="s">
        <v>141</v>
      </c>
      <c r="Y41" s="50"/>
      <c r="AB41" s="12" t="s">
        <v>13</v>
      </c>
      <c r="AC41" s="20">
        <f t="shared" ref="AC41:AE42" si="27">AC23-AC22</f>
        <v>-77.0294189453125</v>
      </c>
      <c r="AD41" s="20">
        <f t="shared" si="27"/>
        <v>272.19815063476563</v>
      </c>
      <c r="AE41" s="21">
        <f t="shared" si="27"/>
        <v>60.965972900390625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>
        <f>CR23+CR34</f>
        <v>-2104.3673461721119</v>
      </c>
      <c r="CT41" s="13"/>
      <c r="CV41" s="110" t="s">
        <v>279</v>
      </c>
      <c r="CW41" s="66">
        <f>CW23+CW34</f>
        <v>1334.2137633412667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>
        <f>'Step (7)'!CR83/1000</f>
        <v>1.2837847434610397</v>
      </c>
      <c r="X42" s="232" t="s">
        <v>141</v>
      </c>
      <c r="Y42" s="50"/>
      <c r="AB42" s="12" t="s">
        <v>17</v>
      </c>
      <c r="AC42" s="20">
        <f t="shared" si="27"/>
        <v>-91.04095458984375</v>
      </c>
      <c r="AD42" s="20">
        <f t="shared" si="27"/>
        <v>-303.29252624511719</v>
      </c>
      <c r="AE42" s="21">
        <f t="shared" si="27"/>
        <v>-73.195999145507813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>
        <f>DJ29</f>
        <v>-3.0369070220648391</v>
      </c>
      <c r="X43" s="232" t="s">
        <v>141</v>
      </c>
      <c r="AB43" s="12" t="s">
        <v>21</v>
      </c>
      <c r="AC43">
        <f>(AD41*AE42)-(AE41*AD42)</f>
        <v>-1433.2916653202847</v>
      </c>
      <c r="AD43">
        <f>(AE41*AC42)-(AC41*AE42)</f>
        <v>-11188.645653650165</v>
      </c>
      <c r="AE43" s="13">
        <f>(AC41*AD42)-AD41*AC42</f>
        <v>48143.626538496464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>
        <f>CR27+CR39</f>
        <v>-3257.7449457295734</v>
      </c>
      <c r="CT43" s="13"/>
      <c r="CV43" s="110" t="s">
        <v>278</v>
      </c>
      <c r="CW43" s="66">
        <f>CW27+CW39</f>
        <v>2355.9314953549256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13786732.77634207</v>
      </c>
      <c r="AD44">
        <f>(AE41*AC43)-(AC41*AE43)</f>
        <v>3621093.557354237</v>
      </c>
      <c r="AE44" s="13">
        <f>(AC41*AD43)-(AD41*AC43)</f>
        <v>1251994.2141060731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>
        <f>DJ39</f>
        <v>-0.23814411457536871</v>
      </c>
      <c r="X46" s="89" t="s">
        <v>141</v>
      </c>
      <c r="AB46" s="12" t="s">
        <v>28</v>
      </c>
      <c r="AC46">
        <f>AC41/(SQRT(SUMSQ($AC41:$AE41)))</f>
        <v>-0.26618550430907278</v>
      </c>
      <c r="AD46">
        <f>AD41/(SQRT(SUMSQ($AC41:$AE41)))</f>
        <v>0.94061727312459742</v>
      </c>
      <c r="AE46" s="13">
        <f>AE41/(SQRT(SUMSQ($AC41:$AE41)))</f>
        <v>0.21067610874366186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(7)'!AC41</f>
        <v>-77.0294189453125</v>
      </c>
      <c r="CS46" s="51">
        <f>'Step (7)'!AD41</f>
        <v>272.19815063476563</v>
      </c>
      <c r="CT46" s="67">
        <f>'Step (7)'!AE41</f>
        <v>60.965972900390625</v>
      </c>
      <c r="CV46" s="12"/>
      <c r="CW46" s="51">
        <f>CR71</f>
        <v>-52.0987548828125</v>
      </c>
      <c r="CX46" s="51">
        <f>CS71</f>
        <v>263.94540405273438</v>
      </c>
      <c r="CY46" s="51">
        <f>CT71</f>
        <v>41.267219543457031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>
        <f>DK39</f>
        <v>-0.92394843814396754</v>
      </c>
      <c r="X47" s="89" t="s">
        <v>141</v>
      </c>
      <c r="AB47" s="12" t="s">
        <v>27</v>
      </c>
      <c r="AC47">
        <f>AC44/(SQRT(SUMSQ($AC44:$AE44)))</f>
        <v>0.96348589993531519</v>
      </c>
      <c r="AD47">
        <f>AD44/(SQRT(SUMSQ($AC44:$AE44)))</f>
        <v>0.25306014423114792</v>
      </c>
      <c r="AE47" s="13">
        <f>AE44/(SQRT(SUMSQ($AC44:$AE44)))</f>
        <v>8.7495622905070222E-2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289.38247086465032</v>
      </c>
      <c r="CT47" s="13"/>
      <c r="CV47" s="12" t="s">
        <v>150</v>
      </c>
      <c r="CW47">
        <f>SQRT(SUMSQ(CW46:CY46))</f>
        <v>272.18456971281171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>
        <f>DL39</f>
        <v>-4.381363480531272</v>
      </c>
      <c r="X48" s="93" t="s">
        <v>141</v>
      </c>
      <c r="AB48" s="14" t="s">
        <v>26</v>
      </c>
      <c r="AC48" s="15">
        <f>AC43/(SQRT(SUMSQ($AC43:$AE43)))</f>
        <v>-2.8986167762577147E-2</v>
      </c>
      <c r="AD48" s="15">
        <f>AD43/(SQRT(SUMSQ($AC43:$AE43)))</f>
        <v>-0.22627352673557993</v>
      </c>
      <c r="AE48" s="16">
        <f>AE43/(SQRT(SUMSQ($AC43:$AE43)))</f>
        <v>0.97363242200384958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>
        <f>CR46/$CR$47</f>
        <v>-0.26618550430907278</v>
      </c>
      <c r="CS48">
        <f>CS46/$CR$47</f>
        <v>0.94061727312459742</v>
      </c>
      <c r="CT48" s="13">
        <f>CT46/$CR$47</f>
        <v>0.21067610874366186</v>
      </c>
      <c r="CV48" s="28" t="s">
        <v>164</v>
      </c>
      <c r="CW48">
        <f>CW46/$CR$47</f>
        <v>-0.18003424577565405</v>
      </c>
      <c r="CX48">
        <f>CX46/$CR$47</f>
        <v>0.91209879874232835</v>
      </c>
      <c r="CY48" s="13">
        <f>CY46/$CR$47</f>
        <v>0.14260442044106567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>
        <f>($AD$37*AE46)-($AE$37*AD46)</f>
        <v>-274.0902356671146</v>
      </c>
      <c r="AD50">
        <f>($AE$37*AC46)-($AC$37*AE46)</f>
        <v>-61.073580536088969</v>
      </c>
      <c r="AE50" s="13">
        <f>($AC$37*AD46)-($AD$37*AC46)</f>
        <v>-73.62952978358868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>
        <f>($AD$37*AE47)-($AE$37*AD47)</f>
        <v>-75.699659995107325</v>
      </c>
      <c r="AD51">
        <f>($AE$37*AC47)-($AC$37*AE47)</f>
        <v>272.30700929519691</v>
      </c>
      <c r="AE51" s="13">
        <f>($AC$37*AD47)-($AD$37*AC47)</f>
        <v>46.008061365033313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(7)'!AC42</f>
        <v>-91.04095458984375</v>
      </c>
      <c r="CS51" s="51">
        <f>'Step (7)'!AD42</f>
        <v>-303.29252624511719</v>
      </c>
      <c r="CT51" s="67">
        <f>'Step (7)'!AE42</f>
        <v>-73.195999145507813</v>
      </c>
      <c r="CV51" s="12"/>
      <c r="CW51" s="51">
        <f>CR76</f>
        <v>-120.13336181640625</v>
      </c>
      <c r="CX51" s="51">
        <f>CS76</f>
        <v>-326.73431396484375</v>
      </c>
      <c r="CY51" s="51">
        <f>CT76</f>
        <v>-26.993324279785156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>
        <f>($AD$37*AE48)-($AE$37*AD48)</f>
        <v>0.8035754243509956</v>
      </c>
      <c r="AD52" s="15">
        <f>($AE$37*AC48)-($AC$37*AE48)</f>
        <v>50.66074864771663</v>
      </c>
      <c r="AE52" s="16">
        <f>($AC$37*AD48)-($AD$37*AC48)</f>
        <v>11.797551700264057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325.01148622730898</v>
      </c>
      <c r="CT52" s="13"/>
      <c r="CV52" s="12" t="s">
        <v>150</v>
      </c>
      <c r="CW52">
        <f>SQRT(SUMSQ(CW51:CY51))</f>
        <v>349.16468335022415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>
        <f>-CR51/$CR$52</f>
        <v>0.28011611419225607</v>
      </c>
      <c r="CS53">
        <f>-CS51/$CR$52</f>
        <v>0.93317479257640201</v>
      </c>
      <c r="CT53" s="13">
        <f>-CT51/$CR$52</f>
        <v>0.22521049946621099</v>
      </c>
      <c r="CV53" s="28" t="s">
        <v>166</v>
      </c>
      <c r="CW53">
        <f>-CW51/$CR$52</f>
        <v>0.36962804979878922</v>
      </c>
      <c r="CX53">
        <f>-CX51/$CR$52</f>
        <v>1.0053008210803043</v>
      </c>
      <c r="CY53" s="13">
        <f>-CY51/$CR$52</f>
        <v>8.3053447104655134E-2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-43.12896728515625</v>
      </c>
      <c r="AD55" s="20">
        <f>AD28</f>
        <v>-33.350830078125</v>
      </c>
      <c r="AE55" s="21">
        <f>AE28</f>
        <v>117.65113830566406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>
        <f>CR25*CR53</f>
        <v>0.26988792636890935</v>
      </c>
      <c r="CS55">
        <f>CS25*CS53</f>
        <v>0.23614934760225584</v>
      </c>
      <c r="CT55" s="13">
        <f>CT25*CT53</f>
        <v>1.9704932935558115E-2</v>
      </c>
      <c r="CV55" s="12" t="s">
        <v>156</v>
      </c>
      <c r="CW55">
        <f>CW25*CW53</f>
        <v>0.35968005414244292</v>
      </c>
      <c r="CX55">
        <f>CX25*CX53</f>
        <v>0.20878460711249092</v>
      </c>
      <c r="CY55" s="13">
        <f>CY25*CY53</f>
        <v>-8.2929594966963168E-3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>
        <f>SUM(CR55:CT55)</f>
        <v>0.52574220690672324</v>
      </c>
      <c r="CT56" s="13"/>
      <c r="CV56" s="12" t="s">
        <v>147</v>
      </c>
      <c r="CW56">
        <f>SUM(CW55:CY55)</f>
        <v>0.56017170175823749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>
        <f>-CR41/CR56</f>
        <v>4002.6600842139865</v>
      </c>
      <c r="CT58" s="13"/>
      <c r="CV58" s="65" t="s">
        <v>167</v>
      </c>
      <c r="CW58" s="66">
        <f>-CW41/CW56</f>
        <v>-2381.7942947733823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-52.0987548828125</v>
      </c>
      <c r="AD59" s="20">
        <f t="shared" si="28"/>
        <v>263.94540405273438</v>
      </c>
      <c r="AE59" s="21">
        <f t="shared" si="28"/>
        <v>41.267219543457031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-120.13336181640625</v>
      </c>
      <c r="AD60" s="20">
        <f t="shared" si="28"/>
        <v>-326.73431396484375</v>
      </c>
      <c r="AE60" s="21">
        <f t="shared" si="28"/>
        <v>-26.993324279785156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>
        <f>CR48*CR53</f>
        <v>-7.4562849121363503E-2</v>
      </c>
      <c r="CS60">
        <f>CS48*CS53</f>
        <v>0.87776032874182708</v>
      </c>
      <c r="CT60" s="13">
        <f>CT48*CT53</f>
        <v>4.744647167575787E-2</v>
      </c>
      <c r="CV60" s="12" t="s">
        <v>159</v>
      </c>
      <c r="CW60">
        <f>CW48*CW53</f>
        <v>-6.6545707163050916E-2</v>
      </c>
      <c r="CX60">
        <f>CX48*CX53</f>
        <v>0.91693367128202186</v>
      </c>
      <c r="CY60" s="13">
        <f>CY48*CY53</f>
        <v>1.1843788689992049E-2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6358.6527830136474</v>
      </c>
      <c r="AD61">
        <f>(AE59*AC60)-(AC59*AE60)</f>
        <v>-6363.8884016959928</v>
      </c>
      <c r="AE61" s="13">
        <f>(AC59*AD60)-AD59*AC60</f>
        <v>48731.099659902975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>
        <f>SQRT(SUMSQ(CR60:CT60))</f>
        <v>0.88219837953633429</v>
      </c>
      <c r="CT61" s="13"/>
      <c r="CV61" s="12" t="s">
        <v>160</v>
      </c>
      <c r="CW61">
        <f>SQRT(SUMSQ(CW60:CY60))</f>
        <v>0.9194215377089503</v>
      </c>
      <c r="CY61" s="13"/>
    </row>
    <row r="62" spans="2:103" ht="15" thickBot="1" x14ac:dyDescent="0.35">
      <c r="AB62" s="12" t="s">
        <v>20</v>
      </c>
      <c r="AC62">
        <f>(AD59*AE61)-(AE59*AD61)</f>
        <v>13124969.769490005</v>
      </c>
      <c r="AD62">
        <f>(AE59*AC61)-(AC59*AE61)</f>
        <v>2801233.5367484312</v>
      </c>
      <c r="AE62" s="13">
        <f>(AC59*AD61)-(AD59*AC61)</f>
        <v>-1346786.5161020481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>
        <f>CR43+CR58*CR61</f>
        <v>273.39529439877288</v>
      </c>
      <c r="CS63" s="15"/>
      <c r="CT63" s="16"/>
      <c r="CV63" s="65" t="s">
        <v>168</v>
      </c>
      <c r="CW63" s="66">
        <f>CW43+CW61*CW58</f>
        <v>166.05852234797749</v>
      </c>
      <c r="CX63" s="15"/>
      <c r="CY63" s="16"/>
    </row>
    <row r="64" spans="2:103" x14ac:dyDescent="0.3">
      <c r="AB64" s="12" t="s">
        <v>32</v>
      </c>
      <c r="AC64">
        <f>AC59/(SQRT(SUMSQ($AC59:$AE59)))</f>
        <v>-0.19140965609396268</v>
      </c>
      <c r="AD64">
        <f>AD59/(SQRT(SUMSQ($AC59:$AE59)))</f>
        <v>0.96972949029119959</v>
      </c>
      <c r="AE64" s="13">
        <f>AE59/(SQRT(SUMSQ($AC59:$AE59)))</f>
        <v>0.15161483836868136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>
        <f>AC62/(SQRT(SUMSQ($AC62:$AE62)))</f>
        <v>0.97308646986677128</v>
      </c>
      <c r="AD65">
        <f>AD62/(SQRT(SUMSQ($AC62:$AE62)))</f>
        <v>0.20768371290906668</v>
      </c>
      <c r="AE65" s="13">
        <f>AE62/(SQRT(SUMSQ($AC62:$AE62)))</f>
        <v>-9.9850876583682441E-2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>
        <f>AC61/(SQRT(SUMSQ($AC61:$AE61)))</f>
        <v>0.12831627221913958</v>
      </c>
      <c r="AD66" s="15">
        <f>AD61/(SQRT(SUMSQ($AC61:$AE61)))</f>
        <v>-0.12842192590003784</v>
      </c>
      <c r="AE66" s="16">
        <f>AE61/(SQRT(SUMSQ($AC61:$AE61)))</f>
        <v>0.98338331449740835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>
        <f>CC9</f>
        <v>719.13988443583298</v>
      </c>
      <c r="CS66" t="s">
        <v>8</v>
      </c>
      <c r="CT66" s="13"/>
      <c r="CV66" s="28" t="s">
        <v>155</v>
      </c>
      <c r="CW66" s="51">
        <f>CC13</f>
        <v>-514.74948027793891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>
        <f>($AD$55*AE64)-($AE$55*AD64)</f>
        <v>-119.14625909308732</v>
      </c>
      <c r="AD68">
        <f>($AE$55*AC64)-($AC$55*AE64)</f>
        <v>-15.980572518203285</v>
      </c>
      <c r="AE68" s="13">
        <f>($AC$55*AD64)-($AD$55*AC64)</f>
        <v>-48.207102377922482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>
        <f>'Step (7)'!AC65</f>
        <v>0.97308646986677128</v>
      </c>
      <c r="CS68" s="51">
        <f>'Step (7)'!AD65</f>
        <v>0.20768371290906668</v>
      </c>
      <c r="CT68" s="51">
        <f>'Step (7)'!AE65</f>
        <v>-9.9850876583682441E-2</v>
      </c>
      <c r="CV68" s="12"/>
      <c r="CW68" s="51">
        <f>CR25</f>
        <v>0.96348589993531519</v>
      </c>
      <c r="CX68" s="51">
        <f>CS25</f>
        <v>0.25306014423114792</v>
      </c>
      <c r="CY68" s="51">
        <f>CT25</f>
        <v>8.7495622905070222E-2</v>
      </c>
    </row>
    <row r="69" spans="28:103" x14ac:dyDescent="0.3">
      <c r="AB69" s="12" t="s">
        <v>74</v>
      </c>
      <c r="AC69">
        <f>($AD$55*AE65)-($AE$55*AD65)</f>
        <v>-21.104115613204208</v>
      </c>
      <c r="AD69">
        <f>($AE$55*AC65)-($AC$55*AE65)</f>
        <v>110.1782656600941</v>
      </c>
      <c r="AE69" s="13">
        <f>($AC$55*AD65)-($AD$55*AC65)</f>
        <v>23.496057448134273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>
        <f>($AD$55*AE66)-($AE$55*AD66)</f>
        <v>-17.687664057921332</v>
      </c>
      <c r="AD70" s="15">
        <f>($AE$55*AC66)-($AC$55*AE66)</f>
        <v>57.508862289448473</v>
      </c>
      <c r="AE70" s="16">
        <f>($AC$55*AD66)-($AD$55*AC66)</f>
        <v>9.8181592318784467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(7)'!AC59</f>
        <v>-52.0987548828125</v>
      </c>
      <c r="CS71" s="51">
        <f>'Step (7)'!AD59</f>
        <v>263.94540405273438</v>
      </c>
      <c r="CT71" s="51">
        <f>'Step (7)'!AE59</f>
        <v>41.267219543457031</v>
      </c>
      <c r="CV71" s="12"/>
      <c r="CW71" s="51">
        <f>CR46</f>
        <v>-77.0294189453125</v>
      </c>
      <c r="CX71" s="51">
        <f>CS46</f>
        <v>272.19815063476563</v>
      </c>
      <c r="CY71" s="51">
        <f>CT46</f>
        <v>60.965972900390625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272.18456971281171</v>
      </c>
      <c r="CT72" s="13"/>
      <c r="CV72" s="12" t="s">
        <v>150</v>
      </c>
      <c r="CW72">
        <f>SQRT(SUMSQ(CW71:CY71))</f>
        <v>289.38247086465032</v>
      </c>
      <c r="CY72" s="13"/>
    </row>
    <row r="73" spans="28:103" x14ac:dyDescent="0.3">
      <c r="AB73" s="12" t="s">
        <v>76</v>
      </c>
      <c r="AC73" s="20">
        <f>AC26</f>
        <v>-103.57916259765625</v>
      </c>
      <c r="AD73" s="20">
        <f>AD26</f>
        <v>-97.271209716796875</v>
      </c>
      <c r="AE73" s="21">
        <f>AE26</f>
        <v>160.81109619140625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>
        <f>CR71/$CR$47</f>
        <v>-0.18003424577565405</v>
      </c>
      <c r="CS73">
        <f>CS71/$CR$47</f>
        <v>0.91209879874232835</v>
      </c>
      <c r="CT73" s="13">
        <f>CT71/$CR$47</f>
        <v>0.14260442044106567</v>
      </c>
      <c r="CV73" s="28" t="s">
        <v>153</v>
      </c>
      <c r="CW73">
        <f>CW71/$CR$47</f>
        <v>-0.26618550430907278</v>
      </c>
      <c r="CX73">
        <f>CX71/$CR$47</f>
        <v>0.94061727312459742</v>
      </c>
      <c r="CY73" s="13">
        <f>CY71/$CR$47</f>
        <v>0.21067610874366186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-146.8651123046875</v>
      </c>
      <c r="AD76" s="20">
        <f>AD26-AD25</f>
        <v>281.07205200195313</v>
      </c>
      <c r="AE76" s="21">
        <f>AE26-AE25</f>
        <v>33.708251953125</v>
      </c>
      <c r="CQ76" s="12"/>
      <c r="CR76" s="51">
        <f>'Step (7)'!AC60</f>
        <v>-120.13336181640625</v>
      </c>
      <c r="CS76" s="51">
        <f>'Step (7)'!AD60</f>
        <v>-326.73431396484375</v>
      </c>
      <c r="CT76" s="51">
        <f>'Step (7)'!AE60</f>
        <v>-26.993324279785156</v>
      </c>
      <c r="CV76" s="12"/>
      <c r="CW76" s="51">
        <f>CR51</f>
        <v>-91.04095458984375</v>
      </c>
      <c r="CX76" s="51">
        <f>CS51</f>
        <v>-303.29252624511719</v>
      </c>
      <c r="CY76" s="51">
        <f>CT51</f>
        <v>-73.195999145507813</v>
      </c>
    </row>
    <row r="77" spans="28:103" x14ac:dyDescent="0.3">
      <c r="AB77" s="14" t="s">
        <v>44</v>
      </c>
      <c r="AC77" s="15">
        <f>AC76/(SQRT(SUMSQ($AC76:$AE76)))</f>
        <v>-0.46051416526823441</v>
      </c>
      <c r="AD77" s="15">
        <f>AD76/(SQRT(SUMSQ($AC76:$AE76)))</f>
        <v>0.88133702672270342</v>
      </c>
      <c r="AE77" s="16">
        <f>AE76/(SQRT(SUMSQ($AC76:$AE76)))</f>
        <v>0.10569649433583853</v>
      </c>
      <c r="CQ77" s="12" t="s">
        <v>150</v>
      </c>
      <c r="CR77">
        <f>SQRT(SUMSQ(CR76:CT76))</f>
        <v>349.16468335022415</v>
      </c>
      <c r="CT77" s="13"/>
      <c r="CV77" s="12" t="s">
        <v>150</v>
      </c>
      <c r="CW77">
        <f>SQRT(SUMSQ(CW76:CY76))</f>
        <v>325.01148622730898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>
        <f>-CR76/$CR$52</f>
        <v>0.36962804979878922</v>
      </c>
      <c r="CS78">
        <f>-CS76/$CR$52</f>
        <v>1.0053008210803043</v>
      </c>
      <c r="CT78" s="13">
        <f>-CT76/$CR$52</f>
        <v>8.3053447104655134E-2</v>
      </c>
      <c r="CV78" s="28" t="s">
        <v>151</v>
      </c>
      <c r="CW78">
        <f>-CW76/$CR$52</f>
        <v>0.28011611419225607</v>
      </c>
      <c r="CX78">
        <f>-CX76/$CR$52</f>
        <v>0.93317479257640201</v>
      </c>
      <c r="CY78" s="13">
        <f>-CY76/$CR$52</f>
        <v>0.22521049946621099</v>
      </c>
    </row>
    <row r="79" spans="28:103" x14ac:dyDescent="0.3">
      <c r="AB79" s="14" t="s">
        <v>77</v>
      </c>
      <c r="AC79" s="15">
        <f>($AD$73*AE77)-($AE$73*AD77)</f>
        <v>-152.00999924822423</v>
      </c>
      <c r="AD79" s="15">
        <f>($AE$73*AC77)-($AC$73*AE77)</f>
        <v>-63.107833355641127</v>
      </c>
      <c r="AE79" s="16">
        <f>($AC$73*AD77)-($AD$73*AC77)</f>
        <v>-136.0829211416079</v>
      </c>
      <c r="CQ79" s="12"/>
      <c r="CT79" s="13"/>
      <c r="CV79" s="12"/>
      <c r="CY79" s="13"/>
    </row>
    <row r="80" spans="28:103" x14ac:dyDescent="0.3">
      <c r="CQ80" s="12" t="s">
        <v>156</v>
      </c>
      <c r="CR80">
        <f>CR68*CR78</f>
        <v>0.35968005414244292</v>
      </c>
      <c r="CS80">
        <f>CS68*CS78</f>
        <v>0.20878460711249092</v>
      </c>
      <c r="CT80" s="13">
        <f>CT68*CT78</f>
        <v>-8.2929594966963168E-3</v>
      </c>
      <c r="CV80" s="12" t="s">
        <v>156</v>
      </c>
      <c r="CW80">
        <f>CW68*CW78</f>
        <v>0.26988792636890935</v>
      </c>
      <c r="CX80">
        <f>CX68*CX78</f>
        <v>0.23614934760225584</v>
      </c>
      <c r="CY80" s="13">
        <f>CY68*CY78</f>
        <v>1.9704932935558115E-2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>
        <f>SUM(CR80:CT80)</f>
        <v>0.56017170175823749</v>
      </c>
      <c r="CT81" s="13"/>
      <c r="CV81" s="12" t="s">
        <v>147</v>
      </c>
      <c r="CW81">
        <f>SUM(CW80:CY80)</f>
        <v>0.52574220690672324</v>
      </c>
      <c r="CY81" s="13"/>
    </row>
    <row r="82" spans="28:103" ht="15" thickBot="1" x14ac:dyDescent="0.35">
      <c r="AB82" s="28"/>
      <c r="AC82" s="20">
        <f>AC32</f>
        <v>-103.99554443359375</v>
      </c>
      <c r="AD82" s="20">
        <f>AD32</f>
        <v>-314.29483032226563</v>
      </c>
      <c r="AE82" s="21">
        <f>AE32</f>
        <v>90.149833679199219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>
        <f>CR66/CR81</f>
        <v>1283.7847434610396</v>
      </c>
      <c r="CT83" s="13"/>
      <c r="CV83" s="65" t="s">
        <v>157</v>
      </c>
      <c r="CW83" s="66">
        <f>CW66/CW81</f>
        <v>-979.09103266891668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-39.8253173828125</v>
      </c>
      <c r="AD85" s="20">
        <f>AD32-AD31</f>
        <v>-224.30166625976563</v>
      </c>
      <c r="AE85" s="21">
        <f>AE32-AE31</f>
        <v>-190.54105377197266</v>
      </c>
      <c r="CQ85" s="12" t="s">
        <v>159</v>
      </c>
      <c r="CR85">
        <f>CR73*CR78</f>
        <v>-6.6545707163050916E-2</v>
      </c>
      <c r="CS85">
        <f>CS73*CS78</f>
        <v>0.91693367128202186</v>
      </c>
      <c r="CT85" s="13">
        <f>CT73*CT78</f>
        <v>1.1843788689992049E-2</v>
      </c>
      <c r="CV85" s="12" t="s">
        <v>159</v>
      </c>
      <c r="CW85">
        <f>CW73*CW78</f>
        <v>-7.4562849121363503E-2</v>
      </c>
      <c r="CX85">
        <f>CX73*CX78</f>
        <v>0.87776032874182708</v>
      </c>
      <c r="CY85" s="13">
        <f>CY73*CY78</f>
        <v>4.744647167575787E-2</v>
      </c>
    </row>
    <row r="86" spans="28:103" x14ac:dyDescent="0.3">
      <c r="AB86" s="14"/>
      <c r="AC86" s="15">
        <f>AC85/(SQRT(SUMSQ($AC85:$AE85)))</f>
        <v>-0.13409639662077463</v>
      </c>
      <c r="AD86" s="15">
        <f>AD85/(SQRT(SUMSQ($AC85:$AE85)))</f>
        <v>-0.7552493533786877</v>
      </c>
      <c r="AE86" s="16">
        <f>AE85/(SQRT(SUMSQ($AC85:$AE85)))</f>
        <v>-0.64157351148126285</v>
      </c>
      <c r="CQ86" s="12" t="s">
        <v>160</v>
      </c>
      <c r="CR86">
        <f>SQRT(SUMSQ(CR85:CT85))</f>
        <v>0.9194215377089503</v>
      </c>
      <c r="CT86" s="13"/>
      <c r="CV86" s="12" t="s">
        <v>160</v>
      </c>
      <c r="CW86">
        <f>SQRT(SUMSQ(CW85:CY85))</f>
        <v>0.88219837953633429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>
        <f>CC8-CR83*CR86</f>
        <v>-592.43247070651398</v>
      </c>
      <c r="CS88" s="15"/>
      <c r="CT88" s="16"/>
      <c r="CV88" s="65" t="s">
        <v>158</v>
      </c>
      <c r="CW88" s="66">
        <f>CC12-CW83*CW86</f>
        <v>681.06343242571961</v>
      </c>
      <c r="CX88" s="15"/>
      <c r="CY88" s="16"/>
    </row>
    <row r="89" spans="28:103" x14ac:dyDescent="0.3">
      <c r="AB89" s="28"/>
      <c r="AC89" s="20">
        <f>AC34</f>
        <v>-94.63067626953125</v>
      </c>
      <c r="AD89" s="20">
        <f>AD34</f>
        <v>-286.91641235351563</v>
      </c>
      <c r="AE89" s="21">
        <f>AE34</f>
        <v>284.87698364257813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-46.88800048828125</v>
      </c>
      <c r="AD92" s="20">
        <f>AD34-AD33</f>
        <v>-227.96365356445313</v>
      </c>
      <c r="AE92" s="21">
        <f>AE34-AE33</f>
        <v>160.279296875</v>
      </c>
    </row>
    <row r="93" spans="28:103" x14ac:dyDescent="0.3">
      <c r="AB93" s="14"/>
      <c r="AC93" s="15">
        <f>AC92/(SQRT(SUMSQ($AC92:$AE92)))</f>
        <v>-0.16592417368938073</v>
      </c>
      <c r="AD93" s="15">
        <f>AD92/(SQRT(SUMSQ($AC92:$AE92)))</f>
        <v>-0.80670279079927243</v>
      </c>
      <c r="AE93" s="16">
        <f>AE92/(SQRT(SUMSQ($AC92:$AE92)))</f>
        <v>0.56718583894713159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disablePrompts="1" count="1">
    <dataValidation type="list" allowBlank="1" showInputMessage="1" showErrorMessage="1" sqref="C36" xr:uid="{A3A9600A-7839-48BA-A4FF-61EB30FB795E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Ride Height Import</vt:lpstr>
      <vt:lpstr>2 Dyn Assem Import</vt:lpstr>
      <vt:lpstr>Hardpoint Configurator</vt:lpstr>
      <vt:lpstr>Free Truss Solver </vt:lpstr>
      <vt:lpstr>Load Sweep Summary</vt:lpstr>
      <vt:lpstr>Step 1</vt:lpstr>
      <vt:lpstr>Step (2)</vt:lpstr>
      <vt:lpstr>Step (3)</vt:lpstr>
      <vt:lpstr>Step (4)</vt:lpstr>
      <vt:lpstr>Step (5)</vt:lpstr>
      <vt:lpstr>Step (6)</vt:lpstr>
      <vt:lpstr>Step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HDPT_Export</dc:title>
  <dc:subject>Wireframe Hardpoint Locations</dc:subject>
  <dc:creator>Edward Henry Maddox</dc:creator>
  <cp:lastModifiedBy>Edward Henry Maddox</cp:lastModifiedBy>
  <dcterms:created xsi:type="dcterms:W3CDTF">2025-06-28T20:12:23Z</dcterms:created>
  <dcterms:modified xsi:type="dcterms:W3CDTF">2025-08-22T21:29:41Z</dcterms:modified>
</cp:coreProperties>
</file>