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E\OneDrive\Documents\02-BILD\LHRIC 2026 Season\26-DYN\"/>
    </mc:Choice>
  </mc:AlternateContent>
  <xr:revisionPtr revIDLastSave="0" documentId="8_{05F2B3FA-4F40-4E7D-812F-DAF9754FEA9F}" xr6:coauthVersionLast="47" xr6:coauthVersionMax="47" xr10:uidLastSave="{00000000-0000-0000-0000-000000000000}"/>
  <bookViews>
    <workbookView xWindow="-108" yWindow="-108" windowWidth="23256" windowHeight="13896" activeTab="2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AE19" i="23"/>
  <c r="AS10" i="23" s="1"/>
  <c r="BK9" i="23" s="1"/>
  <c r="AD19" i="22"/>
  <c r="AS9" i="22" s="1"/>
  <c r="BK8" i="22" s="1"/>
  <c r="BS30" i="22" s="1"/>
  <c r="AD18" i="22"/>
  <c r="AS6" i="22" s="1"/>
  <c r="BK5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J20" i="23"/>
  <c r="BS20" i="23" s="1"/>
  <c r="BS26" i="24"/>
  <c r="BJ15" i="24"/>
  <c r="BS15" i="24" s="1"/>
  <c r="BS31" i="23"/>
  <c r="BS30" i="23"/>
  <c r="BJ19" i="23"/>
  <c r="BS19" i="23" s="1"/>
  <c r="BS26" i="27"/>
  <c r="BJ15" i="27"/>
  <c r="BS15" i="27" s="1"/>
  <c r="BJ26" i="27"/>
  <c r="BJ30" i="26"/>
  <c r="BJ16" i="26"/>
  <c r="BS16" i="26" s="1"/>
  <c r="BJ27" i="26"/>
  <c r="BJ15" i="26"/>
  <c r="BS15" i="26" s="1"/>
  <c r="BJ26" i="26"/>
  <c r="BS26" i="26"/>
  <c r="BJ29" i="25"/>
  <c r="BS26" i="25"/>
  <c r="BJ15" i="25"/>
  <c r="BS15" i="25" s="1"/>
  <c r="BJ26" i="25"/>
  <c r="BS30" i="24"/>
  <c r="BJ30" i="24"/>
  <c r="BJ26" i="24"/>
  <c r="BS26" i="23"/>
  <c r="BJ26" i="23"/>
  <c r="BJ15" i="23"/>
  <c r="BS15" i="23" s="1"/>
  <c r="BJ30" i="23"/>
  <c r="BJ26" i="22"/>
  <c r="BJ15" i="22"/>
  <c r="BS15" i="22" s="1"/>
  <c r="BS26" i="22"/>
  <c r="BJ16" i="22"/>
  <c r="BS16" i="22" s="1"/>
  <c r="BS27" i="22"/>
  <c r="BJ27" i="22"/>
  <c r="BJ30" i="22"/>
  <c r="BJ19" i="22"/>
  <c r="BS19" i="22" s="1"/>
  <c r="BS31" i="22"/>
  <c r="BS26" i="21"/>
  <c r="BJ15" i="21"/>
  <c r="BS15" i="21" s="1"/>
  <c r="BJ26" i="21"/>
  <c r="BS27" i="21"/>
  <c r="B36" i="5"/>
  <c r="BS31" i="24" l="1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AE31" i="5" l="1"/>
  <c r="DD9" i="21"/>
  <c r="AE26" i="5"/>
  <c r="AE73" i="5" s="1"/>
  <c r="AE27" i="5"/>
  <c r="AE59" i="5" s="1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60" i="5" s="1"/>
  <c r="CT76" i="5" s="1"/>
  <c r="CY51" i="5" s="1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C34" i="5"/>
  <c r="AC89" i="5" s="1"/>
  <c r="CW3" i="5" s="1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E92" i="5" l="1"/>
  <c r="AE85" i="5"/>
  <c r="AE76" i="5"/>
  <c r="AD59" i="21"/>
  <c r="AD60" i="21"/>
  <c r="CS76" i="21" s="1"/>
  <c r="CX51" i="21" s="1"/>
  <c r="AE42" i="5"/>
  <c r="CT51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CY76" i="5"/>
  <c r="CT71" i="5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D77" i="5" l="1"/>
  <c r="AN6" i="5" s="1"/>
  <c r="BF5" i="5" s="1"/>
  <c r="BE27" i="5" s="1"/>
  <c r="AE85" i="23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Q5" i="5" s="1"/>
  <c r="BI4" i="5" s="1"/>
  <c r="BH26" i="5" s="1"/>
  <c r="AC62" i="5"/>
  <c r="AE66" i="5"/>
  <c r="CY12" i="5" s="1"/>
  <c r="CY15" i="5" s="1"/>
  <c r="AD62" i="5"/>
  <c r="AD66" i="5"/>
  <c r="CX12" i="5" s="1"/>
  <c r="CX15" i="5" s="1"/>
  <c r="BF28" i="5"/>
  <c r="CW52" i="5"/>
  <c r="CW47" i="5"/>
  <c r="DF18" i="23" l="1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F30" i="5"/>
  <c r="BF27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2" i="5"/>
  <c r="CW15" i="5" s="1"/>
  <c r="CW16" i="5" s="1"/>
  <c r="AE65" i="5"/>
  <c r="CT68" i="5" s="1"/>
  <c r="CY25" i="5" s="1"/>
  <c r="AD65" i="5"/>
  <c r="CS68" i="5" s="1"/>
  <c r="CX25" i="5" s="1"/>
  <c r="BF19" i="5" l="1"/>
  <c r="BE29" i="5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R32" i="21"/>
  <c r="CR33" i="21" s="1"/>
  <c r="BG28" i="21"/>
  <c r="BH17" i="21"/>
  <c r="BH18" i="21"/>
  <c r="BG29" i="21"/>
  <c r="AC41" i="5"/>
  <c r="AC42" i="5"/>
  <c r="AC37" i="5"/>
  <c r="CW81" i="21" l="1"/>
  <c r="BG26" i="23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CR9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CR58" i="21" s="1"/>
  <c r="W39" i="21" s="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C8" i="26" l="1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CR63" i="21"/>
  <c r="W38" i="21" s="1"/>
  <c r="M5" i="21"/>
  <c r="D16" i="10" s="1"/>
  <c r="W29" i="23"/>
  <c r="M15" i="21"/>
  <c r="D26" i="10" s="1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CW58" i="21" s="1"/>
  <c r="W18" i="21" s="1"/>
  <c r="M18" i="21" s="1"/>
  <c r="D29" i="10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M4" i="26" l="1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CR58" i="23" s="1"/>
  <c r="W39" i="23" s="1"/>
  <c r="M15" i="23" s="1"/>
  <c r="F26" i="10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58" i="26" s="1"/>
  <c r="W18" i="26" s="1"/>
  <c r="M18" i="26" s="1"/>
  <c r="I29" i="10" s="1"/>
  <c r="CW39" i="26"/>
  <c r="CW43" i="26" s="1"/>
  <c r="M7" i="22"/>
  <c r="E18" i="10" s="1"/>
  <c r="CR41" i="26"/>
  <c r="CR58" i="26" s="1"/>
  <c r="W39" i="26" s="1"/>
  <c r="M15" i="26" s="1"/>
  <c r="I26" i="10" s="1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CW58" i="22" s="1"/>
  <c r="W18" i="22" s="1"/>
  <c r="M18" i="22" s="1"/>
  <c r="E29" i="10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CW58" i="27" s="1"/>
  <c r="W18" i="27" s="1"/>
  <c r="M18" i="27" s="1"/>
  <c r="J29" i="10" s="1"/>
  <c r="M8" i="27"/>
  <c r="J19" i="10" s="1"/>
  <c r="W37" i="25"/>
  <c r="CR39" i="25"/>
  <c r="CR43" i="25" s="1"/>
  <c r="CR34" i="25"/>
  <c r="CR41" i="25" s="1"/>
  <c r="CR58" i="25" s="1"/>
  <c r="W39" i="25" s="1"/>
  <c r="M15" i="25" s="1"/>
  <c r="H26" i="10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58" i="25" s="1"/>
  <c r="W18" i="25" s="1"/>
  <c r="M18" i="25" s="1"/>
  <c r="H29" i="10" s="1"/>
  <c r="CW34" i="23"/>
  <c r="CW41" i="23" s="1"/>
  <c r="CW58" i="23" s="1"/>
  <c r="W18" i="23" s="1"/>
  <c r="M18" i="23" s="1"/>
  <c r="F29" i="10" s="1"/>
  <c r="CW39" i="23"/>
  <c r="CW43" i="23" s="1"/>
  <c r="W13" i="23"/>
  <c r="W37" i="22"/>
  <c r="CR39" i="22"/>
  <c r="CR43" i="22" s="1"/>
  <c r="CR34" i="22"/>
  <c r="CR41" i="22" s="1"/>
  <c r="CR58" i="22" s="1"/>
  <c r="W39" i="22" s="1"/>
  <c r="M15" i="22" s="1"/>
  <c r="E26" i="10" s="1"/>
  <c r="M8" i="22"/>
  <c r="E19" i="10" s="1"/>
  <c r="CR39" i="24"/>
  <c r="CR43" i="24" s="1"/>
  <c r="CR34" i="24"/>
  <c r="CR41" i="24" s="1"/>
  <c r="CR58" i="24" s="1"/>
  <c r="W39" i="24" s="1"/>
  <c r="M15" i="24" s="1"/>
  <c r="G26" i="10" s="1"/>
  <c r="W37" i="24"/>
  <c r="M4" i="24"/>
  <c r="G15" i="10" s="1"/>
  <c r="W16" i="24"/>
  <c r="W40" i="24"/>
  <c r="CW34" i="24"/>
  <c r="CW41" i="24" s="1"/>
  <c r="CW58" i="24" s="1"/>
  <c r="W18" i="24" s="1"/>
  <c r="M18" i="24" s="1"/>
  <c r="G29" i="10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58" i="27" s="1"/>
  <c r="W39" i="27" s="1"/>
  <c r="M15" i="27" s="1"/>
  <c r="J26" i="10" s="1"/>
  <c r="CR88" i="22"/>
  <c r="W41" i="22" s="1"/>
  <c r="DJ29" i="26"/>
  <c r="DJ35" i="26"/>
  <c r="DC11" i="26"/>
  <c r="M13" i="26"/>
  <c r="I24" i="10" s="1"/>
  <c r="M13" i="21"/>
  <c r="D24" i="10" s="1"/>
  <c r="DC11" i="21"/>
  <c r="CW63" i="21"/>
  <c r="W17" i="21" s="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DJ35" i="23" l="1"/>
  <c r="DL38" i="23" s="1"/>
  <c r="CW63" i="26"/>
  <c r="W17" i="26" s="1"/>
  <c r="M17" i="26" s="1"/>
  <c r="I28" i="10" s="1"/>
  <c r="CR63" i="26"/>
  <c r="W38" i="26" s="1"/>
  <c r="M14" i="26" s="1"/>
  <c r="I25" i="10" s="1"/>
  <c r="CR63" i="23"/>
  <c r="W38" i="23" s="1"/>
  <c r="M14" i="23" s="1"/>
  <c r="F25" i="10" s="1"/>
  <c r="DC35" i="24"/>
  <c r="DD38" i="24" s="1"/>
  <c r="DC29" i="27"/>
  <c r="W19" i="27" s="1"/>
  <c r="CR63" i="24"/>
  <c r="W38" i="24" s="1"/>
  <c r="M14" i="24" s="1"/>
  <c r="G25" i="10" s="1"/>
  <c r="CR63" i="22"/>
  <c r="W38" i="22" s="1"/>
  <c r="M14" i="22" s="1"/>
  <c r="E25" i="10" s="1"/>
  <c r="CW63" i="23"/>
  <c r="W17" i="23" s="1"/>
  <c r="M17" i="23" s="1"/>
  <c r="F28" i="10" s="1"/>
  <c r="W43" i="23"/>
  <c r="DJ33" i="23"/>
  <c r="DC11" i="23"/>
  <c r="DC29" i="23" s="1"/>
  <c r="M13" i="23"/>
  <c r="F24" i="10" s="1"/>
  <c r="CW63" i="25"/>
  <c r="W17" i="25" s="1"/>
  <c r="M17" i="25" s="1"/>
  <c r="H28" i="10" s="1"/>
  <c r="CR63" i="27"/>
  <c r="W38" i="27" s="1"/>
  <c r="M14" i="27" s="1"/>
  <c r="J25" i="10" s="1"/>
  <c r="CW63" i="27"/>
  <c r="W17" i="27" s="1"/>
  <c r="M17" i="27" s="1"/>
  <c r="J28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CR63" i="25"/>
  <c r="W38" i="25" s="1"/>
  <c r="M14" i="25" s="1"/>
  <c r="H25" i="10" s="1"/>
  <c r="CW63" i="22"/>
  <c r="W17" i="22" s="1"/>
  <c r="M17" i="22" s="1"/>
  <c r="E28" i="10" s="1"/>
  <c r="DJ11" i="27"/>
  <c r="M13" i="27"/>
  <c r="J24" i="10" s="1"/>
  <c r="M16" i="27"/>
  <c r="J27" i="10" s="1"/>
  <c r="DJ11" i="25"/>
  <c r="M13" i="25"/>
  <c r="H24" i="10" s="1"/>
  <c r="CW63" i="24"/>
  <c r="W17" i="24" s="1"/>
  <c r="M17" i="24" s="1"/>
  <c r="G28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DC38" i="24" l="1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W37" i="5" s="1"/>
  <c r="DJ11" i="5" s="1"/>
  <c r="DJ35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M4" i="5" s="1"/>
  <c r="CC5" i="5"/>
  <c r="CR23" i="5" s="1"/>
  <c r="BU28" i="5"/>
  <c r="CC14" i="5" s="1"/>
  <c r="BU31" i="5"/>
  <c r="W10" i="5" s="1"/>
  <c r="M10" i="5" s="1"/>
  <c r="DK39" i="23" l="1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DK38" i="5"/>
  <c r="DJ38" i="5"/>
  <c r="DL38" i="5"/>
  <c r="DJ29" i="5"/>
  <c r="CC9" i="5"/>
  <c r="CR66" i="5" s="1"/>
  <c r="CR83" i="5" s="1"/>
  <c r="W42" i="5" s="1"/>
  <c r="CC4" i="5"/>
  <c r="CR27" i="5" s="1"/>
  <c r="CC8" i="5"/>
  <c r="CC7" i="5"/>
  <c r="W16" i="5" s="1"/>
  <c r="CR34" i="5"/>
  <c r="CR41" i="5" s="1"/>
  <c r="CR58" i="5" s="1"/>
  <c r="W39" i="5" s="1"/>
  <c r="M15" i="5" s="1"/>
  <c r="W31" i="5"/>
  <c r="M6" i="5" s="1"/>
  <c r="W7" i="5"/>
  <c r="M7" i="5" s="1"/>
  <c r="W9" i="5"/>
  <c r="M9" i="5" s="1"/>
  <c r="CC12" i="5"/>
  <c r="CW88" i="5" s="1"/>
  <c r="W14" i="5" s="1"/>
  <c r="CR39" i="5"/>
  <c r="W6" i="5"/>
  <c r="M5" i="5" s="1"/>
  <c r="CC17" i="5"/>
  <c r="CW18" i="5" s="1"/>
  <c r="CW34" i="5" s="1"/>
  <c r="CW41" i="5" s="1"/>
  <c r="CW58" i="5" s="1"/>
  <c r="W18" i="5" s="1"/>
  <c r="M18" i="5" s="1"/>
  <c r="DE39" i="23" l="1"/>
  <c r="W24" i="23" s="1"/>
  <c r="M24" i="23" s="1"/>
  <c r="F35" i="10" s="1"/>
  <c r="M23" i="23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43" i="5"/>
  <c r="CR63" i="5" s="1"/>
  <c r="W38" i="5" s="1"/>
  <c r="M14" i="5"/>
  <c r="CR88" i="5"/>
  <c r="W41" i="5" s="1"/>
  <c r="W40" i="5"/>
  <c r="M16" i="5" s="1"/>
  <c r="CW39" i="5"/>
  <c r="CW43" i="5" s="1"/>
  <c r="CW63" i="5" s="1"/>
  <c r="W17" i="5" s="1"/>
  <c r="M17" i="5" s="1"/>
  <c r="W13" i="5"/>
  <c r="DJ37" i="5" l="1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M24" i="5" s="1"/>
  <c r="DC37" i="5"/>
  <c r="DC39" i="5" s="1"/>
  <c r="W22" i="5" s="1"/>
  <c r="M22" i="5" s="1"/>
  <c r="DL39" i="5"/>
  <c r="W48" i="5" s="1"/>
  <c r="DJ39" i="5"/>
  <c r="W46" i="5" s="1"/>
  <c r="DK39" i="5"/>
  <c r="W47" i="5" s="1"/>
  <c r="DD39" i="5"/>
  <c r="W23" i="5" s="1"/>
  <c r="M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<sst xmlns="http://schemas.openxmlformats.org/spreadsheetml/2006/main" count="6619" uniqueCount="428">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</sst>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#,##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-3.4501015421597585</c:v>
                </c:pt>
                <c:pt idx="1">
                  <c:v>-3.5097434068846605</c:v>
                </c:pt>
                <c:pt idx="2">
                  <c:v>-3.4796150142211051</c:v>
                </c:pt>
                <c:pt idx="3">
                  <c:v>-3.362658677968497</c:v>
                </c:pt>
                <c:pt idx="4">
                  <c:v>-3.1703332965598161</c:v>
                </c:pt>
                <c:pt idx="5">
                  <c:v>-2.921456011275946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1.8704633602289911</c:v>
                </c:pt>
                <c:pt idx="1">
                  <c:v>1.4514075418940942</c:v>
                </c:pt>
                <c:pt idx="2">
                  <c:v>0.78049322637427709</c:v>
                </c:pt>
                <c:pt idx="3">
                  <c:v>-7.6614684451186355E-2</c:v>
                </c:pt>
                <c:pt idx="4">
                  <c:v>-1.0359916215394867</c:v>
                </c:pt>
                <c:pt idx="5">
                  <c:v>-2.0037586874723292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-2.8516890643886841</c:v>
                </c:pt>
                <c:pt idx="1">
                  <c:v>-2.9436930933601109</c:v>
                </c:pt>
                <c:pt idx="2">
                  <c:v>-2.7739366247426855</c:v>
                </c:pt>
                <c:pt idx="3">
                  <c:v>-2.3590180432896619</c:v>
                </c:pt>
                <c:pt idx="4">
                  <c:v>-1.7395821882180478</c:v>
                </c:pt>
                <c:pt idx="5">
                  <c:v>-0.97623660889302721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1.6535358695573186</c:v>
                </c:pt>
                <c:pt idx="1">
                  <c:v>1.5223017253863891</c:v>
                </c:pt>
                <c:pt idx="2">
                  <c:v>1.4705480101121056</c:v>
                </c:pt>
                <c:pt idx="3">
                  <c:v>1.5033482040580071</c:v>
                </c:pt>
                <c:pt idx="4">
                  <c:v>1.6174818155766946</c:v>
                </c:pt>
                <c:pt idx="5">
                  <c:v>1.8017837793680973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-8.8000916604402324</c:v>
                </c:pt>
                <c:pt idx="1">
                  <c:v>-7.7527337084843575</c:v>
                </c:pt>
                <c:pt idx="2">
                  <c:v>-5.9990254971382315</c:v>
                </c:pt>
                <c:pt idx="3">
                  <c:v>-3.7106050739671708</c:v>
                </c:pt>
                <c:pt idx="4">
                  <c:v>-1.1115496743570612</c:v>
                </c:pt>
                <c:pt idx="5">
                  <c:v>1.543814297653622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-7.3779782789171886</c:v>
                </c:pt>
                <c:pt idx="1">
                  <c:v>-7.6353898239284206</c:v>
                </c:pt>
                <c:pt idx="2">
                  <c:v>-7.247300190843287</c:v>
                </c:pt>
                <c:pt idx="3">
                  <c:v>-6.2516519842102554</c:v>
                </c:pt>
                <c:pt idx="4">
                  <c:v>-4.7459796947119539</c:v>
                </c:pt>
                <c:pt idx="5">
                  <c:v>-2.8776023993928037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-1.5424277713905226</c:v>
                </c:pt>
                <c:pt idx="1">
                  <c:v>-1.5690917021082307</c:v>
                </c:pt>
                <c:pt idx="2">
                  <c:v>-1.5556222812857539</c:v>
                </c:pt>
                <c:pt idx="3">
                  <c:v>-1.5033349213713605</c:v>
                </c:pt>
                <c:pt idx="4">
                  <c:v>-1.4173525217802103</c:v>
                </c:pt>
                <c:pt idx="5">
                  <c:v>-1.3060876120958949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S23" sqref="S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775.22857666015625</v>
      </c>
      <c r="B1">
        <v>552.258544921875</v>
      </c>
      <c r="C1">
        <v>301.99957275390625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635.9300537109375</v>
      </c>
      <c r="B2">
        <v>250.17538452148438</v>
      </c>
      <c r="C2">
        <v>268.47183227539063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767.5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850.8240966796875</v>
      </c>
      <c r="B4">
        <v>294.40786743164063</v>
      </c>
      <c r="C4">
        <v>284.54986572265625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-767.5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630.738037109375</v>
      </c>
      <c r="B6">
        <v>226.38505554199219</v>
      </c>
      <c r="C6">
        <v>146.19020080566406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778.2076416015625</v>
      </c>
      <c r="B7">
        <v>570.1968994140625</v>
      </c>
      <c r="C7">
        <v>131.32748413085938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869.430908203125</v>
      </c>
      <c r="B8">
        <v>243.10565185546875</v>
      </c>
      <c r="C8">
        <v>124.69852447509766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-751.408447265625</v>
      </c>
      <c r="B9">
        <v>258.38406372070313</v>
      </c>
      <c r="C9">
        <v>218.24288940429688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-766.9971923828125</v>
      </c>
      <c r="B10">
        <v>584.0714111328125</v>
      </c>
      <c r="C10">
        <v>284.85467529296875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-482.0931396484375</v>
      </c>
      <c r="B11">
        <v>311.84075927734375</v>
      </c>
      <c r="C11">
        <v>227.93130493164063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-729.70379638671875</v>
      </c>
      <c r="B12">
        <v>212.00930786132813</v>
      </c>
      <c r="C12">
        <v>106.40418243408203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-766.70220947265625</v>
      </c>
      <c r="B13">
        <v>592.9281005859375</v>
      </c>
      <c r="C13">
        <v>115.85829162597656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-516.62176513671875</v>
      </c>
      <c r="B14">
        <v>228.17526245117188</v>
      </c>
      <c r="C14">
        <v>113.66780090332031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835</v>
      </c>
      <c r="B15">
        <v>530</v>
      </c>
      <c r="C15">
        <v>185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855</v>
      </c>
      <c r="B16">
        <v>225</v>
      </c>
      <c r="C16">
        <v>160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-850</v>
      </c>
      <c r="B17">
        <v>570</v>
      </c>
      <c r="C17">
        <v>205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-760</v>
      </c>
      <c r="B18">
        <v>255</v>
      </c>
      <c r="C18">
        <v>200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703.127685546875</v>
      </c>
      <c r="B19">
        <v>330.72885131835938</v>
      </c>
      <c r="C19">
        <v>351.12216186523438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265</v>
      </c>
      <c r="C20">
        <v>505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709.28582763671875</v>
      </c>
      <c r="B21">
        <v>317.85150146484375</v>
      </c>
      <c r="C21">
        <v>331.81271362304688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774.5552978515625</v>
      </c>
      <c r="B22">
        <v>545.5384521484375</v>
      </c>
      <c r="C22">
        <v>141.50692749023438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712.87176513671875</v>
      </c>
      <c r="B23">
        <v>287.88861083984375</v>
      </c>
      <c r="C23">
        <v>319.68341064453125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708</v>
      </c>
      <c r="B24">
        <v>275</v>
      </c>
      <c r="C24">
        <v>334.04977416992188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749.60186767578125</v>
      </c>
      <c r="B25">
        <v>288.103271484375</v>
      </c>
      <c r="C25">
        <v>151.32060241699219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766.2313232421875</v>
      </c>
      <c r="B26">
        <v>287.88861083984375</v>
      </c>
      <c r="C26">
        <v>156.76719665527344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782.86077880859375</v>
      </c>
      <c r="B27">
        <v>287.6739501953125</v>
      </c>
      <c r="C27">
        <v>162.21380615234375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804.241455078125</v>
      </c>
      <c r="B28">
        <v>287.39797973632813</v>
      </c>
      <c r="C28">
        <v>169.21658325195313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-621.65130615234375</v>
      </c>
      <c r="B29">
        <v>346.94317626953125</v>
      </c>
      <c r="C29">
        <v>309.346923828125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-588.87811279296875</v>
      </c>
      <c r="B30">
        <v>376.38739013671875</v>
      </c>
      <c r="C30">
        <v>296.815673828125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-757.54241943359375</v>
      </c>
      <c r="B31">
        <v>574.99688720703125</v>
      </c>
      <c r="C31">
        <v>129.66302490234375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-420</v>
      </c>
      <c r="B32">
        <v>335</v>
      </c>
      <c r="C32">
        <v>360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</v>
      </c>
      <c r="B33">
        <v>270</v>
      </c>
      <c r="C33">
        <v>350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-666.8592529296875</v>
      </c>
      <c r="B34">
        <v>302.96438598632813</v>
      </c>
      <c r="C34">
        <v>328.85757446289063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-749.111572265625</v>
      </c>
      <c r="B35">
        <v>302.96438598632813</v>
      </c>
      <c r="C35">
        <v>298.64154052734375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-751.70404052734375</v>
      </c>
      <c r="B36">
        <v>302.96438598632813</v>
      </c>
      <c r="C36">
        <v>310.8697509765625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-754.2965087890625</v>
      </c>
      <c r="B37">
        <v>302.96438598632813</v>
      </c>
      <c r="C37">
        <v>323.09796142578125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-760</v>
      </c>
      <c r="B38">
        <v>302.96438598632813</v>
      </c>
      <c r="C38">
        <v>350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771.22149658203125</v>
      </c>
      <c r="B39">
        <v>526.7542724609375</v>
      </c>
      <c r="C39">
        <v>309.64639282226563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734.0478515625</v>
      </c>
      <c r="B40">
        <v>318.02825927734375</v>
      </c>
      <c r="C40">
        <v>171.02259826660156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723.6514892578125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733.79339599609375</v>
      </c>
      <c r="B42">
        <v>311.36016845703125</v>
      </c>
      <c r="C42">
        <v>209.45841979980469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724.5831298828125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726.0814208984375</v>
      </c>
      <c r="B44">
        <v>271.96881103515625</v>
      </c>
      <c r="C44">
        <v>151.30198669433594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714.96759033203125</v>
      </c>
      <c r="B45">
        <v>273.62313842773438</v>
      </c>
      <c r="C45">
        <v>105.38555908203125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725.07708740234375</v>
      </c>
      <c r="B46">
        <v>271.96881103515625</v>
      </c>
      <c r="C46">
        <v>105.16548919677734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735.18658447265625</v>
      </c>
      <c r="B47">
        <v>270.31448364257813</v>
      </c>
      <c r="C47">
        <v>104.94541931152344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615.93597412109375</v>
      </c>
      <c r="B48">
        <v>289.82870483398438</v>
      </c>
      <c r="C48">
        <v>107.54133605957031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-761.8192138671875</v>
      </c>
      <c r="B49">
        <v>560.8114013671875</v>
      </c>
      <c r="C49">
        <v>272.31820678710938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-695.7083740234375</v>
      </c>
      <c r="B50">
        <v>270.61434936523438</v>
      </c>
      <c r="C50">
        <v>137.15449523925781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-420</v>
      </c>
      <c r="B51">
        <v>335</v>
      </c>
      <c r="C51">
        <v>360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-692.8076171875</v>
      </c>
      <c r="B52">
        <v>302.69549560546875</v>
      </c>
      <c r="C52">
        <v>295.74331665039063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-687.440673828125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-691.6253662109375</v>
      </c>
      <c r="B54">
        <v>277.97848510742188</v>
      </c>
      <c r="C54">
        <v>221.63847351074219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-700.90386962890625</v>
      </c>
      <c r="B55">
        <v>277.97848510742188</v>
      </c>
      <c r="C55">
        <v>279.8782958984375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-687.55352783203125</v>
      </c>
      <c r="B56">
        <v>277.97848510742188</v>
      </c>
      <c r="C56">
        <v>278.929443359375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-674.2032470703125</v>
      </c>
      <c r="B57">
        <v>277.97848510742188</v>
      </c>
      <c r="C57">
        <v>277.98062133789063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-740.2833251953125</v>
      </c>
      <c r="B58">
        <v>277.97848510742188</v>
      </c>
      <c r="C58">
        <v>282.67706298828125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767.5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-767.5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A1:N39"/>
  <sheetViews>
    <sheetView workbookViewId="0">
      <selection activeCell="Q18" sqref="Q1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1:14" x14ac:dyDescent="0.3">
      <c r="A1">
        <v>-767.4915771484375</v>
      </c>
      <c r="B1">
        <v>602.14324951171875</v>
      </c>
      <c r="C1">
        <v>1.3655743202889425E-11</v>
      </c>
      <c r="D1">
        <v>0</v>
      </c>
      <c r="E1">
        <v>1</v>
      </c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0</v>
      </c>
    </row>
    <row r="2" spans="1:14" x14ac:dyDescent="0.3">
      <c r="A2">
        <v>767.38031005859375</v>
      </c>
      <c r="B2">
        <v>602.38555908203125</v>
      </c>
      <c r="C2">
        <v>6.1950444774083735E-11</v>
      </c>
      <c r="D2">
        <v>2</v>
      </c>
      <c r="E2">
        <v>3</v>
      </c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0</v>
      </c>
      <c r="N2" s="13">
        <f t="shared" si="0"/>
        <v>0</v>
      </c>
    </row>
    <row r="3" spans="1:14" x14ac:dyDescent="0.3">
      <c r="A3">
        <v>-849.99468994140625</v>
      </c>
      <c r="B3">
        <v>568.34588623046875</v>
      </c>
      <c r="C3">
        <v>204.40701293945313</v>
      </c>
      <c r="D3">
        <v>4</v>
      </c>
      <c r="E3">
        <v>5</v>
      </c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0</v>
      </c>
      <c r="N3" s="13">
        <f t="shared" si="0"/>
        <v>0</v>
      </c>
    </row>
    <row r="4" spans="1:14" x14ac:dyDescent="0.3">
      <c r="A4">
        <v>-760</v>
      </c>
      <c r="B4">
        <v>255</v>
      </c>
      <c r="C4">
        <v>200</v>
      </c>
      <c r="D4">
        <v>6</v>
      </c>
      <c r="E4">
        <v>7</v>
      </c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0</v>
      </c>
      <c r="N4" s="13">
        <f t="shared" si="0"/>
        <v>0</v>
      </c>
    </row>
    <row r="5" spans="1:14" x14ac:dyDescent="0.3">
      <c r="A5">
        <v>834.962646484375</v>
      </c>
      <c r="B5">
        <v>528.99932861328125</v>
      </c>
      <c r="C5">
        <v>183.65275573730469</v>
      </c>
      <c r="D5">
        <v>8</v>
      </c>
      <c r="E5">
        <v>9</v>
      </c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0</v>
      </c>
      <c r="N5" s="13">
        <f t="shared" si="0"/>
        <v>0</v>
      </c>
    </row>
    <row r="6" spans="1:14" x14ac:dyDescent="0.3">
      <c r="A6">
        <v>855</v>
      </c>
      <c r="B6">
        <v>225</v>
      </c>
      <c r="C6">
        <v>160</v>
      </c>
      <c r="D6">
        <v>10</v>
      </c>
      <c r="E6">
        <v>11</v>
      </c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0</v>
      </c>
      <c r="N6" s="13">
        <f t="shared" si="0"/>
        <v>0</v>
      </c>
    </row>
    <row r="7" spans="1:14" x14ac:dyDescent="0.3">
      <c r="A7">
        <v>635.9300537109375</v>
      </c>
      <c r="B7">
        <v>250.17538452148438</v>
      </c>
      <c r="C7">
        <v>268.47183227539063</v>
      </c>
      <c r="D7">
        <v>12</v>
      </c>
      <c r="E7">
        <v>13</v>
      </c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0</v>
      </c>
      <c r="N7" s="13">
        <f t="shared" si="0"/>
        <v>0</v>
      </c>
    </row>
    <row r="8" spans="1:14" x14ac:dyDescent="0.3">
      <c r="A8">
        <v>775.2769775390625</v>
      </c>
      <c r="B8">
        <v>549.15582275390625</v>
      </c>
      <c r="C8">
        <v>301.07635498046875</v>
      </c>
      <c r="D8">
        <v>13</v>
      </c>
      <c r="E8">
        <v>15</v>
      </c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0</v>
      </c>
      <c r="N8" s="13">
        <f t="shared" si="0"/>
        <v>0</v>
      </c>
    </row>
    <row r="9" spans="1:14" x14ac:dyDescent="0.3">
      <c r="A9">
        <v>850.8240966796875</v>
      </c>
      <c r="B9">
        <v>294.40786743164063</v>
      </c>
      <c r="C9">
        <v>284.54986572265625</v>
      </c>
      <c r="D9">
        <v>15</v>
      </c>
      <c r="E9">
        <v>17</v>
      </c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0</v>
      </c>
      <c r="N9" s="13">
        <f t="shared" si="0"/>
        <v>0</v>
      </c>
    </row>
    <row r="10" spans="1:14" x14ac:dyDescent="0.3">
      <c r="A10">
        <v>630.738037109375</v>
      </c>
      <c r="B10">
        <v>226.38505554199219</v>
      </c>
      <c r="C10">
        <v>146.19020080566406</v>
      </c>
      <c r="D10">
        <v>17</v>
      </c>
      <c r="E10">
        <v>20</v>
      </c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0</v>
      </c>
      <c r="N10" s="13">
        <f t="shared" si="0"/>
        <v>0</v>
      </c>
    </row>
    <row r="11" spans="1:14" x14ac:dyDescent="0.3">
      <c r="A11">
        <v>703.34942626953125</v>
      </c>
      <c r="B11">
        <v>330.94805908203125</v>
      </c>
      <c r="C11">
        <v>350.453857421875</v>
      </c>
      <c r="D11">
        <v>18</v>
      </c>
      <c r="E11">
        <v>55</v>
      </c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0</v>
      </c>
      <c r="N11" s="13">
        <f t="shared" si="0"/>
        <v>0</v>
      </c>
    </row>
    <row r="12" spans="1:14" x14ac:dyDescent="0.3">
      <c r="A12">
        <v>651.8800048828125</v>
      </c>
      <c r="B12">
        <v>265</v>
      </c>
      <c r="C12">
        <v>505</v>
      </c>
      <c r="D12">
        <v>19</v>
      </c>
      <c r="E12">
        <v>57</v>
      </c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0</v>
      </c>
      <c r="N12" s="13">
        <f t="shared" si="0"/>
        <v>0</v>
      </c>
    </row>
    <row r="13" spans="1:14" x14ac:dyDescent="0.3">
      <c r="A13">
        <v>778.156494140625</v>
      </c>
      <c r="B13">
        <v>570.1937255859375</v>
      </c>
      <c r="C13">
        <v>130.75680541992188</v>
      </c>
      <c r="D13">
        <v>20</v>
      </c>
      <c r="E13">
        <v>22</v>
      </c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0</v>
      </c>
      <c r="N13" s="13">
        <f t="shared" si="0"/>
        <v>0</v>
      </c>
    </row>
    <row r="14" spans="1:14" x14ac:dyDescent="0.3">
      <c r="A14">
        <v>869.430908203125</v>
      </c>
      <c r="B14">
        <v>243.10565185546875</v>
      </c>
      <c r="C14">
        <v>124.69852447509766</v>
      </c>
      <c r="D14">
        <v>22</v>
      </c>
      <c r="E14">
        <v>24</v>
      </c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0</v>
      </c>
      <c r="N14" s="13">
        <f t="shared" si="0"/>
        <v>0</v>
      </c>
    </row>
    <row r="15" spans="1:14" x14ac:dyDescent="0.3">
      <c r="A15">
        <v>-766.9984130859375</v>
      </c>
      <c r="B15">
        <v>584.12933349609375</v>
      </c>
      <c r="C15">
        <v>284.57046508789063</v>
      </c>
      <c r="D15">
        <v>24</v>
      </c>
      <c r="E15">
        <v>26</v>
      </c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0</v>
      </c>
      <c r="N15" s="13">
        <f t="shared" si="0"/>
        <v>0</v>
      </c>
    </row>
    <row r="16" spans="1:14" x14ac:dyDescent="0.3">
      <c r="A16">
        <v>-751.408447265625</v>
      </c>
      <c r="B16">
        <v>258.38406372070313</v>
      </c>
      <c r="C16">
        <v>218.24288940429688</v>
      </c>
      <c r="D16">
        <v>26</v>
      </c>
      <c r="E16">
        <v>28</v>
      </c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0</v>
      </c>
      <c r="N16" s="13">
        <f t="shared" si="0"/>
        <v>0</v>
      </c>
    </row>
    <row r="17" spans="1:14" x14ac:dyDescent="0.3">
      <c r="A17">
        <v>-482.0931396484375</v>
      </c>
      <c r="B17">
        <v>311.84075927734375</v>
      </c>
      <c r="C17">
        <v>227.93130493164063</v>
      </c>
      <c r="D17">
        <v>28</v>
      </c>
      <c r="E17">
        <v>30</v>
      </c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0</v>
      </c>
      <c r="N17" s="13">
        <f t="shared" si="0"/>
        <v>0</v>
      </c>
    </row>
    <row r="18" spans="1:14" x14ac:dyDescent="0.3">
      <c r="A18">
        <v>-766.6973876953125</v>
      </c>
      <c r="B18">
        <v>592.93231201171875</v>
      </c>
      <c r="C18">
        <v>115.70790863037109</v>
      </c>
      <c r="D18">
        <v>30</v>
      </c>
      <c r="E18">
        <v>32</v>
      </c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0</v>
      </c>
      <c r="N18" s="13">
        <f t="shared" si="0"/>
        <v>0</v>
      </c>
    </row>
    <row r="19" spans="1:14" x14ac:dyDescent="0.3">
      <c r="A19">
        <v>-516.62176513671875</v>
      </c>
      <c r="B19">
        <v>228.17526245117188</v>
      </c>
      <c r="C19">
        <v>113.66780090332031</v>
      </c>
      <c r="D19">
        <v>32</v>
      </c>
      <c r="E19">
        <v>34</v>
      </c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0</v>
      </c>
      <c r="N19" s="13">
        <f t="shared" si="0"/>
        <v>0</v>
      </c>
    </row>
    <row r="20" spans="1:14" x14ac:dyDescent="0.3">
      <c r="A20">
        <v>-729.70379638671875</v>
      </c>
      <c r="B20">
        <v>212.00930786132813</v>
      </c>
      <c r="C20">
        <v>106.40418243408203</v>
      </c>
      <c r="D20">
        <v>34</v>
      </c>
      <c r="E20">
        <v>36</v>
      </c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0</v>
      </c>
      <c r="N20" s="13">
        <f t="shared" si="0"/>
        <v>0</v>
      </c>
    </row>
    <row r="21" spans="1:14" x14ac:dyDescent="0.3">
      <c r="A21">
        <v>771.26043701171875</v>
      </c>
      <c r="B21">
        <v>526.851318359375</v>
      </c>
      <c r="C21">
        <v>308.85897827148438</v>
      </c>
      <c r="D21">
        <v>36</v>
      </c>
      <c r="E21">
        <v>38</v>
      </c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0</v>
      </c>
      <c r="N21" s="13">
        <f t="shared" si="0"/>
        <v>0</v>
      </c>
    </row>
    <row r="22" spans="1:14" x14ac:dyDescent="0.3">
      <c r="A22">
        <v>734.03045654296875</v>
      </c>
      <c r="B22">
        <v>317.9991455078125</v>
      </c>
      <c r="C22">
        <v>170.44044494628906</v>
      </c>
      <c r="D22">
        <v>39</v>
      </c>
      <c r="E22">
        <v>40</v>
      </c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0</v>
      </c>
      <c r="N22" s="13">
        <f t="shared" si="0"/>
        <v>0</v>
      </c>
    </row>
    <row r="23" spans="1:14" x14ac:dyDescent="0.3">
      <c r="A23">
        <v>774.5067138671875</v>
      </c>
      <c r="B23">
        <v>545.55218505859375</v>
      </c>
      <c r="C23">
        <v>140.97801208496094</v>
      </c>
      <c r="D23">
        <v>41</v>
      </c>
      <c r="E23">
        <v>42</v>
      </c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0</v>
      </c>
      <c r="N23" s="13">
        <f t="shared" si="0"/>
        <v>0</v>
      </c>
    </row>
    <row r="24" spans="1:14" x14ac:dyDescent="0.3">
      <c r="A24">
        <v>709.45355224609375</v>
      </c>
      <c r="B24">
        <v>317.81622314453125</v>
      </c>
      <c r="C24">
        <v>331.29928588867188</v>
      </c>
      <c r="D24">
        <v>43</v>
      </c>
      <c r="E24">
        <v>44</v>
      </c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0</v>
      </c>
      <c r="N24" s="13">
        <f t="shared" si="0"/>
        <v>0</v>
      </c>
    </row>
    <row r="25" spans="1:14" x14ac:dyDescent="0.3">
      <c r="A25">
        <v>-761.819091796875</v>
      </c>
      <c r="B25">
        <v>560.8583984375</v>
      </c>
      <c r="C25">
        <v>272.05499267578125</v>
      </c>
      <c r="D25">
        <v>45</v>
      </c>
      <c r="E25">
        <v>46</v>
      </c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0</v>
      </c>
      <c r="N25" s="13">
        <f t="shared" si="0"/>
        <v>0</v>
      </c>
    </row>
    <row r="26" spans="1:14" x14ac:dyDescent="0.3">
      <c r="A26">
        <v>-695.693603515625</v>
      </c>
      <c r="B26">
        <v>270.55197143554688</v>
      </c>
      <c r="C26">
        <v>137.13336181640625</v>
      </c>
      <c r="D26">
        <v>47</v>
      </c>
      <c r="E26">
        <v>48</v>
      </c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0</v>
      </c>
      <c r="N26" s="13">
        <f t="shared" si="0"/>
        <v>0</v>
      </c>
    </row>
    <row r="27" spans="1:14" x14ac:dyDescent="0.3">
      <c r="A27">
        <v>-621.74041748046875</v>
      </c>
      <c r="B27">
        <v>346.97723388671875</v>
      </c>
      <c r="C27">
        <v>309.30551147460938</v>
      </c>
      <c r="D27">
        <v>49</v>
      </c>
      <c r="E27">
        <v>50</v>
      </c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0</v>
      </c>
      <c r="N27" s="13">
        <f t="shared" si="0"/>
        <v>0</v>
      </c>
    </row>
    <row r="28" spans="1:14" x14ac:dyDescent="0.3">
      <c r="A28">
        <v>-757.53826904296875</v>
      </c>
      <c r="B28">
        <v>575.00634765625</v>
      </c>
      <c r="C28">
        <v>129.51992797851563</v>
      </c>
      <c r="D28">
        <v>51</v>
      </c>
      <c r="E28">
        <v>52</v>
      </c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0</v>
      </c>
      <c r="N28" s="13">
        <f t="shared" si="0"/>
        <v>0</v>
      </c>
    </row>
    <row r="29" spans="1:14" x14ac:dyDescent="0.3">
      <c r="A29">
        <v>708</v>
      </c>
      <c r="B29">
        <v>275</v>
      </c>
      <c r="C29">
        <v>334.04977416992188</v>
      </c>
      <c r="D29">
        <v>53</v>
      </c>
      <c r="E29">
        <v>59</v>
      </c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0</v>
      </c>
      <c r="N29" s="13">
        <f t="shared" si="0"/>
        <v>0</v>
      </c>
    </row>
    <row r="30" spans="1:14" x14ac:dyDescent="0.3">
      <c r="A30">
        <v>-588.9996337890625</v>
      </c>
      <c r="B30">
        <v>376.44723510742188</v>
      </c>
      <c r="C30">
        <v>296.75033569335938</v>
      </c>
      <c r="D30">
        <v>54</v>
      </c>
      <c r="E30">
        <v>61</v>
      </c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0</v>
      </c>
      <c r="N30" s="13">
        <f t="shared" si="0"/>
        <v>0</v>
      </c>
    </row>
    <row r="31" spans="1:14" x14ac:dyDescent="0.3">
      <c r="A31">
        <v>-420</v>
      </c>
      <c r="B31">
        <v>335</v>
      </c>
      <c r="C31">
        <v>360</v>
      </c>
      <c r="D31">
        <v>59</v>
      </c>
      <c r="E31">
        <v>63</v>
      </c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0</v>
      </c>
      <c r="N31" s="13">
        <f t="shared" si="0"/>
        <v>0</v>
      </c>
    </row>
    <row r="32" spans="1:14" x14ac:dyDescent="0.3">
      <c r="A32">
        <v>-670</v>
      </c>
      <c r="B32">
        <v>270</v>
      </c>
      <c r="C32">
        <v>350</v>
      </c>
      <c r="D32">
        <v>61</v>
      </c>
      <c r="E32">
        <v>65</v>
      </c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0</v>
      </c>
      <c r="N32" s="13">
        <f t="shared" si="0"/>
        <v>0</v>
      </c>
    </row>
    <row r="33" spans="1:14" x14ac:dyDescent="0.3">
      <c r="A33">
        <v>733.83868408203125</v>
      </c>
      <c r="B33">
        <v>311.70578002929688</v>
      </c>
      <c r="C33">
        <v>208.93975830078125</v>
      </c>
      <c r="D33">
        <v>63</v>
      </c>
      <c r="E33">
        <v>67</v>
      </c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0</v>
      </c>
      <c r="N33" s="13">
        <f t="shared" si="0"/>
        <v>0</v>
      </c>
    </row>
    <row r="34" spans="1:14" x14ac:dyDescent="0.3">
      <c r="A34">
        <v>723.6514892578125</v>
      </c>
      <c r="B34">
        <v>228.89471435546875</v>
      </c>
      <c r="C34">
        <v>363.4765625</v>
      </c>
      <c r="D34">
        <v>65</v>
      </c>
      <c r="E34">
        <v>69</v>
      </c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0</v>
      </c>
      <c r="N34" s="13">
        <f t="shared" si="0"/>
        <v>0</v>
      </c>
    </row>
    <row r="35" spans="1:14" x14ac:dyDescent="0.3">
      <c r="A35">
        <v>724.5831298828125</v>
      </c>
      <c r="B35">
        <v>259.80364990234375</v>
      </c>
      <c r="C35">
        <v>173.92433166503906</v>
      </c>
      <c r="D35">
        <v>67</v>
      </c>
      <c r="E35">
        <v>71</v>
      </c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0</v>
      </c>
      <c r="N35" s="13">
        <f t="shared" si="0"/>
        <v>0</v>
      </c>
    </row>
    <row r="36" spans="1:14" x14ac:dyDescent="0.3">
      <c r="A36">
        <v>-692.84185791015625</v>
      </c>
      <c r="B36">
        <v>302.811279296875</v>
      </c>
      <c r="C36">
        <v>295.68695068359375</v>
      </c>
      <c r="D36">
        <v>69</v>
      </c>
      <c r="E36">
        <v>73</v>
      </c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0</v>
      </c>
      <c r="N36" s="13">
        <f t="shared" si="0"/>
        <v>0</v>
      </c>
    </row>
    <row r="37" spans="1:14" x14ac:dyDescent="0.3">
      <c r="A37">
        <v>-657.97613525390625</v>
      </c>
      <c r="B37">
        <v>208.17906188964844</v>
      </c>
      <c r="C37">
        <v>438.84613037109375</v>
      </c>
      <c r="D37">
        <v>71</v>
      </c>
      <c r="E37">
        <v>75</v>
      </c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0</v>
      </c>
      <c r="N37" s="13">
        <f t="shared" si="0"/>
        <v>0</v>
      </c>
    </row>
    <row r="38" spans="1:14" x14ac:dyDescent="0.3">
      <c r="A38">
        <v>-687.440673828125</v>
      </c>
      <c r="B38">
        <v>253.9031982421875</v>
      </c>
      <c r="C38">
        <v>192.13345336914063</v>
      </c>
      <c r="D38">
        <v>73</v>
      </c>
      <c r="E38">
        <v>77</v>
      </c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0</v>
      </c>
      <c r="N38" s="16">
        <f t="shared" si="0"/>
        <v>0</v>
      </c>
    </row>
    <row r="39" spans="1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tabSelected="1"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52" t="s">
        <v>173</v>
      </c>
      <c r="C6" s="253"/>
      <c r="D6" s="253"/>
      <c r="E6" s="253"/>
      <c r="F6" s="254"/>
      <c r="H6" s="252" t="s">
        <v>174</v>
      </c>
      <c r="I6" s="253"/>
      <c r="J6" s="253"/>
      <c r="K6" s="253"/>
      <c r="L6" s="254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778.2076416015625</v>
      </c>
      <c r="D8" s="189">
        <f>'1 Ride Height Import'!B7</f>
        <v>570.1968994140625</v>
      </c>
      <c r="E8" s="95">
        <f>'1 Ride Height Import'!C7</f>
        <v>131.32748413085938</v>
      </c>
      <c r="F8" s="101" t="s">
        <v>181</v>
      </c>
      <c r="H8" s="122" t="s">
        <v>182</v>
      </c>
      <c r="I8" s="95">
        <f>C8</f>
        <v>778.2076416015625</v>
      </c>
      <c r="J8" s="95">
        <f>-D8</f>
        <v>-570.1968994140625</v>
      </c>
      <c r="K8" s="95">
        <f>E8</f>
        <v>131.32748413085938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850.8240966796875</v>
      </c>
      <c r="D9" s="190">
        <f>'1 Ride Height Import'!B4</f>
        <v>294.40786743164063</v>
      </c>
      <c r="E9" s="186">
        <f>'1 Ride Height Import'!C4</f>
        <v>284.54986572265625</v>
      </c>
      <c r="F9" s="101" t="s">
        <v>184</v>
      </c>
      <c r="H9" s="122" t="s">
        <v>185</v>
      </c>
      <c r="I9" s="95">
        <f t="shared" ref="I9:I25" si="0">C9</f>
        <v>850.8240966796875</v>
      </c>
      <c r="J9" s="95">
        <f t="shared" ref="J9:J25" si="1">-D9</f>
        <v>-294.40786743164063</v>
      </c>
      <c r="K9" s="95">
        <f t="shared" ref="K9:K25" si="2">E9</f>
        <v>284.54986572265625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630.738037109375</v>
      </c>
      <c r="D10" s="194">
        <f>'1 Ride Height Import'!B6</f>
        <v>226.38505554199219</v>
      </c>
      <c r="E10" s="186">
        <f>'1 Ride Height Import'!C6</f>
        <v>146.19020080566406</v>
      </c>
      <c r="F10" s="101" t="s">
        <v>187</v>
      </c>
      <c r="H10" s="122" t="s">
        <v>188</v>
      </c>
      <c r="I10" s="95">
        <f t="shared" si="0"/>
        <v>630.738037109375</v>
      </c>
      <c r="J10" s="95">
        <f t="shared" si="1"/>
        <v>-226.38505554199219</v>
      </c>
      <c r="K10" s="95">
        <f t="shared" si="2"/>
        <v>146.19020080566406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775.22857666015625</v>
      </c>
      <c r="D11" s="194">
        <f>'1 Ride Height Import'!B1</f>
        <v>552.258544921875</v>
      </c>
      <c r="E11" s="186">
        <f>'1 Ride Height Import'!C1</f>
        <v>301.99957275390625</v>
      </c>
      <c r="F11" s="101" t="s">
        <v>190</v>
      </c>
      <c r="H11" s="122" t="s">
        <v>191</v>
      </c>
      <c r="I11" s="95">
        <f t="shared" si="0"/>
        <v>775.22857666015625</v>
      </c>
      <c r="J11" s="95">
        <f t="shared" si="1"/>
        <v>-552.258544921875</v>
      </c>
      <c r="K11" s="95">
        <f t="shared" si="2"/>
        <v>301.99957275390625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850.8240966796875</v>
      </c>
      <c r="D12" s="194">
        <f>'1 Ride Height Import'!B4</f>
        <v>294.40786743164063</v>
      </c>
      <c r="E12" s="187">
        <f>'1 Ride Height Import'!C4</f>
        <v>284.54986572265625</v>
      </c>
      <c r="F12" s="101" t="s">
        <v>193</v>
      </c>
      <c r="H12" s="122" t="s">
        <v>194</v>
      </c>
      <c r="I12" s="95">
        <f t="shared" si="0"/>
        <v>850.8240966796875</v>
      </c>
      <c r="J12" s="95">
        <f t="shared" si="1"/>
        <v>-294.40786743164063</v>
      </c>
      <c r="K12" s="95">
        <f t="shared" si="2"/>
        <v>284.54986572265625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635.9300537109375</v>
      </c>
      <c r="D13" s="195">
        <f>'1 Ride Height Import'!B2</f>
        <v>250.17538452148438</v>
      </c>
      <c r="E13" s="188">
        <f>'1 Ride Height Import'!C2</f>
        <v>268.47183227539063</v>
      </c>
      <c r="F13" s="101" t="s">
        <v>196</v>
      </c>
      <c r="H13" s="122" t="s">
        <v>197</v>
      </c>
      <c r="I13" s="95">
        <f t="shared" si="0"/>
        <v>635.9300537109375</v>
      </c>
      <c r="J13" s="95">
        <f t="shared" si="1"/>
        <v>-250.17538452148438</v>
      </c>
      <c r="K13" s="95">
        <f t="shared" si="2"/>
        <v>268.47183227539063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835</v>
      </c>
      <c r="D14" s="196">
        <f>'1 Ride Height Import'!B15</f>
        <v>530</v>
      </c>
      <c r="E14" s="185">
        <f>'1 Ride Height Import'!C15</f>
        <v>185</v>
      </c>
      <c r="F14" s="102" t="s">
        <v>199</v>
      </c>
      <c r="H14" s="123" t="s">
        <v>200</v>
      </c>
      <c r="I14" s="96">
        <f t="shared" si="0"/>
        <v>835</v>
      </c>
      <c r="J14" s="96">
        <f t="shared" si="1"/>
        <v>-530</v>
      </c>
      <c r="K14" s="96">
        <f t="shared" si="2"/>
        <v>185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855</v>
      </c>
      <c r="D15" s="197">
        <f>'1 Ride Height Import'!B16</f>
        <v>225</v>
      </c>
      <c r="E15" s="96">
        <f>'1 Ride Height Import'!C16</f>
        <v>160</v>
      </c>
      <c r="F15" s="102" t="s">
        <v>202</v>
      </c>
      <c r="H15" s="123" t="s">
        <v>203</v>
      </c>
      <c r="I15" s="96">
        <f t="shared" si="0"/>
        <v>855</v>
      </c>
      <c r="J15" s="96">
        <f t="shared" si="1"/>
        <v>-225</v>
      </c>
      <c r="K15" s="96">
        <f t="shared" si="2"/>
        <v>160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767.5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767.5</v>
      </c>
      <c r="J16" s="97">
        <f t="shared" si="1"/>
        <v>-600</v>
      </c>
      <c r="K16" s="97">
        <f t="shared" si="2"/>
        <v>0</v>
      </c>
      <c r="L16" s="103" t="s">
        <v>205</v>
      </c>
      <c r="N16" s="249" t="s">
        <v>337</v>
      </c>
      <c r="O16" s="250"/>
      <c r="P16" s="251"/>
      <c r="R16" s="249" t="s">
        <v>338</v>
      </c>
      <c r="S16" s="250"/>
      <c r="T16" s="251"/>
      <c r="V16" s="249" t="s">
        <v>339</v>
      </c>
      <c r="W16" s="250"/>
      <c r="X16" s="250"/>
      <c r="Y16" s="251"/>
      <c r="AA16" s="249" t="s">
        <v>342</v>
      </c>
      <c r="AB16" s="250"/>
      <c r="AC16" s="250"/>
      <c r="AD16" s="251"/>
    </row>
    <row r="17" spans="2:30" ht="18" customHeight="1" thickBot="1" x14ac:dyDescent="0.35">
      <c r="B17" s="125" t="s">
        <v>207</v>
      </c>
      <c r="C17" s="114">
        <f>'1 Ride Height Import'!A3</f>
        <v>767.5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767.5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774.5552978515625</v>
      </c>
      <c r="D18" s="112">
        <f t="shared" ref="D18:E25" si="3">IF($D$3=1,O18,S18)</f>
        <v>545.5384521484375</v>
      </c>
      <c r="E18" s="112">
        <f t="shared" si="3"/>
        <v>141.50692749023438</v>
      </c>
      <c r="F18" s="113" t="s">
        <v>335</v>
      </c>
      <c r="H18" s="126" t="s">
        <v>211</v>
      </c>
      <c r="I18" s="112">
        <f t="shared" si="0"/>
        <v>774.5552978515625</v>
      </c>
      <c r="J18" s="112">
        <f t="shared" si="1"/>
        <v>-545.5384521484375</v>
      </c>
      <c r="K18" s="112">
        <f t="shared" si="2"/>
        <v>141.50692749023438</v>
      </c>
      <c r="L18" s="113" t="s">
        <v>335</v>
      </c>
      <c r="N18" s="143">
        <f>'1 Ride Height Import'!A22</f>
        <v>774.5552978515625</v>
      </c>
      <c r="O18" s="112">
        <f>'1 Ride Height Import'!B22</f>
        <v>545.5384521484375</v>
      </c>
      <c r="P18" s="144">
        <f>'1 Ride Height Import'!C22</f>
        <v>141.50692749023438</v>
      </c>
      <c r="R18" s="143">
        <f>'1 Ride Height Import'!A39</f>
        <v>771.22149658203125</v>
      </c>
      <c r="S18" s="112">
        <f>'1 Ride Height Import'!B39</f>
        <v>526.7542724609375</v>
      </c>
      <c r="T18" s="144">
        <f>'1 Ride Height Import'!C39</f>
        <v>309.64639282226563</v>
      </c>
      <c r="V18" s="170">
        <v>0</v>
      </c>
      <c r="W18" s="153">
        <f>'1 Ride Height Import'!A27</f>
        <v>782.86077880859375</v>
      </c>
      <c r="X18" s="118">
        <f>'1 Ride Height Import'!B27</f>
        <v>287.6739501953125</v>
      </c>
      <c r="Y18" s="154">
        <f>'1 Ride Height Import'!C27</f>
        <v>162.21380615234375</v>
      </c>
      <c r="AA18" s="170">
        <v>0</v>
      </c>
      <c r="AB18" s="153">
        <f>'1 Ride Height Import'!A47</f>
        <v>735.18658447265625</v>
      </c>
      <c r="AC18" s="118">
        <f>'1 Ride Height Import'!B47</f>
        <v>270.31448364257813</v>
      </c>
      <c r="AD18" s="154">
        <f>'1 Ride Height Import'!C47</f>
        <v>104.94541931152344</v>
      </c>
    </row>
    <row r="19" spans="2:30" ht="18" customHeight="1" x14ac:dyDescent="0.3">
      <c r="B19" s="127" t="s">
        <v>212</v>
      </c>
      <c r="C19" s="98">
        <f t="shared" ref="C19:C25" si="4">IF($D$3=1,N19,R19)</f>
        <v>709.28582763671875</v>
      </c>
      <c r="D19" s="98">
        <f t="shared" si="3"/>
        <v>317.85150146484375</v>
      </c>
      <c r="E19" s="98">
        <f t="shared" si="3"/>
        <v>331.81271362304688</v>
      </c>
      <c r="F19" s="104" t="s">
        <v>336</v>
      </c>
      <c r="H19" s="127" t="s">
        <v>213</v>
      </c>
      <c r="I19" s="98">
        <f t="shared" si="0"/>
        <v>709.28582763671875</v>
      </c>
      <c r="J19" s="98">
        <f t="shared" si="1"/>
        <v>-317.85150146484375</v>
      </c>
      <c r="K19" s="98">
        <f t="shared" si="2"/>
        <v>331.81271362304688</v>
      </c>
      <c r="L19" s="104" t="s">
        <v>336</v>
      </c>
      <c r="N19" s="145">
        <f>'1 Ride Height Import'!A21</f>
        <v>709.28582763671875</v>
      </c>
      <c r="O19" s="98">
        <f>'1 Ride Height Import'!B21</f>
        <v>317.85150146484375</v>
      </c>
      <c r="P19" s="146">
        <f>'1 Ride Height Import'!C21</f>
        <v>331.81271362304688</v>
      </c>
      <c r="R19" s="145">
        <f>'1 Ride Height Import'!A40</f>
        <v>734.0478515625</v>
      </c>
      <c r="S19" s="98">
        <f>'1 Ride Height Import'!B40</f>
        <v>318.02825927734375</v>
      </c>
      <c r="T19" s="146">
        <f>'1 Ride Height Import'!C40</f>
        <v>171.02259826660156</v>
      </c>
      <c r="V19" s="171">
        <v>1</v>
      </c>
      <c r="W19" s="155">
        <f>'1 Ride Height Import'!A26</f>
        <v>766.2313232421875</v>
      </c>
      <c r="X19" s="119">
        <f>'1 Ride Height Import'!B26</f>
        <v>287.88861083984375</v>
      </c>
      <c r="Y19" s="156">
        <f>'1 Ride Height Import'!C26</f>
        <v>156.76719665527344</v>
      </c>
      <c r="AA19" s="171">
        <v>1</v>
      </c>
      <c r="AB19" s="155">
        <f>'1 Ride Height Import'!A46</f>
        <v>725.07708740234375</v>
      </c>
      <c r="AC19" s="119">
        <f>'1 Ride Height Import'!B46</f>
        <v>271.96881103515625</v>
      </c>
      <c r="AD19" s="156">
        <f>'1 Ride Height Import'!C46</f>
        <v>105.16548919677734</v>
      </c>
    </row>
    <row r="20" spans="2:30" ht="18" customHeight="1" thickBot="1" x14ac:dyDescent="0.35">
      <c r="B20" s="128" t="s">
        <v>214</v>
      </c>
      <c r="C20" s="99">
        <f t="shared" si="4"/>
        <v>708</v>
      </c>
      <c r="D20" s="99">
        <f t="shared" si="3"/>
        <v>275</v>
      </c>
      <c r="E20" s="99">
        <f t="shared" si="3"/>
        <v>334.04977416992188</v>
      </c>
      <c r="F20" s="105" t="s">
        <v>215</v>
      </c>
      <c r="H20" s="128" t="s">
        <v>216</v>
      </c>
      <c r="I20" s="99">
        <f t="shared" si="0"/>
        <v>708</v>
      </c>
      <c r="J20" s="99">
        <f t="shared" si="1"/>
        <v>-275</v>
      </c>
      <c r="K20" s="99">
        <f t="shared" si="2"/>
        <v>334.04977416992188</v>
      </c>
      <c r="L20" s="105" t="s">
        <v>215</v>
      </c>
      <c r="N20" s="147">
        <f>'1 Ride Height Import'!A24</f>
        <v>708</v>
      </c>
      <c r="O20" s="99">
        <f>'1 Ride Height Import'!B24</f>
        <v>275</v>
      </c>
      <c r="P20" s="148">
        <f>'1 Ride Height Import'!C24</f>
        <v>334.04977416992188</v>
      </c>
      <c r="R20" s="147">
        <f>'1 Ride Height Import'!A43</f>
        <v>724.5831298828125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749.60186767578125</v>
      </c>
      <c r="X20" s="120">
        <f>'1 Ride Height Import'!B25</f>
        <v>288.103271484375</v>
      </c>
      <c r="Y20" s="158">
        <f>'1 Ride Height Import'!C25</f>
        <v>151.32060241699219</v>
      </c>
      <c r="AA20" s="163">
        <v>2</v>
      </c>
      <c r="AB20" s="157">
        <f>'1 Ride Height Import'!A45</f>
        <v>714.96759033203125</v>
      </c>
      <c r="AC20" s="120">
        <f>'1 Ride Height Import'!B45</f>
        <v>273.62313842773438</v>
      </c>
      <c r="AD20" s="158">
        <f>'1 Ride Height Import'!C45</f>
        <v>105.38555908203125</v>
      </c>
    </row>
    <row r="21" spans="2:30" ht="18" customHeight="1" thickBot="1" x14ac:dyDescent="0.35">
      <c r="B21" s="129" t="s">
        <v>217</v>
      </c>
      <c r="C21" s="100">
        <f t="shared" si="4"/>
        <v>703.127685546875</v>
      </c>
      <c r="D21" s="100">
        <f t="shared" si="3"/>
        <v>330.72885131835938</v>
      </c>
      <c r="E21" s="100">
        <f t="shared" si="3"/>
        <v>351.12216186523438</v>
      </c>
      <c r="F21" s="106" t="s">
        <v>218</v>
      </c>
      <c r="H21" s="129" t="s">
        <v>219</v>
      </c>
      <c r="I21" s="142">
        <f t="shared" si="0"/>
        <v>703.127685546875</v>
      </c>
      <c r="J21" s="100">
        <f t="shared" si="1"/>
        <v>-330.72885131835938</v>
      </c>
      <c r="K21" s="100">
        <f t="shared" si="2"/>
        <v>351.12216186523438</v>
      </c>
      <c r="L21" s="106" t="s">
        <v>218</v>
      </c>
      <c r="N21" s="149">
        <f>'1 Ride Height Import'!A19</f>
        <v>703.127685546875</v>
      </c>
      <c r="O21" s="100">
        <f>'1 Ride Height Import'!B19</f>
        <v>330.72885131835938</v>
      </c>
      <c r="P21" s="150">
        <f>'1 Ride Height Import'!C19</f>
        <v>351.12216186523438</v>
      </c>
      <c r="R21" s="149">
        <f>'1 Ride Height Import'!A42</f>
        <v>733.79339599609375</v>
      </c>
      <c r="S21" s="100">
        <f>'1 Ride Height Import'!B42</f>
        <v>311.36016845703125</v>
      </c>
      <c r="T21" s="150">
        <f>'1 Ride Height Import'!C42</f>
        <v>209.45841979980469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766.2313232421875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287.88861083984375</v>
      </c>
      <c r="Y21" s="158">
        <f t="shared" si="5"/>
        <v>156.76719665527344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725.07708740234375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271.96881103515625</v>
      </c>
      <c r="AD21" s="158">
        <f t="shared" si="6"/>
        <v>105.16548919677734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265</v>
      </c>
      <c r="E22" s="116">
        <f t="shared" si="3"/>
        <v>505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-265</v>
      </c>
      <c r="K22" s="116">
        <f t="shared" si="2"/>
        <v>505</v>
      </c>
      <c r="L22" s="117" t="s">
        <v>221</v>
      </c>
      <c r="N22" s="151">
        <f>'1 Ride Height Import'!A20</f>
        <v>651.8800048828125</v>
      </c>
      <c r="O22" s="116">
        <f>'1 Ride Height Import'!B20</f>
        <v>265</v>
      </c>
      <c r="P22" s="152">
        <f>'1 Ride Height Import'!C20</f>
        <v>505</v>
      </c>
      <c r="R22" s="151">
        <f>'1 Ride Height Import'!A41</f>
        <v>723.6514892578125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712.87176513671875</v>
      </c>
      <c r="D23" s="118">
        <f t="shared" si="3"/>
        <v>287.88861083984375</v>
      </c>
      <c r="E23" s="118">
        <f t="shared" si="3"/>
        <v>319.68341064453125</v>
      </c>
      <c r="F23" s="133" t="s">
        <v>327</v>
      </c>
      <c r="H23" s="131" t="s">
        <v>343</v>
      </c>
      <c r="I23" s="118">
        <f t="shared" si="0"/>
        <v>712.87176513671875</v>
      </c>
      <c r="J23" s="118">
        <f t="shared" si="1"/>
        <v>-287.88861083984375</v>
      </c>
      <c r="K23" s="118">
        <f t="shared" si="2"/>
        <v>319.68341064453125</v>
      </c>
      <c r="L23" s="133" t="s">
        <v>327</v>
      </c>
      <c r="N23" s="155">
        <f>'1 Ride Height Import'!A23</f>
        <v>712.87176513671875</v>
      </c>
      <c r="O23" s="119">
        <f>'1 Ride Height Import'!B23</f>
        <v>287.88861083984375</v>
      </c>
      <c r="P23" s="156">
        <f>'1 Ride Height Import'!C23</f>
        <v>319.68341064453125</v>
      </c>
      <c r="R23" s="155">
        <f>'1 Ride Height Import'!A44</f>
        <v>726.0814208984375</v>
      </c>
      <c r="S23" s="119">
        <f>'1 Ride Height Import'!B44</f>
        <v>271.96881103515625</v>
      </c>
      <c r="T23" s="156">
        <f>'1 Ride Height Import'!C44</f>
        <v>151.30198669433594</v>
      </c>
    </row>
    <row r="24" spans="2:30" ht="18" customHeight="1" thickBot="1" x14ac:dyDescent="0.35">
      <c r="B24" s="135" t="s">
        <v>326</v>
      </c>
      <c r="C24" s="119">
        <f t="shared" si="4"/>
        <v>766.2313232421875</v>
      </c>
      <c r="D24" s="119">
        <f t="shared" si="3"/>
        <v>287.88861083984375</v>
      </c>
      <c r="E24" s="119">
        <f t="shared" si="3"/>
        <v>156.76719665527344</v>
      </c>
      <c r="F24" s="136" t="s">
        <v>328</v>
      </c>
      <c r="H24" s="135" t="s">
        <v>344</v>
      </c>
      <c r="I24" s="119">
        <f t="shared" si="0"/>
        <v>766.2313232421875</v>
      </c>
      <c r="J24" s="119">
        <f t="shared" si="1"/>
        <v>-287.88861083984375</v>
      </c>
      <c r="K24" s="119">
        <f t="shared" si="2"/>
        <v>156.76719665527344</v>
      </c>
      <c r="L24" s="136" t="s">
        <v>328</v>
      </c>
      <c r="N24" s="167">
        <f>W21</f>
        <v>766.2313232421875</v>
      </c>
      <c r="O24" s="168">
        <f>X21</f>
        <v>287.88861083984375</v>
      </c>
      <c r="P24" s="169">
        <f>Y21</f>
        <v>156.76719665527344</v>
      </c>
      <c r="R24" s="167">
        <f>AB21</f>
        <v>725.07708740234375</v>
      </c>
      <c r="S24" s="168">
        <f t="shared" ref="S24:T24" si="7">AC21</f>
        <v>271.96881103515625</v>
      </c>
      <c r="T24" s="169">
        <f t="shared" si="7"/>
        <v>105.16548919677734</v>
      </c>
    </row>
    <row r="25" spans="2:30" ht="18" customHeight="1" thickBot="1" x14ac:dyDescent="0.35">
      <c r="B25" s="132" t="s">
        <v>329</v>
      </c>
      <c r="C25" s="120">
        <f t="shared" si="4"/>
        <v>804.241455078125</v>
      </c>
      <c r="D25" s="120">
        <f t="shared" si="3"/>
        <v>287.39797973632813</v>
      </c>
      <c r="E25" s="120">
        <f t="shared" si="3"/>
        <v>169.21658325195313</v>
      </c>
      <c r="F25" s="134" t="s">
        <v>330</v>
      </c>
      <c r="H25" s="132" t="s">
        <v>426</v>
      </c>
      <c r="I25" s="120">
        <f t="shared" si="0"/>
        <v>804.241455078125</v>
      </c>
      <c r="J25" s="120">
        <f t="shared" si="1"/>
        <v>-287.39797973632813</v>
      </c>
      <c r="K25" s="120">
        <f t="shared" si="2"/>
        <v>169.21658325195313</v>
      </c>
      <c r="L25" s="134" t="s">
        <v>330</v>
      </c>
      <c r="N25" s="164">
        <f>'1 Ride Height Import'!A28</f>
        <v>804.241455078125</v>
      </c>
      <c r="O25" s="165">
        <f>'1 Ride Height Import'!B28</f>
        <v>287.39797973632813</v>
      </c>
      <c r="P25" s="166">
        <f>'1 Ride Height Import'!C28</f>
        <v>169.21658325195313</v>
      </c>
      <c r="R25" s="164">
        <f>'1 Ride Height Import'!A48</f>
        <v>615.93597412109375</v>
      </c>
      <c r="S25" s="165">
        <f>'1 Ride Height Import'!B48</f>
        <v>289.82870483398438</v>
      </c>
      <c r="T25" s="166">
        <f>'1 Ride Height Import'!C48</f>
        <v>107.54133605957031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5" t="s">
        <v>223</v>
      </c>
      <c r="C31" s="256"/>
      <c r="D31" s="256"/>
      <c r="E31" s="256"/>
      <c r="F31" s="257"/>
      <c r="H31" s="252" t="s">
        <v>224</v>
      </c>
      <c r="I31" s="253"/>
      <c r="J31" s="253"/>
      <c r="K31" s="253"/>
      <c r="L31" s="254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-766.70220947265625</v>
      </c>
      <c r="D33" s="95">
        <f>'1 Ride Height Import'!B13</f>
        <v>592.9281005859375</v>
      </c>
      <c r="E33" s="95">
        <f>'1 Ride Height Import'!C13</f>
        <v>115.85829162597656</v>
      </c>
      <c r="F33" s="101" t="s">
        <v>181</v>
      </c>
      <c r="H33" s="122" t="s">
        <v>226</v>
      </c>
      <c r="I33" s="95">
        <f t="shared" ref="I33:I50" si="8">C33</f>
        <v>-766.70220947265625</v>
      </c>
      <c r="J33" s="95">
        <f>-D33</f>
        <v>-592.9281005859375</v>
      </c>
      <c r="K33" s="95">
        <f>E33</f>
        <v>115.85829162597656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-482.0931396484375</v>
      </c>
      <c r="D34" s="95">
        <f>'1 Ride Height Import'!B11</f>
        <v>311.84075927734375</v>
      </c>
      <c r="E34" s="95">
        <f>'1 Ride Height Import'!C11</f>
        <v>227.93130493164063</v>
      </c>
      <c r="F34" s="101" t="s">
        <v>184</v>
      </c>
      <c r="H34" s="122" t="s">
        <v>228</v>
      </c>
      <c r="I34" s="95">
        <f t="shared" si="8"/>
        <v>-482.0931396484375</v>
      </c>
      <c r="J34" s="95">
        <f t="shared" ref="J34:J50" si="9">-D34</f>
        <v>-311.84075927734375</v>
      </c>
      <c r="K34" s="95">
        <f t="shared" ref="K34:K50" si="10">E34</f>
        <v>227.93130493164063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-729.70379638671875</v>
      </c>
      <c r="D35" s="95">
        <f>'1 Ride Height Import'!B12</f>
        <v>212.00930786132813</v>
      </c>
      <c r="E35" s="95">
        <f>'1 Ride Height Import'!C12</f>
        <v>106.40418243408203</v>
      </c>
      <c r="F35" s="101" t="s">
        <v>187</v>
      </c>
      <c r="H35" s="122" t="s">
        <v>230</v>
      </c>
      <c r="I35" s="95">
        <f t="shared" si="8"/>
        <v>-729.70379638671875</v>
      </c>
      <c r="J35" s="95">
        <f t="shared" si="9"/>
        <v>-212.00930786132813</v>
      </c>
      <c r="K35" s="95">
        <f t="shared" si="10"/>
        <v>106.40418243408203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-766.9971923828125</v>
      </c>
      <c r="D36" s="95">
        <f>'1 Ride Height Import'!B10</f>
        <v>584.0714111328125</v>
      </c>
      <c r="E36" s="95">
        <f>'1 Ride Height Import'!C10</f>
        <v>284.85467529296875</v>
      </c>
      <c r="F36" s="101" t="s">
        <v>190</v>
      </c>
      <c r="H36" s="122" t="s">
        <v>232</v>
      </c>
      <c r="I36" s="95">
        <f t="shared" si="8"/>
        <v>-766.9971923828125</v>
      </c>
      <c r="J36" s="95">
        <f t="shared" si="9"/>
        <v>-584.0714111328125</v>
      </c>
      <c r="K36" s="95">
        <f t="shared" si="10"/>
        <v>284.85467529296875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-482.0931396484375</v>
      </c>
      <c r="D37" s="95">
        <f>'1 Ride Height Import'!B11</f>
        <v>311.84075927734375</v>
      </c>
      <c r="E37" s="95">
        <f>'1 Ride Height Import'!C11</f>
        <v>227.93130493164063</v>
      </c>
      <c r="F37" s="101" t="s">
        <v>193</v>
      </c>
      <c r="H37" s="122" t="s">
        <v>234</v>
      </c>
      <c r="I37" s="95">
        <f t="shared" si="8"/>
        <v>-482.0931396484375</v>
      </c>
      <c r="J37" s="95">
        <f t="shared" si="9"/>
        <v>-311.84075927734375</v>
      </c>
      <c r="K37" s="95">
        <f t="shared" si="10"/>
        <v>227.93130493164063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-751.408447265625</v>
      </c>
      <c r="D38" s="95">
        <f>'1 Ride Height Import'!B9</f>
        <v>258.38406372070313</v>
      </c>
      <c r="E38" s="95">
        <f>'1 Ride Height Import'!C9</f>
        <v>218.24288940429688</v>
      </c>
      <c r="F38" s="101" t="s">
        <v>196</v>
      </c>
      <c r="H38" s="122" t="s">
        <v>236</v>
      </c>
      <c r="I38" s="95">
        <f t="shared" si="8"/>
        <v>-751.408447265625</v>
      </c>
      <c r="J38" s="95">
        <f t="shared" si="9"/>
        <v>-258.38406372070313</v>
      </c>
      <c r="K38" s="95">
        <f t="shared" si="10"/>
        <v>218.24288940429688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-850</v>
      </c>
      <c r="D39" s="96">
        <f>'1 Ride Height Import'!B17</f>
        <v>570</v>
      </c>
      <c r="E39" s="96">
        <f>'1 Ride Height Import'!C17</f>
        <v>205</v>
      </c>
      <c r="F39" s="102" t="s">
        <v>199</v>
      </c>
      <c r="H39" s="123" t="s">
        <v>238</v>
      </c>
      <c r="I39" s="96">
        <f t="shared" si="8"/>
        <v>-850</v>
      </c>
      <c r="J39" s="96">
        <f t="shared" si="9"/>
        <v>-570</v>
      </c>
      <c r="K39" s="96">
        <f t="shared" si="10"/>
        <v>205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-760</v>
      </c>
      <c r="D40" s="96">
        <f>'1 Ride Height Import'!B18</f>
        <v>255</v>
      </c>
      <c r="E40" s="96">
        <f>'1 Ride Height Import'!C18</f>
        <v>200</v>
      </c>
      <c r="F40" s="102" t="s">
        <v>202</v>
      </c>
      <c r="H40" s="123" t="s">
        <v>240</v>
      </c>
      <c r="I40" s="96">
        <f t="shared" si="8"/>
        <v>-760</v>
      </c>
      <c r="J40" s="96">
        <f t="shared" si="9"/>
        <v>-255</v>
      </c>
      <c r="K40" s="96">
        <f t="shared" si="10"/>
        <v>200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-767.5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-767.5</v>
      </c>
      <c r="J41" s="97">
        <f t="shared" si="9"/>
        <v>-600</v>
      </c>
      <c r="K41" s="97">
        <f t="shared" si="10"/>
        <v>0</v>
      </c>
      <c r="L41" s="103" t="s">
        <v>205</v>
      </c>
      <c r="N41" s="249" t="s">
        <v>351</v>
      </c>
      <c r="O41" s="250"/>
      <c r="P41" s="251"/>
      <c r="R41" s="249" t="s">
        <v>352</v>
      </c>
      <c r="S41" s="250"/>
      <c r="T41" s="251"/>
      <c r="V41" s="249" t="s">
        <v>349</v>
      </c>
      <c r="W41" s="250"/>
      <c r="X41" s="250"/>
      <c r="Y41" s="251"/>
      <c r="AA41" s="249" t="s">
        <v>350</v>
      </c>
      <c r="AB41" s="250"/>
      <c r="AC41" s="250"/>
      <c r="AD41" s="251"/>
    </row>
    <row r="42" spans="2:30" ht="18" customHeight="1" thickBot="1" x14ac:dyDescent="0.35">
      <c r="B42" s="125" t="s">
        <v>243</v>
      </c>
      <c r="C42" s="114">
        <f>'1 Ride Height Import'!A5</f>
        <v>-767.5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-767.5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-757.54241943359375</v>
      </c>
      <c r="D43" s="112">
        <f t="shared" ref="D43:E50" si="11">IF($D$28=1,O43,S43)</f>
        <v>574.99688720703125</v>
      </c>
      <c r="E43" s="112">
        <f t="shared" si="11"/>
        <v>129.66302490234375</v>
      </c>
      <c r="F43" s="113" t="s">
        <v>335</v>
      </c>
      <c r="H43" s="126" t="s">
        <v>246</v>
      </c>
      <c r="I43" s="112">
        <f t="shared" si="8"/>
        <v>-757.54241943359375</v>
      </c>
      <c r="J43" s="112">
        <f t="shared" si="9"/>
        <v>-574.99688720703125</v>
      </c>
      <c r="K43" s="112">
        <f t="shared" si="10"/>
        <v>129.66302490234375</v>
      </c>
      <c r="L43" s="113" t="s">
        <v>335</v>
      </c>
      <c r="N43" s="143">
        <f>'1 Ride Height Import'!A31</f>
        <v>-757.54241943359375</v>
      </c>
      <c r="O43" s="112">
        <f>'1 Ride Height Import'!B31</f>
        <v>574.99688720703125</v>
      </c>
      <c r="P43" s="144">
        <f>'1 Ride Height Import'!C31</f>
        <v>129.66302490234375</v>
      </c>
      <c r="R43" s="143">
        <f>'1 Ride Height Import'!A49</f>
        <v>-761.8192138671875</v>
      </c>
      <c r="S43" s="112">
        <f>'1 Ride Height Import'!B49</f>
        <v>560.8114013671875</v>
      </c>
      <c r="T43" s="144">
        <f>'1 Ride Height Import'!C49</f>
        <v>272.31820678710938</v>
      </c>
      <c r="V43" s="170">
        <v>0</v>
      </c>
      <c r="W43" s="153">
        <f>'1 Ride Height Import'!A35</f>
        <v>-749.111572265625</v>
      </c>
      <c r="X43" s="118">
        <f>'1 Ride Height Import'!B35</f>
        <v>302.96438598632813</v>
      </c>
      <c r="Y43" s="154">
        <f>'1 Ride Height Import'!C35</f>
        <v>298.64154052734375</v>
      </c>
      <c r="AA43" s="170">
        <v>0</v>
      </c>
      <c r="AB43" s="153">
        <f>'1 Ride Height Import'!A57</f>
        <v>-674.2032470703125</v>
      </c>
      <c r="AC43" s="118">
        <f>'1 Ride Height Import'!B57</f>
        <v>277.97848510742188</v>
      </c>
      <c r="AD43" s="154">
        <f>'1 Ride Height Import'!C57</f>
        <v>277.98062133789063</v>
      </c>
    </row>
    <row r="44" spans="2:30" ht="18" customHeight="1" x14ac:dyDescent="0.3">
      <c r="B44" s="127" t="s">
        <v>247</v>
      </c>
      <c r="C44" s="98">
        <f t="shared" ref="C44:C50" si="12">IF($D$28=1,N44,R44)</f>
        <v>-621.65130615234375</v>
      </c>
      <c r="D44" s="98">
        <f t="shared" si="11"/>
        <v>346.94317626953125</v>
      </c>
      <c r="E44" s="98">
        <f t="shared" si="11"/>
        <v>309.346923828125</v>
      </c>
      <c r="F44" s="104" t="s">
        <v>336</v>
      </c>
      <c r="H44" s="127" t="s">
        <v>248</v>
      </c>
      <c r="I44" s="98">
        <f t="shared" si="8"/>
        <v>-621.65130615234375</v>
      </c>
      <c r="J44" s="98">
        <f t="shared" si="9"/>
        <v>-346.94317626953125</v>
      </c>
      <c r="K44" s="98">
        <f t="shared" si="10"/>
        <v>309.346923828125</v>
      </c>
      <c r="L44" s="104" t="s">
        <v>336</v>
      </c>
      <c r="N44" s="145">
        <f>'1 Ride Height Import'!A29</f>
        <v>-621.65130615234375</v>
      </c>
      <c r="O44" s="98">
        <f>'1 Ride Height Import'!B29</f>
        <v>346.94317626953125</v>
      </c>
      <c r="P44" s="146">
        <f>'1 Ride Height Import'!C29</f>
        <v>309.346923828125</v>
      </c>
      <c r="R44" s="145">
        <f>'1 Ride Height Import'!A50</f>
        <v>-695.7083740234375</v>
      </c>
      <c r="S44" s="98">
        <f>'1 Ride Height Import'!B50</f>
        <v>270.61434936523438</v>
      </c>
      <c r="T44" s="146">
        <f>'1 Ride Height Import'!C50</f>
        <v>137.15449523925781</v>
      </c>
      <c r="V44" s="171">
        <v>1</v>
      </c>
      <c r="W44" s="155">
        <f>'1 Ride Height Import'!A36</f>
        <v>-751.70404052734375</v>
      </c>
      <c r="X44" s="119">
        <f>'1 Ride Height Import'!B36</f>
        <v>302.96438598632813</v>
      </c>
      <c r="Y44" s="156">
        <f>'1 Ride Height Import'!C36</f>
        <v>310.8697509765625</v>
      </c>
      <c r="AA44" s="171">
        <v>1</v>
      </c>
      <c r="AB44" s="155">
        <f>'1 Ride Height Import'!A56</f>
        <v>-687.55352783203125</v>
      </c>
      <c r="AC44" s="119">
        <f>'1 Ride Height Import'!B56</f>
        <v>277.97848510742188</v>
      </c>
      <c r="AD44" s="156">
        <f>'1 Ride Height Import'!C56</f>
        <v>278.929443359375</v>
      </c>
    </row>
    <row r="45" spans="2:30" ht="18" customHeight="1" thickBot="1" x14ac:dyDescent="0.35">
      <c r="B45" s="128" t="s">
        <v>249</v>
      </c>
      <c r="C45" s="99">
        <f t="shared" si="12"/>
        <v>-670</v>
      </c>
      <c r="D45" s="99">
        <f t="shared" si="11"/>
        <v>270</v>
      </c>
      <c r="E45" s="99">
        <f t="shared" si="11"/>
        <v>350</v>
      </c>
      <c r="F45" s="105" t="s">
        <v>215</v>
      </c>
      <c r="H45" s="128" t="s">
        <v>250</v>
      </c>
      <c r="I45" s="99">
        <f t="shared" si="8"/>
        <v>-670</v>
      </c>
      <c r="J45" s="99">
        <f t="shared" si="9"/>
        <v>-270</v>
      </c>
      <c r="K45" s="99">
        <f t="shared" si="10"/>
        <v>350</v>
      </c>
      <c r="L45" s="105" t="s">
        <v>215</v>
      </c>
      <c r="N45" s="147">
        <f>'1 Ride Height Import'!A33</f>
        <v>-670</v>
      </c>
      <c r="O45" s="99">
        <f>'1 Ride Height Import'!B33</f>
        <v>270</v>
      </c>
      <c r="P45" s="148">
        <f>'1 Ride Height Import'!C33</f>
        <v>350</v>
      </c>
      <c r="R45" s="147">
        <f>'1 Ride Height Import'!A53</f>
        <v>-687.440673828125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-754.2965087890625</v>
      </c>
      <c r="X45" s="120">
        <f>'1 Ride Height Import'!B37</f>
        <v>302.96438598632813</v>
      </c>
      <c r="Y45" s="158">
        <f>'1 Ride Height Import'!C37</f>
        <v>323.09796142578125</v>
      </c>
      <c r="AA45" s="163">
        <v>2</v>
      </c>
      <c r="AB45" s="157">
        <f>'1 Ride Height Import'!A55</f>
        <v>-700.90386962890625</v>
      </c>
      <c r="AC45" s="120">
        <f>'1 Ride Height Import'!B55</f>
        <v>277.97848510742188</v>
      </c>
      <c r="AD45" s="158">
        <f>'1 Ride Height Import'!C55</f>
        <v>279.8782958984375</v>
      </c>
    </row>
    <row r="46" spans="2:30" ht="18" customHeight="1" thickBot="1" x14ac:dyDescent="0.35">
      <c r="B46" s="129" t="s">
        <v>251</v>
      </c>
      <c r="C46" s="100">
        <f t="shared" si="12"/>
        <v>-588.87811279296875</v>
      </c>
      <c r="D46" s="100">
        <f t="shared" si="11"/>
        <v>376.38739013671875</v>
      </c>
      <c r="E46" s="100">
        <f t="shared" si="11"/>
        <v>296.815673828125</v>
      </c>
      <c r="F46" s="106" t="s">
        <v>218</v>
      </c>
      <c r="H46" s="129" t="s">
        <v>252</v>
      </c>
      <c r="I46" s="100">
        <f t="shared" si="8"/>
        <v>-588.87811279296875</v>
      </c>
      <c r="J46" s="100">
        <f t="shared" si="9"/>
        <v>-376.38739013671875</v>
      </c>
      <c r="K46" s="100">
        <f t="shared" si="10"/>
        <v>296.815673828125</v>
      </c>
      <c r="L46" s="106" t="s">
        <v>218</v>
      </c>
      <c r="N46" s="149">
        <f>'1 Ride Height Import'!A30</f>
        <v>-588.87811279296875</v>
      </c>
      <c r="O46" s="100">
        <f>'1 Ride Height Import'!B30</f>
        <v>376.38739013671875</v>
      </c>
      <c r="P46" s="150">
        <f>'1 Ride Height Import'!C30</f>
        <v>296.815673828125</v>
      </c>
      <c r="R46" s="149">
        <f>'1 Ride Height Import'!A52</f>
        <v>-692.8076171875</v>
      </c>
      <c r="S46" s="100">
        <f>'1 Ride Height Import'!B52</f>
        <v>302.69549560546875</v>
      </c>
      <c r="T46" s="150">
        <f>'1 Ride Height Import'!C52</f>
        <v>295.74331665039063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-751.70404052734375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302.96438598632813</v>
      </c>
      <c r="Y46" s="158">
        <f t="shared" si="13"/>
        <v>310.8697509765625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-687.55352783203125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277.97848510742188</v>
      </c>
      <c r="AD46" s="158">
        <f t="shared" si="14"/>
        <v>278.929443359375</v>
      </c>
    </row>
    <row r="47" spans="2:30" ht="18" customHeight="1" x14ac:dyDescent="0.3">
      <c r="B47" s="130" t="s">
        <v>253</v>
      </c>
      <c r="C47" s="116">
        <f t="shared" si="12"/>
        <v>-420</v>
      </c>
      <c r="D47" s="116">
        <f t="shared" si="11"/>
        <v>335</v>
      </c>
      <c r="E47" s="116">
        <f t="shared" si="11"/>
        <v>360</v>
      </c>
      <c r="F47" s="117" t="s">
        <v>221</v>
      </c>
      <c r="H47" s="130" t="s">
        <v>254</v>
      </c>
      <c r="I47" s="116">
        <f t="shared" si="8"/>
        <v>-420</v>
      </c>
      <c r="J47" s="116">
        <f t="shared" si="9"/>
        <v>-335</v>
      </c>
      <c r="K47" s="116">
        <f t="shared" si="10"/>
        <v>360</v>
      </c>
      <c r="L47" s="117" t="s">
        <v>221</v>
      </c>
      <c r="N47" s="151">
        <f>'1 Ride Height Import'!A32</f>
        <v>-420</v>
      </c>
      <c r="O47" s="116">
        <f>'1 Ride Height Import'!B32</f>
        <v>335</v>
      </c>
      <c r="P47" s="152">
        <f>'1 Ride Height Import'!C32</f>
        <v>360</v>
      </c>
      <c r="R47" s="151">
        <f>'1 Ride Height Import'!A51</f>
        <v>-420</v>
      </c>
      <c r="S47" s="116">
        <f>'1 Ride Height Import'!B51</f>
        <v>335</v>
      </c>
      <c r="T47" s="152">
        <f>'1 Ride Height Import'!C51</f>
        <v>360</v>
      </c>
    </row>
    <row r="48" spans="2:30" ht="18" customHeight="1" thickBot="1" x14ac:dyDescent="0.35">
      <c r="B48" s="131" t="s">
        <v>345</v>
      </c>
      <c r="C48" s="118">
        <f t="shared" si="12"/>
        <v>-666.8592529296875</v>
      </c>
      <c r="D48" s="118">
        <f t="shared" si="11"/>
        <v>302.96438598632813</v>
      </c>
      <c r="E48" s="118">
        <f t="shared" si="11"/>
        <v>328.85757446289063</v>
      </c>
      <c r="F48" s="133" t="s">
        <v>327</v>
      </c>
      <c r="H48" s="131" t="s">
        <v>347</v>
      </c>
      <c r="I48" s="118">
        <f t="shared" si="8"/>
        <v>-666.8592529296875</v>
      </c>
      <c r="J48" s="118">
        <f t="shared" si="9"/>
        <v>-302.96438598632813</v>
      </c>
      <c r="K48" s="118">
        <f t="shared" si="10"/>
        <v>328.85757446289063</v>
      </c>
      <c r="L48" s="133" t="s">
        <v>327</v>
      </c>
      <c r="N48" s="155">
        <f>'1 Ride Height Import'!A34</f>
        <v>-666.8592529296875</v>
      </c>
      <c r="O48" s="119">
        <f>'1 Ride Height Import'!B34</f>
        <v>302.96438598632813</v>
      </c>
      <c r="P48" s="156">
        <f>'1 Ride Height Import'!C34</f>
        <v>328.85757446289063</v>
      </c>
      <c r="R48" s="155">
        <f>'1 Ride Height Import'!A54</f>
        <v>-691.6253662109375</v>
      </c>
      <c r="S48" s="119">
        <f>'1 Ride Height Import'!B54</f>
        <v>277.97848510742188</v>
      </c>
      <c r="T48" s="156">
        <f>'1 Ride Height Import'!C54</f>
        <v>221.63847351074219</v>
      </c>
    </row>
    <row r="49" spans="2:20" ht="18" customHeight="1" thickBot="1" x14ac:dyDescent="0.35">
      <c r="B49" s="135" t="s">
        <v>346</v>
      </c>
      <c r="C49" s="119">
        <f t="shared" si="12"/>
        <v>-751.70404052734375</v>
      </c>
      <c r="D49" s="119">
        <f t="shared" si="11"/>
        <v>302.96438598632813</v>
      </c>
      <c r="E49" s="119">
        <f t="shared" si="11"/>
        <v>310.8697509765625</v>
      </c>
      <c r="F49" s="136" t="s">
        <v>328</v>
      </c>
      <c r="H49" s="135" t="s">
        <v>348</v>
      </c>
      <c r="I49" s="119">
        <f t="shared" si="8"/>
        <v>-751.70404052734375</v>
      </c>
      <c r="J49" s="119">
        <f t="shared" si="9"/>
        <v>-302.96438598632813</v>
      </c>
      <c r="K49" s="119">
        <f t="shared" si="10"/>
        <v>310.8697509765625</v>
      </c>
      <c r="L49" s="136" t="s">
        <v>328</v>
      </c>
      <c r="N49" s="167">
        <f>W46</f>
        <v>-751.70404052734375</v>
      </c>
      <c r="O49" s="168">
        <f t="shared" ref="O49:P49" si="15">X46</f>
        <v>302.96438598632813</v>
      </c>
      <c r="P49" s="169">
        <f t="shared" si="15"/>
        <v>310.8697509765625</v>
      </c>
      <c r="R49" s="167">
        <f>AB46</f>
        <v>-687.55352783203125</v>
      </c>
      <c r="S49" s="168">
        <f t="shared" ref="S49:T49" si="16">AC46</f>
        <v>277.97848510742188</v>
      </c>
      <c r="T49" s="169">
        <f t="shared" si="16"/>
        <v>278.929443359375</v>
      </c>
    </row>
    <row r="50" spans="2:20" ht="18" customHeight="1" thickBot="1" x14ac:dyDescent="0.35">
      <c r="B50" s="132" t="s">
        <v>424</v>
      </c>
      <c r="C50" s="120">
        <f t="shared" si="12"/>
        <v>-760</v>
      </c>
      <c r="D50" s="120">
        <f t="shared" si="11"/>
        <v>302.96438598632813</v>
      </c>
      <c r="E50" s="120">
        <f t="shared" si="11"/>
        <v>350</v>
      </c>
      <c r="F50" s="134" t="s">
        <v>330</v>
      </c>
      <c r="H50" s="132" t="s">
        <v>425</v>
      </c>
      <c r="I50" s="120">
        <f t="shared" si="8"/>
        <v>-760</v>
      </c>
      <c r="J50" s="120">
        <f t="shared" si="9"/>
        <v>-302.96438598632813</v>
      </c>
      <c r="K50" s="120">
        <f t="shared" si="10"/>
        <v>350</v>
      </c>
      <c r="L50" s="134" t="s">
        <v>330</v>
      </c>
      <c r="N50" s="164">
        <f>'1 Ride Height Import'!A38</f>
        <v>-760</v>
      </c>
      <c r="O50" s="165">
        <f>'1 Ride Height Import'!B38</f>
        <v>302.96438598632813</v>
      </c>
      <c r="P50" s="166">
        <f>'1 Ride Height Import'!C38</f>
        <v>350</v>
      </c>
      <c r="R50" s="164">
        <f>'1 Ride Height Import'!A58</f>
        <v>-740.2833251953125</v>
      </c>
      <c r="S50" s="165">
        <f>'1 Ride Height Import'!B58</f>
        <v>277.97848510742188</v>
      </c>
      <c r="T50" s="166">
        <f>'1 Ride Height Import'!C58</f>
        <v>282.67706298828125</v>
      </c>
    </row>
  </sheetData>
  <mergeCells count="12">
    <mergeCell ref="B6:F6"/>
    <mergeCell ref="H6:L6"/>
    <mergeCell ref="B31:F31"/>
    <mergeCell ref="H31:L31"/>
    <mergeCell ref="N16:P16"/>
    <mergeCell ref="R16:T16"/>
    <mergeCell ref="V16:Y16"/>
    <mergeCell ref="AA16:AD16"/>
    <mergeCell ref="N41:P41"/>
    <mergeCell ref="R41:T41"/>
    <mergeCell ref="V41:Y41"/>
    <mergeCell ref="AA41:AD41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zoomScaleNormal="100" workbookViewId="0">
      <selection activeCell="H32" sqref="H32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'Free Truss Solver '!B5</f>
        <v>850.8240966796875</v>
      </c>
      <c r="AD3" s="10">
        <f>'Free Truss Solver '!C5</f>
        <v>294.40786743164063</v>
      </c>
      <c r="AE3" s="11">
        <f>'Free Truss Solver 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-33.349853515625</v>
      </c>
      <c r="CS3">
        <f>'Free Truss Solver '!AD82</f>
        <v>-284.38641357421875</v>
      </c>
      <c r="CT3" s="13">
        <f>'Free Truss Solver '!AE82</f>
        <v>170.4404449462271</v>
      </c>
      <c r="CV3" s="12"/>
      <c r="CW3">
        <f>'Free Truss Solver '!AC89</f>
        <v>-57.9267578125</v>
      </c>
      <c r="CX3">
        <f>'Free Truss Solver '!AD89</f>
        <v>-284.5693359375</v>
      </c>
      <c r="CY3" s="56">
        <f>'Free Truss Solver '!AE89</f>
        <v>331.29928588860992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775.2769775390625</v>
      </c>
      <c r="C4" s="78">
        <f>IF($B$36=0,'2 Dyn Assem Import'!B8,
IF($B$36=1,'2 Dyn Assem Import'!B8,
IF($B$36=2,'2 Dyn Assem Import'!B15,'2 Dyn Assem Import'!B15)))</f>
        <v>549.15582275390625</v>
      </c>
      <c r="D4" s="71">
        <f>IF($B$36=0,'2 Dyn Assem Import'!C8,
IF($B$36=1,'2 Dyn Assem Import'!C8,
IF($B$36=2,'2 Dyn Assem Import'!C15,'2 Dyn Assem Import'!C15)))</f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0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775.2769775390625</v>
      </c>
      <c r="AD4">
        <f>'Free Truss Solver '!C4</f>
        <v>549.15582275390625</v>
      </c>
      <c r="AE4" s="13">
        <f>'Free Truss Solver 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'Free Truss Solver '!AK5</f>
        <v>-0.28376916693920712</v>
      </c>
      <c r="BD4" s="33">
        <f>'Free Truss Solver '!AL5</f>
        <v>0.95715870950002468</v>
      </c>
      <c r="BE4" s="33">
        <f>'Free Truss Solver '!AM5</f>
        <v>-5.7639090232895644E-2</v>
      </c>
      <c r="BF4" s="33">
        <f>'Free Truss Solver '!AN5</f>
        <v>-6.5572459159357707E-2</v>
      </c>
      <c r="BG4" s="33">
        <f>'Free Truss Solver '!AO5</f>
        <v>-0.26873987093462526</v>
      </c>
      <c r="BH4" s="33">
        <f>'Free Truss Solver '!AP5</f>
        <v>0.95907120729256112</v>
      </c>
      <c r="BI4" s="33">
        <f>'Free Truss Solver '!AQ5</f>
        <v>8.9226123486511863E-2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'Free Truss Solver '!BU15</f>
        <v>0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850.8240966796875</v>
      </c>
      <c r="C5" s="78">
        <f>IF($B$36=0,'2 Dyn Assem Import'!B9,
IF($B$36=1,'2 Dyn Assem Import'!B9,
IF($B$36=2,'2 Dyn Assem Import'!B17,'2 Dyn Assem Import'!B17)))</f>
        <v>294.40786743164063</v>
      </c>
      <c r="D5" s="71">
        <f>IF($B$36=0,'2 Dyn Assem Import'!C9,
IF($B$36=1,'2 Dyn Assem Import'!C9,
IF($B$36=2,'2 Dyn Assem Import'!C17,'2 Dyn Assem Import'!C17)))</f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0</v>
      </c>
      <c r="N5" s="89" t="s">
        <v>141</v>
      </c>
      <c r="U5" s="88" t="s">
        <v>128</v>
      </c>
      <c r="V5" s="7" t="s">
        <v>2</v>
      </c>
      <c r="W5" s="172">
        <f>'Free Truss Solver '!BU26/1000</f>
        <v>0</v>
      </c>
      <c r="X5" s="89" t="s">
        <v>141</v>
      </c>
      <c r="AB5" s="7">
        <v>3</v>
      </c>
      <c r="AC5" s="12">
        <f>'Free Truss Solver '!B6</f>
        <v>635.9300537109375</v>
      </c>
      <c r="AD5">
        <f>'Free Truss Solver '!C6</f>
        <v>250.17538452148438</v>
      </c>
      <c r="AE5" s="13">
        <f>'Free Truss Solver 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0</v>
      </c>
      <c r="AT5" t="s">
        <v>8</v>
      </c>
      <c r="BB5" s="33" t="s">
        <v>57</v>
      </c>
      <c r="BC5" s="33">
        <f>'Free Truss Solver '!AK6</f>
        <v>0.9568811608382346</v>
      </c>
      <c r="BD5" s="33">
        <f>'Free Truss Solver '!AL6</f>
        <v>0.27877046641189984</v>
      </c>
      <c r="BE5" s="33">
        <f>'Free Truss Solver '!AM6</f>
        <v>-8.1642336378647748E-2</v>
      </c>
      <c r="BF5" s="33">
        <f>'Free Truss Solver '!AN6</f>
        <v>0.99484113730000101</v>
      </c>
      <c r="BG5" s="33">
        <f>'Free Truss Solver '!AO6</f>
        <v>0.96304761439926512</v>
      </c>
      <c r="BH5" s="33">
        <f>'Free Truss Solver '!AP6</f>
        <v>0.26925392466237136</v>
      </c>
      <c r="BI5" s="33">
        <f>'Free Truss Solver '!AQ6</f>
        <v>6.4510815988041564E-3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'Free Truss Solver '!BU16</f>
        <v>0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635.9300537109375</v>
      </c>
      <c r="C6" s="78">
        <f>IF($B$36=0,'2 Dyn Assem Import'!B7,
IF($B$36=1,'2 Dyn Assem Import'!B7,
IF($B$36=2,'2 Dyn Assem Import'!B16,'2 Dyn Assem Import'!B16)))</f>
        <v>250.17538452148438</v>
      </c>
      <c r="D6" s="71">
        <f>IF($B$36=0,'2 Dyn Assem Import'!C7,
IF($B$36=1,'2 Dyn Assem Import'!C7,
IF($B$36=2,'2 Dyn Assem Import'!C16,'2 Dyn Assem Import'!C16)))</f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'Free Truss Solver '!BU27/1000</f>
        <v>0</v>
      </c>
      <c r="X6" s="89" t="s">
        <v>141</v>
      </c>
      <c r="AB6" s="7">
        <v>4</v>
      </c>
      <c r="AC6" s="12">
        <f>'Free Truss Solver '!B8</f>
        <v>855</v>
      </c>
      <c r="AD6">
        <f>'Free Truss Solver '!C8</f>
        <v>225</v>
      </c>
      <c r="AE6" s="13">
        <f>'Free Truss Solver 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0</v>
      </c>
      <c r="AT6" t="s">
        <v>8</v>
      </c>
      <c r="BB6" s="33" t="s">
        <v>59</v>
      </c>
      <c r="BC6" s="33">
        <f>'Free Truss Solver '!AK7</f>
        <v>6.2076597260971478E-2</v>
      </c>
      <c r="BD6" s="33">
        <f>'Free Truss Solver '!AL7</f>
        <v>7.8321337352852322E-2</v>
      </c>
      <c r="BE6" s="33">
        <f>'Free Truss Solver '!AM7</f>
        <v>0.99499360007376936</v>
      </c>
      <c r="BF6" s="33">
        <f>'Free Truss Solver '!AN7</f>
        <v>7.7403902585300971E-2</v>
      </c>
      <c r="BG6" s="33">
        <f>'Free Truss Solver '!AO7</f>
        <v>1.7837437313844781E-2</v>
      </c>
      <c r="BH6" s="33">
        <f>'Free Truss Solver '!AP7</f>
        <v>-8.7662668202030836E-2</v>
      </c>
      <c r="BI6" s="33">
        <f>'Free Truss Solver '!AQ7</f>
        <v>0.99599050318453108</v>
      </c>
      <c r="BJ6" s="33"/>
      <c r="BK6" s="33">
        <f>'Free Truss Solver 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'Free Truss Solver '!BU17</f>
        <v>0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'Free Truss Solver '!AC86</f>
        <v>-0.14697509055183713</v>
      </c>
      <c r="CS6">
        <f>'Free Truss Solver '!AD86</f>
        <v>-0.82449860650805129</v>
      </c>
      <c r="CT6" s="13">
        <f>'Free Truss Solver '!AE86</f>
        <v>-0.54644338281615334</v>
      </c>
      <c r="CV6" s="12"/>
      <c r="CW6">
        <f>'Free Truss Solver '!AC93</f>
        <v>-0.21410448114319272</v>
      </c>
      <c r="CX6">
        <f>'Free Truss Solver '!AD93</f>
        <v>-0.7495299036695221</v>
      </c>
      <c r="CY6" s="57">
        <f>'Free Truss Solver '!AE93</f>
        <v>0.62638981046913689</v>
      </c>
      <c r="DB6" t="s">
        <v>392</v>
      </c>
      <c r="DC6">
        <f>B14-B$19</f>
        <v>66.5067138671875</v>
      </c>
      <c r="DD6">
        <f t="shared" ref="DD6:DE6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6" si="2">C12</f>
        <v>526.851318359375</v>
      </c>
      <c r="DL6">
        <f t="shared" si="2"/>
        <v>308.85897827148438</v>
      </c>
    </row>
    <row r="7" spans="2:118" x14ac:dyDescent="0.3">
      <c r="B7" s="80">
        <f>IF($B$36=0,'2 Dyn Assem Import'!A5,
IF($B$36=1,'2 Dyn Assem Import'!A5,
IF($B$36=2,'2 Dyn Assem Import'!A3,'2 Dyn Assem Import'!A3)))</f>
        <v>834.962646484375</v>
      </c>
      <c r="C7" s="81">
        <f>IF($B$36=0,'2 Dyn Assem Import'!B5,
IF($B$36=1,'2 Dyn Assem Import'!B5,
IF($B$36=2,'2 Dyn Assem Import'!B3,'2 Dyn Assem Import'!B3)))</f>
        <v>528.99932861328125</v>
      </c>
      <c r="D7" s="73">
        <f>IF($B$36=0,'2 Dyn Assem Import'!C5,
IF($B$36=1,'2 Dyn Assem Import'!C5,
IF($B$36=2,'2 Dyn Assem Import'!C3,'2 Dyn Assem Import'!C3)))</f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0</v>
      </c>
      <c r="N7" s="91" t="s">
        <v>141</v>
      </c>
      <c r="U7" s="90" t="s">
        <v>131</v>
      </c>
      <c r="V7" s="30" t="s">
        <v>2</v>
      </c>
      <c r="W7" s="173">
        <f>'Free Truss Solver '!BU28/1000</f>
        <v>0</v>
      </c>
      <c r="X7" s="91" t="s">
        <v>141</v>
      </c>
      <c r="AB7" s="7">
        <v>5</v>
      </c>
      <c r="AC7" s="12">
        <f>'Free Truss Solver '!B7</f>
        <v>834.962646484375</v>
      </c>
      <c r="AD7">
        <f>'Free Truss Solver '!C7</f>
        <v>528.99932861328125</v>
      </c>
      <c r="AE7" s="13">
        <f>'Free Truss Solver 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0</v>
      </c>
      <c r="AT7" t="s">
        <v>8</v>
      </c>
      <c r="BB7" s="33" t="s">
        <v>61</v>
      </c>
      <c r="BC7" s="33">
        <f>'Free Truss Solver '!AK8</f>
        <v>-291.3986129589448</v>
      </c>
      <c r="BD7" s="33">
        <f>'Free Truss Solver '!AL8</f>
        <v>-88.100220039641187</v>
      </c>
      <c r="BE7" s="33">
        <f>'Free Truss Solver '!AM8</f>
        <v>-28.382669931131069</v>
      </c>
      <c r="BF7" s="33">
        <f>'Free Truss Solver '!AN8</f>
        <v>-188.38569702022343</v>
      </c>
      <c r="BG7" s="33">
        <f>'Free Truss Solver '!AO8</f>
        <v>-126.49924933806929</v>
      </c>
      <c r="BH7" s="33">
        <f>'Free Truss Solver '!AP8</f>
        <v>-32.384761017028218</v>
      </c>
      <c r="BI7" s="33">
        <f>'Free Truss Solver '!AQ8</f>
        <v>-32.906283263569534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'Free Truss Solver '!BU18</f>
        <v>0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ref="DD7:DE7" si="3">C15-C$19</f>
        <v>42.81622314453125</v>
      </c>
      <c r="DE7">
        <f t="shared" si="3"/>
        <v>-2.75048828125</v>
      </c>
      <c r="DI7" t="s">
        <v>413</v>
      </c>
      <c r="DJ7">
        <f>B13</f>
        <v>734.03045654296875</v>
      </c>
      <c r="DK7">
        <f t="shared" ref="DK7:DL7" si="4">C13</f>
        <v>317.9991455078125</v>
      </c>
      <c r="DL7">
        <f t="shared" si="4"/>
        <v>170.44044494628906</v>
      </c>
    </row>
    <row r="8" spans="2:118" x14ac:dyDescent="0.3">
      <c r="B8" s="80">
        <f>IF($B$36=0,'2 Dyn Assem Import'!A6,
IF($B$36=1,'2 Dyn Assem Import'!A6,
IF($B$36=2,'2 Dyn Assem Import'!A4,'2 Dyn Assem Import'!A4)))</f>
        <v>855</v>
      </c>
      <c r="C8" s="81">
        <f>IF($B$36=0,'2 Dyn Assem Import'!B6,
IF($B$36=1,'2 Dyn Assem Import'!B6,
IF($B$36=2,'2 Dyn Assem Import'!B4,'2 Dyn Assem Import'!B4)))</f>
        <v>225</v>
      </c>
      <c r="D8" s="73">
        <f>IF($B$36=0,'2 Dyn Assem Import'!C6,
IF($B$36=1,'2 Dyn Assem Import'!C6,
IF($B$36=2,'2 Dyn Assem Import'!C4,'2 Dyn Assem Import'!C4)))</f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</v>
      </c>
      <c r="N8" s="89" t="s">
        <v>141</v>
      </c>
      <c r="U8" s="88" t="s">
        <v>132</v>
      </c>
      <c r="V8" s="7" t="s">
        <v>2</v>
      </c>
      <c r="W8" s="172">
        <f>'Free Truss Solver '!BU29/1000</f>
        <v>0</v>
      </c>
      <c r="X8" s="89" t="s">
        <v>141</v>
      </c>
      <c r="AB8" s="7">
        <v>6</v>
      </c>
      <c r="AC8" s="12">
        <f>'Free Truss Solver '!B10</f>
        <v>869.430908203125</v>
      </c>
      <c r="AD8">
        <f>'Free Truss Solver '!C10</f>
        <v>243.10565185546875</v>
      </c>
      <c r="AE8" s="13">
        <f>'Free Truss Solver 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0</v>
      </c>
      <c r="AT8" t="s">
        <v>9</v>
      </c>
      <c r="BB8" s="33" t="s">
        <v>62</v>
      </c>
      <c r="BC8" s="33">
        <f>'Free Truss Solver '!AK9</f>
        <v>-85.926384684771904</v>
      </c>
      <c r="BD8" s="33">
        <f>'Free Truss Solver '!AL9</f>
        <v>287.5593778363164</v>
      </c>
      <c r="BE8" s="33">
        <f>'Free Truss Solver '!AM9</f>
        <v>-25.210900796684051</v>
      </c>
      <c r="BF8" s="33">
        <f>'Free Truss Solver '!AN9</f>
        <v>-17.273699410272055</v>
      </c>
      <c r="BG8" s="33">
        <f>'Free Truss Solver '!AO9</f>
        <v>-35.331786520402744</v>
      </c>
      <c r="BH8" s="33">
        <f>'Free Truss Solver '!AP9</f>
        <v>126.34975628541066</v>
      </c>
      <c r="BI8" s="33">
        <f>'Free Truss Solver '!AQ9</f>
        <v>0.93394586082278686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'Free Truss Solver '!BU19</f>
        <v>0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-4.65057373046875</v>
      </c>
      <c r="DD8">
        <f t="shared" ref="DD8:DE8" si="5">C17-C$19</f>
        <v>55.94805908203125</v>
      </c>
      <c r="DE8">
        <f t="shared" si="5"/>
        <v>16.404083251953125</v>
      </c>
      <c r="DI8" t="s">
        <v>385</v>
      </c>
      <c r="DJ8">
        <f>B20</f>
        <v>733.83868408203125</v>
      </c>
      <c r="DK8">
        <f t="shared" ref="DK8:DL8" si="6">C20</f>
        <v>311.70578002929688</v>
      </c>
      <c r="DL8">
        <f t="shared" si="6"/>
        <v>208.93975830078125</v>
      </c>
    </row>
    <row r="9" spans="2:118" x14ac:dyDescent="0.3">
      <c r="B9" s="83">
        <f>IF($B$36=0,'2 Dyn Assem Import'!A13,
IF($B$36=1,'2 Dyn Assem Import'!A13,
IF($B$36=2,'2 Dyn Assem Import'!A18,'2 Dyn Assem Import'!A18)))</f>
        <v>778.156494140625</v>
      </c>
      <c r="C9" s="84">
        <f>IF($B$36=0,'2 Dyn Assem Import'!B13,
IF($B$36=1,'2 Dyn Assem Import'!B13,
IF($B$36=2,'2 Dyn Assem Import'!B18,'2 Dyn Assem Import'!B18)))</f>
        <v>570.1937255859375</v>
      </c>
      <c r="D9" s="69">
        <f>IF($B$36=0,'2 Dyn Assem Import'!C13,
IF($B$36=1,'2 Dyn Assem Import'!C13,
IF($B$36=2,'2 Dyn Assem Import'!C18,'2 Dyn Assem Import'!C18)))</f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</v>
      </c>
      <c r="N9" s="89" t="s">
        <v>141</v>
      </c>
      <c r="U9" s="88" t="s">
        <v>132</v>
      </c>
      <c r="V9" s="7" t="s">
        <v>3</v>
      </c>
      <c r="W9" s="172">
        <f>'Free Truss Solver '!BU30/1000</f>
        <v>0</v>
      </c>
      <c r="X9" s="89" t="s">
        <v>141</v>
      </c>
      <c r="AB9" s="7">
        <v>7</v>
      </c>
      <c r="AC9" s="12">
        <f>'Free Truss Solver '!B9</f>
        <v>778.156494140625</v>
      </c>
      <c r="AD9">
        <f>'Free Truss Solver '!C9</f>
        <v>570.1937255859375</v>
      </c>
      <c r="AE9" s="13">
        <f>'Free Truss Solver 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9</v>
      </c>
      <c r="BB9" s="33" t="s">
        <v>63</v>
      </c>
      <c r="BC9" s="33">
        <f>'Free Truss Solver '!AK10</f>
        <v>-7.5487855887612056</v>
      </c>
      <c r="BD9" s="33">
        <f>'Free Truss Solver '!AL10</f>
        <v>53.150663407484664</v>
      </c>
      <c r="BE9" s="33">
        <f>'Free Truss Solver '!AM10</f>
        <v>-3.7128159580007987</v>
      </c>
      <c r="BF9" s="33">
        <f>'Free Truss Solver '!AN10</f>
        <v>62.421572830944179</v>
      </c>
      <c r="BG9" s="33">
        <f>'Free Truss Solver '!AO10</f>
        <v>1.7267491936383497</v>
      </c>
      <c r="BH9" s="33">
        <f>'Free Truss Solver '!AP10</f>
        <v>33.775790473030831</v>
      </c>
      <c r="BI9" s="33">
        <f>'Free Truss Solver '!AQ10</f>
        <v>2.9418705536166079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'Free Truss Solver '!BU20</f>
        <v>0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'Free Truss Solver '!AB37</f>
        <v>2--</v>
      </c>
      <c r="CR9">
        <f>'Free Truss Solver '!AC37</f>
        <v>7.89666748046875</v>
      </c>
      <c r="CS9">
        <f>'Free Truss Solver '!AD37</f>
        <v>-53.229736328125</v>
      </c>
      <c r="CT9" s="13">
        <f>'Free Truss Solver '!AE37</f>
        <v>301.07635498040679</v>
      </c>
      <c r="CV9" s="12" t="str">
        <f>'Free Truss Solver '!AB55</f>
        <v>7--</v>
      </c>
      <c r="CW9">
        <f>'Free Truss Solver '!AC55</f>
        <v>10.77618408203125</v>
      </c>
      <c r="CX9">
        <f>'Free Truss Solver '!AD55</f>
        <v>-32.19183349609375</v>
      </c>
      <c r="CY9" s="56">
        <f>'Free Truss Solver '!AE55</f>
        <v>130.75680541985992</v>
      </c>
      <c r="DB9" t="s">
        <v>386</v>
      </c>
      <c r="DC9">
        <f>B18-B$19</f>
        <v>-56.1199951171875</v>
      </c>
      <c r="DD9">
        <f t="shared" ref="DD9:DE9" si="7">C18-C$19</f>
        <v>-10</v>
      </c>
      <c r="DE9">
        <f t="shared" si="7"/>
        <v>170.95022583007813</v>
      </c>
      <c r="DI9" t="s">
        <v>386</v>
      </c>
      <c r="DJ9">
        <f>B21</f>
        <v>723.6514892578125</v>
      </c>
      <c r="DK9">
        <f t="shared" ref="DK9:DL9" si="8">C21</f>
        <v>228.89471435546875</v>
      </c>
      <c r="DL9">
        <f t="shared" si="8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869.430908203125</v>
      </c>
      <c r="C10" s="84">
        <f>IF($B$36=0,'2 Dyn Assem Import'!B14,
IF($B$36=1,'2 Dyn Assem Import'!B14,
IF($B$36=2,'2 Dyn Assem Import'!B19,'2 Dyn Assem Import'!B19)))</f>
        <v>243.10565185546875</v>
      </c>
      <c r="D10" s="69">
        <f>IF($B$36=0,'2 Dyn Assem Import'!C14,
IF($B$36=1,'2 Dyn Assem Import'!C14,
IF($B$36=2,'2 Dyn Assem Import'!C19,'2 Dyn Assem Import'!C19)))</f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>
        <f>'Free Truss Solver '!BU31/1000</f>
        <v>0</v>
      </c>
      <c r="X10" s="89" t="s">
        <v>141</v>
      </c>
      <c r="AB10" s="7">
        <v>8</v>
      </c>
      <c r="AC10" s="12">
        <f>'Free Truss Solver '!B11</f>
        <v>630.738037109375</v>
      </c>
      <c r="AD10">
        <f>'Free Truss Solver '!C11</f>
        <v>226.38505554199219</v>
      </c>
      <c r="AE10" s="13">
        <f>'Free Truss Solver 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630.738037109375</v>
      </c>
      <c r="C11" s="84">
        <f>IF($B$36=0,'2 Dyn Assem Import'!B10,
IF($B$36=1,'2 Dyn Assem Import'!B10,
IF($B$36=2,'2 Dyn Assem Import'!B20,'2 Dyn Assem Import'!B20)))</f>
        <v>226.38505554199219</v>
      </c>
      <c r="D11" s="69">
        <f>IF($B$36=0,'2 Dyn Assem Import'!C10,
IF($B$36=1,'2 Dyn Assem Import'!C10,
IF($B$36=2,'2 Dyn Assem Import'!C20,'2 Dyn Assem Import'!C20)))</f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'Free Truss Solver '!B16</f>
        <v>767.38031005859375</v>
      </c>
      <c r="AD11">
        <f>'Free Truss Solver '!C16</f>
        <v>602.38555908203125</v>
      </c>
      <c r="AE11" s="13">
        <f>'Free Truss Solver 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0</v>
      </c>
      <c r="DD11" t="s">
        <v>141</v>
      </c>
      <c r="DI11" t="s">
        <v>145</v>
      </c>
      <c r="DJ11" s="178">
        <f>W37</f>
        <v>0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771.26043701171875</v>
      </c>
      <c r="C12" s="78">
        <f>IF($B$36=0,'2 Dyn Assem Import'!B21,
IF($B$36=1,'2 Dyn Assem Import'!B21,
IF($B$36=2,'2 Dyn Assem Import'!B25,'2 Dyn Assem Import'!B25)))</f>
        <v>526.851318359375</v>
      </c>
      <c r="D12" s="71">
        <f>IF($B$36=0,'2 Dyn Assem Import'!C21,
IF($B$36=1,'2 Dyn Assem Import'!C21,
IF($B$36=2,'2 Dyn Assem Import'!C25,'2 Dyn Assem Import'!C25)))</f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771.26043701171875</v>
      </c>
      <c r="AD12">
        <f>'Free Truss Solver '!C12</f>
        <v>526.851318359375</v>
      </c>
      <c r="AE12" s="13">
        <f>'Free Truss Solver 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'Free Truss Solver '!BU26</f>
        <v>0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'Free Truss Solver '!AB48</f>
        <v>uz^</v>
      </c>
      <c r="CR12" s="15">
        <f>'Free Truss Solver '!AC48</f>
        <v>-5.7639090232895644E-2</v>
      </c>
      <c r="CS12" s="15">
        <f>'Free Truss Solver '!AD48</f>
        <v>-8.1642336378647748E-2</v>
      </c>
      <c r="CT12" s="16">
        <f>'Free Truss Solver '!AE48</f>
        <v>0.99499360007376936</v>
      </c>
      <c r="CV12" s="14" t="str">
        <f>'Free Truss Solver '!AB66</f>
        <v>lz^</v>
      </c>
      <c r="CW12" s="15">
        <f>'Free Truss Solver '!AC66</f>
        <v>8.9226123486511863E-2</v>
      </c>
      <c r="CX12" s="15">
        <f>'Free Truss Solver '!AD66</f>
        <v>6.4510815988041564E-3</v>
      </c>
      <c r="CY12" s="59">
        <f>'Free Truss Solver '!AE66</f>
        <v>0.99599050318453108</v>
      </c>
    </row>
    <row r="13" spans="2:118" x14ac:dyDescent="0.3">
      <c r="B13" s="77">
        <f>IF($B$36=0,'2 Dyn Assem Import'!A22,
IF($B$36=1,'2 Dyn Assem Import'!A22,
IF($B$36=2,'2 Dyn Assem Import'!A26,'2 Dyn Assem Import'!A26)))</f>
        <v>734.03045654296875</v>
      </c>
      <c r="C13" s="78">
        <f>IF($B$36=0,'2 Dyn Assem Import'!B22,
IF($B$36=1,'2 Dyn Assem Import'!B22,
IF($B$36=2,'2 Dyn Assem Import'!B26,'2 Dyn Assem Import'!B26)))</f>
        <v>317.9991455078125</v>
      </c>
      <c r="D13" s="71">
        <f>IF($B$36=0,'2 Dyn Assem Import'!C22,
IF($B$36=1,'2 Dyn Assem Import'!C22,
IF($B$36=2,'2 Dyn Assem Import'!C26,'2 Dyn Assem Import'!C26)))</f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9">IF($B$36=0,W13,
IF($B$36=1, W37,
IF($B$36=2, W13,W37)))</f>
        <v>0</v>
      </c>
      <c r="N13" s="91" t="s">
        <v>141</v>
      </c>
      <c r="U13" s="92" t="s">
        <v>139</v>
      </c>
      <c r="V13" s="5"/>
      <c r="W13" s="173">
        <f>'Free Truss Solver '!CW18/1000</f>
        <v>0</v>
      </c>
      <c r="X13" s="91" t="s">
        <v>141</v>
      </c>
      <c r="AB13" s="7">
        <v>11</v>
      </c>
      <c r="AC13" s="12">
        <f>'Free Truss Solver '!B13</f>
        <v>734.03045654296875</v>
      </c>
      <c r="AD13">
        <f>'Free Truss Solver '!C13</f>
        <v>317.9991455078125</v>
      </c>
      <c r="AE13" s="13">
        <f>'Free Truss Solver 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'Free Truss Solver '!BU27</f>
        <v>0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774.5067138671875</v>
      </c>
      <c r="C14" s="84">
        <f>IF($B$36=0,'2 Dyn Assem Import'!B23,
IF($B$36=1,'2 Dyn Assem Import'!B23,
IF($B$36=2,'2 Dyn Assem Import'!B28,'2 Dyn Assem Import'!B28)))</f>
        <v>545.55218505859375</v>
      </c>
      <c r="D14" s="69">
        <f>IF($B$36=0,'2 Dyn Assem Import'!C23,
IF($B$36=1,'2 Dyn Assem Import'!C23,
IF($B$36=2,'2 Dyn Assem Import'!C28,'2 Dyn Assem Import'!C28)))</f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9"/>
        <v>0</v>
      </c>
      <c r="N14" s="89" t="s">
        <v>141</v>
      </c>
      <c r="U14" s="50" t="s">
        <v>135</v>
      </c>
      <c r="V14" s="13"/>
      <c r="W14" s="172">
        <f>'Free Truss Solver '!CW88/1000</f>
        <v>0</v>
      </c>
      <c r="X14" s="89" t="s">
        <v>141</v>
      </c>
      <c r="AB14" s="7">
        <v>12</v>
      </c>
      <c r="AC14" s="12">
        <f>'Free Truss Solver '!B14</f>
        <v>774.5067138671875</v>
      </c>
      <c r="AD14">
        <f>'Free Truss Solver '!C14</f>
        <v>545.55218505859375</v>
      </c>
      <c r="AE14" s="13">
        <f>'Free Truss Solver 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'Free Truss Solver '!BU28</f>
        <v>0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709.45355224609375</v>
      </c>
      <c r="C15" s="84">
        <f>IF($B$36=0,'2 Dyn Assem Import'!B24,
IF($B$36=1,'2 Dyn Assem Import'!B24,
IF($B$36=2,'2 Dyn Assem Import'!B27,'2 Dyn Assem Import'!B27)))</f>
        <v>317.81622314453125</v>
      </c>
      <c r="D15" s="69">
        <f>IF($B$36=0,'2 Dyn Assem Import'!C24,
IF($B$36=1,'2 Dyn Assem Import'!C24,
IF($B$36=2,'2 Dyn Assem Import'!C27,'2 Dyn Assem Import'!C27)))</f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9"/>
        <v>0</v>
      </c>
      <c r="N15" s="89" t="s">
        <v>141</v>
      </c>
      <c r="U15" s="50" t="s">
        <v>136</v>
      </c>
      <c r="V15" s="13"/>
      <c r="W15" s="172">
        <f>'Free Truss Solver '!CW83/1000</f>
        <v>0</v>
      </c>
      <c r="X15" s="89" t="s">
        <v>141</v>
      </c>
      <c r="AB15" s="8">
        <v>13</v>
      </c>
      <c r="AC15" s="14">
        <f>'Free Truss Solver '!B15</f>
        <v>709.45355224609375</v>
      </c>
      <c r="AD15" s="15">
        <f>'Free Truss Solver '!C15</f>
        <v>317.81622314453125</v>
      </c>
      <c r="AE15" s="16">
        <f>'Free Truss Solver 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10">BC4</f>
        <v>-0.28376916693920712</v>
      </c>
      <c r="BD15" s="33">
        <f t="shared" si="10"/>
        <v>0.95715870950002468</v>
      </c>
      <c r="BE15" s="33">
        <f t="shared" si="10"/>
        <v>-5.7639090232895644E-2</v>
      </c>
      <c r="BF15" s="33">
        <f t="shared" si="10"/>
        <v>-6.5572459159357707E-2</v>
      </c>
      <c r="BG15" s="33">
        <f t="shared" si="10"/>
        <v>-0.26873987093462526</v>
      </c>
      <c r="BH15" s="33">
        <f t="shared" si="10"/>
        <v>0.95907120729256112</v>
      </c>
      <c r="BI15" s="33"/>
      <c r="BJ15" s="33">
        <f t="shared" ref="BJ15:BJ20" si="11">BK4</f>
        <v>0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12">BJ15</f>
        <v>0</v>
      </c>
      <c r="BT15" s="33" t="s">
        <v>49</v>
      </c>
      <c r="BU15" s="40">
        <f t="array" ref="BU15:BU20">MMULT(BM15:BR20,BS15:BS20)</f>
        <v>0</v>
      </c>
      <c r="BV15" s="33" t="s">
        <v>23</v>
      </c>
      <c r="BW15" s="33"/>
      <c r="BX15" s="33"/>
      <c r="BY15" s="33"/>
      <c r="CC15">
        <f>'Free Truss Solver '!BU29</f>
        <v>0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767.38031005859375</v>
      </c>
      <c r="C16" s="203">
        <f>IF($B$36=0,'2 Dyn Assem Import'!B2,
IF($B$36=1,'2 Dyn Assem Import'!B2,
IF($B$36=2,'2 Dyn Assem Import'!B1,'2 Dyn Assem Import'!B1)))</f>
        <v>602.38555908203125</v>
      </c>
      <c r="D16" s="204">
        <f>IF($B$36=0,'2 Dyn Assem Import'!C2,
IF($B$36=1,'2 Dyn Assem Import'!C2,
IF($B$36=2,'2 Dyn Assem Import'!C1,'2 Dyn Assem Import'!C1)))</f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9"/>
        <v>0</v>
      </c>
      <c r="N16" s="89" t="s">
        <v>141</v>
      </c>
      <c r="U16" s="50" t="s">
        <v>140</v>
      </c>
      <c r="V16" s="13"/>
      <c r="W16" s="172">
        <f>'Free Truss Solver '!CC7/1000</f>
        <v>0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10"/>
        <v>0.9568811608382346</v>
      </c>
      <c r="BD16" s="33">
        <f t="shared" si="10"/>
        <v>0.27877046641189984</v>
      </c>
      <c r="BE16" s="33">
        <f t="shared" si="10"/>
        <v>-8.1642336378647748E-2</v>
      </c>
      <c r="BF16" s="33">
        <f t="shared" si="10"/>
        <v>0.99484113730000101</v>
      </c>
      <c r="BG16" s="33">
        <f t="shared" si="10"/>
        <v>0.96304761439926512</v>
      </c>
      <c r="BH16" s="33">
        <f t="shared" si="10"/>
        <v>0.26925392466237136</v>
      </c>
      <c r="BI16" s="33"/>
      <c r="BJ16" s="33">
        <f t="shared" si="11"/>
        <v>0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12"/>
        <v>0</v>
      </c>
      <c r="BT16" s="33" t="s">
        <v>50</v>
      </c>
      <c r="BU16" s="43">
        <v>0</v>
      </c>
      <c r="BV16" s="33" t="s">
        <v>24</v>
      </c>
      <c r="BW16" s="33"/>
      <c r="BX16" s="33"/>
      <c r="BY16" s="33"/>
      <c r="CC16">
        <f>'Free Truss Solver '!BU30</f>
        <v>0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f>IF($B$36=0,'2 Dyn Assem Import'!A11,
IF($B$36=1,'2 Dyn Assem Import'!A11,
IF($B$36=2,'2 Dyn Assem Import'!A30,'2 Dyn Assem Import'!A30)))</f>
        <v>703.34942626953125</v>
      </c>
      <c r="C17" s="213">
        <f>IF($B$36=0,'2 Dyn Assem Import'!B11,
IF($B$36=1,'2 Dyn Assem Import'!B11,
IF($B$36=2,'2 Dyn Assem Import'!B30,'2 Dyn Assem Import'!B30)))</f>
        <v>330.94805908203125</v>
      </c>
      <c r="D17" s="213">
        <f>IF($B$36=0,'2 Dyn Assem Import'!C11,
IF($B$36=1,'2 Dyn Assem Import'!C11,
IF($B$36=2,'2 Dyn Assem Import'!C30,'2 Dyn Assem Import'!C30)))</f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9"/>
        <v>0</v>
      </c>
      <c r="N17" s="89" t="s">
        <v>141</v>
      </c>
      <c r="U17" s="50" t="s">
        <v>137</v>
      </c>
      <c r="V17" s="13"/>
      <c r="W17" s="172">
        <f>'Free Truss Solver '!CW63/1000</f>
        <v>0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10"/>
        <v>6.2076597260971478E-2</v>
      </c>
      <c r="BD17" s="33">
        <f t="shared" si="10"/>
        <v>7.8321337352852322E-2</v>
      </c>
      <c r="BE17" s="33">
        <f t="shared" si="10"/>
        <v>0.99499360007376936</v>
      </c>
      <c r="BF17" s="33">
        <f t="shared" si="10"/>
        <v>7.7403902585300971E-2</v>
      </c>
      <c r="BG17" s="33">
        <f t="shared" si="10"/>
        <v>1.7837437313844781E-2</v>
      </c>
      <c r="BH17" s="33">
        <f t="shared" si="10"/>
        <v>-8.7662668202030836E-2</v>
      </c>
      <c r="BI17" s="33"/>
      <c r="BJ17" s="33">
        <f t="shared" si="11"/>
        <v>0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12"/>
        <v>0</v>
      </c>
      <c r="BT17" s="33" t="s">
        <v>51</v>
      </c>
      <c r="BU17" s="43">
        <v>0</v>
      </c>
      <c r="BV17" s="33" t="s">
        <v>25</v>
      </c>
      <c r="BW17" s="33"/>
      <c r="BX17" s="33"/>
      <c r="BY17" s="33"/>
      <c r="CC17">
        <f>'Free Truss Solver '!BU31</f>
        <v>0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265</v>
      </c>
      <c r="D18" s="184">
        <f>IF($B$36=0,'2 Dyn Assem Import'!C12,
IF($B$36=1,'2 Dyn Assem Import'!C12,
IF($B$36=2,'2 Dyn Assem Import'!C31,'2 Dyn Assem Import'!C31)))</f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9"/>
        <v>0</v>
      </c>
      <c r="N18" s="89" t="s">
        <v>141</v>
      </c>
      <c r="U18" s="50" t="s">
        <v>138</v>
      </c>
      <c r="V18" s="13"/>
      <c r="W18" s="172">
        <f>'Free Truss Solver '!CW58/1000</f>
        <v>0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0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10"/>
        <v>-291.3986129589448</v>
      </c>
      <c r="BD18" s="33">
        <f t="shared" si="10"/>
        <v>-88.100220039641187</v>
      </c>
      <c r="BE18" s="33">
        <f t="shared" si="10"/>
        <v>-28.382669931131069</v>
      </c>
      <c r="BF18" s="33">
        <f t="shared" si="10"/>
        <v>-188.38569702022343</v>
      </c>
      <c r="BG18" s="33">
        <f t="shared" si="10"/>
        <v>-126.49924933806929</v>
      </c>
      <c r="BH18" s="33">
        <f t="shared" si="10"/>
        <v>-32.384761017028218</v>
      </c>
      <c r="BI18" s="33"/>
      <c r="BJ18" s="33">
        <f t="shared" si="11"/>
        <v>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12"/>
        <v>0</v>
      </c>
      <c r="BT18" s="33" t="s">
        <v>52</v>
      </c>
      <c r="BU18" s="43">
        <v>0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0</v>
      </c>
      <c r="CS18" s="62"/>
      <c r="CT18" s="62"/>
      <c r="CU18" s="62"/>
      <c r="CV18" s="63" t="s">
        <v>146</v>
      </c>
      <c r="CW18" s="62">
        <f>-CC17/CW16</f>
        <v>0</v>
      </c>
      <c r="CX18" s="62"/>
      <c r="CY18" s="64"/>
      <c r="DB18" t="s">
        <v>394</v>
      </c>
      <c r="DC18">
        <f>DC16*DC17</f>
        <v>0.31121204946442471</v>
      </c>
      <c r="DD18">
        <f t="shared" ref="DD18:DE18" si="13">DD16*DD17</f>
        <v>32.09203960901327</v>
      </c>
      <c r="DE18">
        <f t="shared" si="13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" si="14">DK16*DK17</f>
        <v>218.58597825372098</v>
      </c>
      <c r="DL18">
        <f t="shared" ref="DL18" si="15">DL16*DL17</f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708</v>
      </c>
      <c r="C19" s="225">
        <f>IF($B$36=0,'2 Dyn Assem Import'!B29,
IF($B$36=1,'2 Dyn Assem Import'!B29,
IF($B$36=2,'2 Dyn Assem Import'!B32,'2 Dyn Assem Import'!B33)))</f>
        <v>275</v>
      </c>
      <c r="D19" s="225">
        <f>IF($B$36=0,'2 Dyn Assem Import'!C29,
IF($B$36=1,'2 Dyn Assem Import'!C29,
IF($B$36=2,'2 Dyn Assem Import'!C32,'2 Dyn Assem Import'!C33)))</f>
        <v>334.04977416992188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>
        <f t="shared" si="9"/>
        <v>0</v>
      </c>
      <c r="N19" s="247" t="s">
        <v>141</v>
      </c>
      <c r="U19" s="92" t="s">
        <v>402</v>
      </c>
      <c r="V19" s="5"/>
      <c r="W19" s="180">
        <f>DC29</f>
        <v>0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10"/>
        <v>-85.926384684771904</v>
      </c>
      <c r="BD19" s="33">
        <f t="shared" si="10"/>
        <v>287.5593778363164</v>
      </c>
      <c r="BE19" s="33">
        <f t="shared" si="10"/>
        <v>-25.210900796684051</v>
      </c>
      <c r="BF19" s="33">
        <f t="shared" si="10"/>
        <v>-17.273699410272055</v>
      </c>
      <c r="BG19" s="33">
        <f t="shared" si="10"/>
        <v>-35.331786520402744</v>
      </c>
      <c r="BH19" s="33">
        <f t="shared" si="10"/>
        <v>126.34975628541066</v>
      </c>
      <c r="BI19" s="33"/>
      <c r="BJ19" s="33">
        <f t="shared" si="11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12"/>
        <v>0</v>
      </c>
      <c r="BT19" s="33" t="s">
        <v>53</v>
      </c>
      <c r="BU19" s="43">
        <v>0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733.83868408203125</v>
      </c>
      <c r="C20" s="184">
        <f>IF($B$36=0,'2 Dyn Assem Import'!B33,
IF($B$36=1,'2 Dyn Assem Import'!B33,
IF($B$36=2,'2 Dyn Assem Import'!B36,'2 Dyn Assem Import'!B36)))</f>
        <v>311.70578002929688</v>
      </c>
      <c r="D20" s="184">
        <f>IF($B$36=0,'2 Dyn Assem Import'!C33,
IF($B$36=1,'2 Dyn Assem Import'!C33,
IF($B$36=2,'2 Dyn Assem Import'!C36,'2 Dyn Assem Import'!C36)))</f>
        <v>208.93975830078125</v>
      </c>
      <c r="E20" s="223" t="s">
        <v>113</v>
      </c>
      <c r="F20" s="184" t="s">
        <v>369</v>
      </c>
      <c r="G20" s="216" t="s">
        <v>375</v>
      </c>
      <c r="K20" s="284" t="s">
        <v>419</v>
      </c>
      <c r="L20" s="285"/>
      <c r="M20" s="285"/>
      <c r="N20" s="286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10"/>
        <v>-7.5487855887612056</v>
      </c>
      <c r="BD20" s="33">
        <f t="shared" si="10"/>
        <v>53.150663407484664</v>
      </c>
      <c r="BE20" s="33">
        <f t="shared" si="10"/>
        <v>-3.7128159580007987</v>
      </c>
      <c r="BF20" s="33">
        <f t="shared" si="10"/>
        <v>62.421572830944179</v>
      </c>
      <c r="BG20" s="33">
        <f t="shared" si="10"/>
        <v>1.7267491936383497</v>
      </c>
      <c r="BH20" s="33">
        <f t="shared" si="10"/>
        <v>33.775790473030831</v>
      </c>
      <c r="BI20" s="33"/>
      <c r="BJ20" s="33">
        <f t="shared" si="11"/>
        <v>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12"/>
        <v>0</v>
      </c>
      <c r="BT20" s="33" t="s">
        <v>54</v>
      </c>
      <c r="BU20" s="47">
        <v>0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723.6514892578125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724.5831298828125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0</v>
      </c>
      <c r="N22" s="89" t="s">
        <v>141</v>
      </c>
      <c r="U22" s="50" t="s">
        <v>384</v>
      </c>
      <c r="V22" s="7" t="s">
        <v>2</v>
      </c>
      <c r="W22" s="178">
        <f>DC39</f>
        <v>0</v>
      </c>
      <c r="X22" s="89" t="s">
        <v>141</v>
      </c>
      <c r="AB22" s="6">
        <v>1</v>
      </c>
      <c r="AC22" s="18">
        <f t="shared" ref="AC22:AC34" si="16">AC3-$AC$11</f>
        <v>83.44378662109375</v>
      </c>
      <c r="AD22" s="18">
        <f t="shared" ref="AD22:AD34" si="17">AD3-$AD$11</f>
        <v>-307.97769165039063</v>
      </c>
      <c r="AE22" s="18">
        <f t="shared" ref="AE22:AE34" si="18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9">IF($B$36=0,W23,
IF($B$36=1, W47,
IF($B$36=2, W23,W47)))</f>
        <v>0</v>
      </c>
      <c r="N23" s="89" t="s">
        <v>141</v>
      </c>
      <c r="U23" s="50" t="s">
        <v>384</v>
      </c>
      <c r="V23" s="7" t="s">
        <v>3</v>
      </c>
      <c r="W23" s="178">
        <f>DD39</f>
        <v>0</v>
      </c>
      <c r="X23" s="89" t="s">
        <v>141</v>
      </c>
      <c r="AB23" s="7">
        <v>2</v>
      </c>
      <c r="AC23" s="19">
        <f t="shared" si="16"/>
        <v>7.89666748046875</v>
      </c>
      <c r="AD23" s="20">
        <f t="shared" si="17"/>
        <v>-53.229736328125</v>
      </c>
      <c r="AE23" s="21">
        <f t="shared" si="18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0</v>
      </c>
      <c r="CS23" t="s">
        <v>8</v>
      </c>
      <c r="CT23" s="13"/>
      <c r="CV23" s="28" t="s">
        <v>263</v>
      </c>
      <c r="CW23" s="51">
        <f>CC16</f>
        <v>0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9"/>
        <v>0</v>
      </c>
      <c r="N24" s="93" t="s">
        <v>141</v>
      </c>
      <c r="U24" s="74" t="s">
        <v>384</v>
      </c>
      <c r="V24" s="94" t="s">
        <v>4</v>
      </c>
      <c r="W24" s="235">
        <f>DE39</f>
        <v>0</v>
      </c>
      <c r="X24" s="93" t="s">
        <v>141</v>
      </c>
      <c r="AB24" s="7">
        <v>3</v>
      </c>
      <c r="AC24" s="19">
        <f t="shared" si="16"/>
        <v>-131.45025634765625</v>
      </c>
      <c r="AD24" s="20">
        <f t="shared" si="17"/>
        <v>-352.21017456054688</v>
      </c>
      <c r="AE24" s="21">
        <f t="shared" si="18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6"/>
        <v>87.61968994140625</v>
      </c>
      <c r="AD25" s="20">
        <f t="shared" si="17"/>
        <v>-377.38555908203125</v>
      </c>
      <c r="AE25" s="21">
        <f t="shared" si="18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'Free Truss Solver '!AC47</f>
        <v>0.95715870950002468</v>
      </c>
      <c r="CS25" s="51">
        <f>'Free Truss Solver '!AD47</f>
        <v>0.27877046641189984</v>
      </c>
      <c r="CT25" s="67">
        <f>'Free Truss Solver 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" si="20">DD23*DD24</f>
        <v>-20.995634504593337</v>
      </c>
      <c r="DE25">
        <f t="shared" ref="DE25" si="21">DE23*DE24</f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" si="22">DK23*DK24</f>
        <v>-146.88423637690997</v>
      </c>
      <c r="DL25">
        <f t="shared" ref="DL25" si="23">DL23*DL24</f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6"/>
        <v>67.58233642578125</v>
      </c>
      <c r="AD26" s="20">
        <f t="shared" si="17"/>
        <v>-73.38623046875</v>
      </c>
      <c r="AE26" s="21">
        <f t="shared" si="18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24">BC4</f>
        <v>-0.28376916693920712</v>
      </c>
      <c r="BD26" s="33">
        <f t="shared" si="24"/>
        <v>0.95715870950002468</v>
      </c>
      <c r="BE26" s="33">
        <f t="shared" ref="BE26:BH31" si="25">BF4</f>
        <v>-6.5572459159357707E-2</v>
      </c>
      <c r="BF26" s="33">
        <f t="shared" si="25"/>
        <v>-0.26873987093462526</v>
      </c>
      <c r="BG26" s="33">
        <f t="shared" si="25"/>
        <v>0.95907120729256112</v>
      </c>
      <c r="BH26" s="33">
        <f t="shared" si="25"/>
        <v>8.9226123486511863E-2</v>
      </c>
      <c r="BI26" s="33"/>
      <c r="BJ26" s="33">
        <f>BK4</f>
        <v>0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26">BK4</f>
        <v>0</v>
      </c>
      <c r="BT26" s="33" t="s">
        <v>49</v>
      </c>
      <c r="BU26" s="40">
        <f t="array" ref="BU26:BU31">MMULT(BM26:BR31,BS26:BS31)</f>
        <v>0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6"/>
        <v>102.05059814453125</v>
      </c>
      <c r="AD27" s="20">
        <f t="shared" si="17"/>
        <v>-359.2799072265625</v>
      </c>
      <c r="AE27" s="21">
        <f t="shared" si="18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24"/>
        <v>0.9568811608382346</v>
      </c>
      <c r="BD27" s="33">
        <f t="shared" si="24"/>
        <v>0.27877046641189984</v>
      </c>
      <c r="BE27" s="33">
        <f t="shared" si="25"/>
        <v>0.99484113730000101</v>
      </c>
      <c r="BF27" s="33">
        <f t="shared" si="25"/>
        <v>0.96304761439926512</v>
      </c>
      <c r="BG27" s="33">
        <f t="shared" si="25"/>
        <v>0.26925392466237136</v>
      </c>
      <c r="BH27" s="33">
        <f t="shared" si="25"/>
        <v>6.4510815988041564E-3</v>
      </c>
      <c r="BI27" s="33"/>
      <c r="BJ27" s="33">
        <f t="shared" ref="BJ27:BJ31" si="27">BK5</f>
        <v>0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26"/>
        <v>0</v>
      </c>
      <c r="BT27" s="33" t="s">
        <v>50</v>
      </c>
      <c r="BU27" s="43">
        <v>0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0</v>
      </c>
      <c r="CT27" s="13"/>
      <c r="CV27" s="28" t="s">
        <v>264</v>
      </c>
      <c r="CW27" s="51">
        <f>CC15</f>
        <v>0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10.77618408203125</v>
      </c>
      <c r="AD28" s="20">
        <f t="shared" si="17"/>
        <v>-32.19183349609375</v>
      </c>
      <c r="AE28" s="21">
        <f t="shared" si="18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24"/>
        <v>6.2076597260971478E-2</v>
      </c>
      <c r="BD28" s="33">
        <f t="shared" si="24"/>
        <v>7.8321337352852322E-2</v>
      </c>
      <c r="BE28" s="33">
        <f t="shared" si="25"/>
        <v>7.7403902585300971E-2</v>
      </c>
      <c r="BF28" s="33">
        <f t="shared" si="25"/>
        <v>1.7837437313844781E-2</v>
      </c>
      <c r="BG28" s="33">
        <f t="shared" si="25"/>
        <v>-8.7662668202030836E-2</v>
      </c>
      <c r="BH28" s="33">
        <f t="shared" si="25"/>
        <v>0.99599050318453108</v>
      </c>
      <c r="BI28" s="33"/>
      <c r="BJ28" s="33">
        <f t="shared" si="27"/>
        <v>0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26"/>
        <v>0</v>
      </c>
      <c r="BT28" s="33" t="s">
        <v>52</v>
      </c>
      <c r="BU28" s="43">
        <v>0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'Free Truss Solver '!BU15/1000</f>
        <v>0</v>
      </c>
      <c r="X29" s="89" t="s">
        <v>141</v>
      </c>
      <c r="AB29" s="7">
        <v>8</v>
      </c>
      <c r="AC29" s="19">
        <f t="shared" si="16"/>
        <v>-136.64227294921875</v>
      </c>
      <c r="AD29" s="20">
        <f t="shared" si="17"/>
        <v>-376.00050354003906</v>
      </c>
      <c r="AE29" s="21">
        <f t="shared" si="18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24"/>
        <v>-291.3986129589448</v>
      </c>
      <c r="BD29" s="33">
        <f t="shared" si="24"/>
        <v>-88.100220039641187</v>
      </c>
      <c r="BE29" s="33">
        <f t="shared" si="25"/>
        <v>-188.38569702022343</v>
      </c>
      <c r="BF29" s="33">
        <f t="shared" si="25"/>
        <v>-126.49924933806929</v>
      </c>
      <c r="BG29" s="33">
        <f t="shared" si="25"/>
        <v>-32.384761017028218</v>
      </c>
      <c r="BH29" s="33">
        <f t="shared" si="25"/>
        <v>-32.906283263569534</v>
      </c>
      <c r="BI29" s="33"/>
      <c r="BJ29" s="33">
        <f t="shared" si="27"/>
        <v>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26"/>
        <v>0</v>
      </c>
      <c r="BT29" s="33" t="s">
        <v>53</v>
      </c>
      <c r="BU29" s="43">
        <v>0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0</v>
      </c>
      <c r="DD29" t="s">
        <v>141</v>
      </c>
      <c r="DI29" t="s">
        <v>401</v>
      </c>
      <c r="DJ29" s="178">
        <f>-ABS(DJ11*DJ19/DJ26)</f>
        <v>0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'Free Truss Solver '!BU16/1000</f>
        <v>0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24"/>
        <v>-85.926384684771904</v>
      </c>
      <c r="BD30" s="33">
        <f t="shared" si="24"/>
        <v>287.5593778363164</v>
      </c>
      <c r="BE30" s="33">
        <f t="shared" si="25"/>
        <v>-17.273699410272055</v>
      </c>
      <c r="BF30" s="33">
        <f t="shared" si="25"/>
        <v>-35.331786520402744</v>
      </c>
      <c r="BG30" s="33">
        <f t="shared" si="25"/>
        <v>126.34975628541066</v>
      </c>
      <c r="BH30" s="33">
        <f t="shared" si="25"/>
        <v>0.93394586082278686</v>
      </c>
      <c r="BI30" s="33"/>
      <c r="BJ30" s="33">
        <f t="shared" si="27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26"/>
        <v>0</v>
      </c>
      <c r="BT30" s="33" t="s">
        <v>54</v>
      </c>
      <c r="BU30" s="43">
        <v>0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'Free Truss Solver '!BU17/1000</f>
        <v>0</v>
      </c>
      <c r="X31" s="89" t="s">
        <v>141</v>
      </c>
      <c r="AB31" s="7">
        <v>10</v>
      </c>
      <c r="AC31" s="19">
        <f t="shared" si="16"/>
        <v>3.880126953125</v>
      </c>
      <c r="AD31" s="20">
        <f t="shared" si="17"/>
        <v>-75.53424072265625</v>
      </c>
      <c r="AE31" s="21">
        <f t="shared" si="18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24"/>
        <v>-7.5487855887612056</v>
      </c>
      <c r="BD31" s="33">
        <f t="shared" si="24"/>
        <v>53.150663407484664</v>
      </c>
      <c r="BE31" s="33">
        <f t="shared" si="25"/>
        <v>62.421572830944179</v>
      </c>
      <c r="BF31" s="33">
        <f t="shared" si="25"/>
        <v>1.7267491936383497</v>
      </c>
      <c r="BG31" s="33">
        <f t="shared" si="25"/>
        <v>33.775790473030831</v>
      </c>
      <c r="BH31" s="33">
        <f t="shared" si="25"/>
        <v>2.9418705536166079</v>
      </c>
      <c r="BI31" s="33"/>
      <c r="BJ31" s="33">
        <f t="shared" si="27"/>
        <v>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26"/>
        <v>0</v>
      </c>
      <c r="BT31" s="33" t="s">
        <v>55</v>
      </c>
      <c r="BU31" s="47">
        <v>0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'Free Truss Solver '!BU18/1000</f>
        <v>0</v>
      </c>
      <c r="X32" s="91" t="s">
        <v>141</v>
      </c>
      <c r="AB32" s="7">
        <v>11</v>
      </c>
      <c r="AC32" s="19">
        <f t="shared" si="16"/>
        <v>-33.349853515625</v>
      </c>
      <c r="AD32" s="20">
        <f t="shared" si="17"/>
        <v>-284.38641357421875</v>
      </c>
      <c r="AE32" s="21">
        <f t="shared" si="18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'Free Truss Solver '!BU19/1000</f>
        <v>0</v>
      </c>
      <c r="X33" s="89" t="s">
        <v>141</v>
      </c>
      <c r="AB33" s="7">
        <v>12</v>
      </c>
      <c r="AC33" s="19">
        <f t="shared" si="16"/>
        <v>7.12640380859375</v>
      </c>
      <c r="AD33" s="20">
        <f t="shared" si="17"/>
        <v>-56.8333740234375</v>
      </c>
      <c r="AE33" s="21">
        <f t="shared" si="18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0</v>
      </c>
      <c r="DD33" t="s">
        <v>141</v>
      </c>
      <c r="DI33" t="s">
        <v>401</v>
      </c>
      <c r="DJ33" s="178">
        <f>DJ29</f>
        <v>0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'Free Truss Solver '!BU20/1000</f>
        <v>0</v>
      </c>
      <c r="X34" s="89" t="s">
        <v>141</v>
      </c>
      <c r="AB34" s="8">
        <v>13</v>
      </c>
      <c r="AC34" s="22">
        <f t="shared" si="16"/>
        <v>-57.9267578125</v>
      </c>
      <c r="AD34" s="23">
        <f t="shared" si="17"/>
        <v>-284.5693359375</v>
      </c>
      <c r="AE34" s="24">
        <f t="shared" si="18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0</v>
      </c>
      <c r="CT34" s="13"/>
      <c r="CV34" s="12" t="s">
        <v>273</v>
      </c>
      <c r="CW34">
        <f>CW33*CW18</f>
        <v>0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332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0</v>
      </c>
      <c r="DD35" t="s">
        <v>141</v>
      </c>
      <c r="DI35" t="s">
        <v>145</v>
      </c>
      <c r="DJ35" s="178">
        <f>ABS(DJ11)</f>
        <v>0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79" t="s">
        <v>353</v>
      </c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'Free Truss Solver '!CR18/1000</f>
        <v>0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</v>
      </c>
      <c r="DD37">
        <f t="shared" ref="DD37:DE37" si="28">DD32*$DC33</f>
        <v>0</v>
      </c>
      <c r="DE37">
        <f t="shared" si="28"/>
        <v>0</v>
      </c>
      <c r="DI37" t="s">
        <v>406</v>
      </c>
      <c r="DJ37">
        <f>DJ32*$DJ33</f>
        <v>0</v>
      </c>
      <c r="DK37">
        <f t="shared" ref="DK37:DL37" si="29">DK32*$DJ33</f>
        <v>0</v>
      </c>
      <c r="DL37">
        <f t="shared" si="29"/>
        <v>0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'Free Truss Solver '!CR63/1000</f>
        <v>0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0</v>
      </c>
      <c r="DD38">
        <f t="shared" ref="DD38:DE38" si="30">-DD34*$DC35</f>
        <v>0</v>
      </c>
      <c r="DE38">
        <f t="shared" si="30"/>
        <v>0</v>
      </c>
      <c r="DI38" t="s">
        <v>417</v>
      </c>
      <c r="DJ38">
        <f>-DJ34*$DJ35</f>
        <v>0</v>
      </c>
      <c r="DK38">
        <f t="shared" ref="DK38:DL38" si="31">-DK34*$DJ35</f>
        <v>0</v>
      </c>
      <c r="DL38">
        <f t="shared" si="31"/>
        <v>0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'Free Truss Solver '!CR58/1000</f>
        <v>0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0</v>
      </c>
      <c r="CT39" s="13"/>
      <c r="CV39" s="12"/>
      <c r="CW39">
        <f>CW38*CW18</f>
        <v>0</v>
      </c>
      <c r="CY39" s="13"/>
      <c r="DB39" s="1" t="s">
        <v>408</v>
      </c>
      <c r="DC39">
        <f>SUM(DC37:DC38)</f>
        <v>0</v>
      </c>
      <c r="DD39">
        <f t="shared" ref="DD39:DE39" si="32">SUM(DD37:DD38)</f>
        <v>0</v>
      </c>
      <c r="DE39">
        <f t="shared" si="32"/>
        <v>0</v>
      </c>
      <c r="DI39" s="1" t="s">
        <v>408</v>
      </c>
      <c r="DJ39">
        <f>SUM(DJ37:DJ38)</f>
        <v>0</v>
      </c>
      <c r="DK39">
        <f t="shared" ref="DK39" si="33">SUM(DK37:DK38)</f>
        <v>0</v>
      </c>
      <c r="DL39">
        <f t="shared" ref="DL39" si="34">SUM(DL37:DL38)</f>
        <v>0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'Free Truss Solver '!CC7/1000</f>
        <v>0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'Free Truss Solver '!CR88/1000</f>
        <v>0</v>
      </c>
      <c r="X41" s="89" t="s">
        <v>141</v>
      </c>
      <c r="Y41" s="50"/>
      <c r="AB41" s="12" t="s">
        <v>13</v>
      </c>
      <c r="AC41" s="20">
        <f t="shared" ref="AC41:AE42" si="35">AC23-AC22</f>
        <v>-75.547119140625</v>
      </c>
      <c r="AD41" s="20">
        <f t="shared" si="35"/>
        <v>254.74795532226563</v>
      </c>
      <c r="AE41" s="21">
        <f t="shared" si="35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0</v>
      </c>
      <c r="CT41" s="13"/>
      <c r="CV41" s="110" t="s">
        <v>279</v>
      </c>
      <c r="CW41" s="66">
        <f>CW23+CW34</f>
        <v>0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'Free Truss Solver '!CR83/1000</f>
        <v>0</v>
      </c>
      <c r="X42" s="232" t="s">
        <v>141</v>
      </c>
      <c r="Y42" s="50"/>
      <c r="AB42" s="12" t="s">
        <v>17</v>
      </c>
      <c r="AC42" s="20">
        <f t="shared" si="35"/>
        <v>-139.346923828125</v>
      </c>
      <c r="AD42" s="20">
        <f t="shared" si="35"/>
        <v>-298.98043823242188</v>
      </c>
      <c r="AE42" s="21">
        <f t="shared" si="35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0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0</v>
      </c>
      <c r="CT43" s="13"/>
      <c r="CV43" s="110" t="s">
        <v>278</v>
      </c>
      <c r="CW43" s="66">
        <f>CW27+CW39</f>
        <v>0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0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'Free Truss Solver '!AC41</f>
        <v>-75.547119140625</v>
      </c>
      <c r="CS46" s="51">
        <f>'Free Truss Solver '!AD41</f>
        <v>254.74795532226563</v>
      </c>
      <c r="CT46" s="67">
        <f>'Free Truss Solver 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0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0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'Free Truss Solver '!AC42</f>
        <v>-139.346923828125</v>
      </c>
      <c r="CS51" s="51">
        <f>'Free Truss Solver '!AD42</f>
        <v>-298.98043823242188</v>
      </c>
      <c r="CT51" s="67">
        <f>'Free Truss Solver 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0</v>
      </c>
      <c r="CT58" s="13"/>
      <c r="CV58" s="65" t="s">
        <v>167</v>
      </c>
      <c r="CW58" s="66">
        <f>-CW41/CW56</f>
        <v>0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36">AC28-AC27</f>
        <v>-91.2744140625</v>
      </c>
      <c r="AD59" s="20">
        <f t="shared" si="36"/>
        <v>327.08807373046875</v>
      </c>
      <c r="AE59" s="21">
        <f t="shared" si="36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36"/>
        <v>-147.41845703125</v>
      </c>
      <c r="AD60" s="20">
        <f t="shared" si="36"/>
        <v>-343.80867004394531</v>
      </c>
      <c r="AE60" s="21">
        <f t="shared" si="36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0</v>
      </c>
      <c r="CS63" s="15"/>
      <c r="CT63" s="16"/>
      <c r="CV63" s="65" t="s">
        <v>168</v>
      </c>
      <c r="CW63" s="66">
        <f>CW43+CW61*CW58</f>
        <v>0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0</v>
      </c>
      <c r="CS66" t="s">
        <v>8</v>
      </c>
      <c r="CT66" s="13"/>
      <c r="CV66" s="28" t="s">
        <v>155</v>
      </c>
      <c r="CW66" s="51">
        <f>CC13</f>
        <v>0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'Free Truss Solver '!AC65</f>
        <v>0.95907120729256112</v>
      </c>
      <c r="CS68" s="51">
        <f>'Free Truss Solver '!AD65</f>
        <v>0.26925392466237136</v>
      </c>
      <c r="CT68" s="51">
        <f>'Free Truss Solver 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'Free Truss Solver '!AC59</f>
        <v>-91.2744140625</v>
      </c>
      <c r="CS71" s="51">
        <f>'Free Truss Solver '!AD59</f>
        <v>327.08807373046875</v>
      </c>
      <c r="CT71" s="51">
        <f>'Free Truss Solver 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'Free Truss Solver '!AC60</f>
        <v>-147.41845703125</v>
      </c>
      <c r="CS76" s="51">
        <f>'Free Truss Solver '!AD60</f>
        <v>-343.80867004394531</v>
      </c>
      <c r="CT76" s="51">
        <f>'Free Truss Solver 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0</v>
      </c>
      <c r="CT83" s="13"/>
      <c r="CV83" s="65" t="s">
        <v>157</v>
      </c>
      <c r="CW83" s="66">
        <f>CW66/CW81</f>
        <v>0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0</v>
      </c>
      <c r="CS88" s="15"/>
      <c r="CT88" s="16"/>
      <c r="CV88" s="65" t="s">
        <v>158</v>
      </c>
      <c r="CW88" s="66">
        <f>CC12-CW83*CW86</f>
        <v>0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S6" sqref="S6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88" t="s">
        <v>119</v>
      </c>
      <c r="C2" s="289"/>
      <c r="D2" s="289"/>
      <c r="E2" s="289"/>
      <c r="F2" s="289"/>
      <c r="G2" s="289"/>
      <c r="H2" s="289"/>
      <c r="I2" s="289"/>
      <c r="J2" s="289"/>
      <c r="K2" s="290"/>
      <c r="M2" s="176" t="s">
        <v>333</v>
      </c>
      <c r="N2" s="306" t="s">
        <v>366</v>
      </c>
      <c r="O2" s="277"/>
      <c r="P2" s="278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0</v>
      </c>
      <c r="N3" s="308" t="s">
        <v>353</v>
      </c>
      <c r="O3" s="279"/>
      <c r="P3" s="280"/>
    </row>
    <row r="4" spans="2:25" x14ac:dyDescent="0.3">
      <c r="B4" s="50" t="s">
        <v>56</v>
      </c>
      <c r="C4" s="7" t="s">
        <v>6</v>
      </c>
      <c r="D4">
        <v>2365</v>
      </c>
      <c r="E4">
        <v>2249.25</v>
      </c>
      <c r="F4">
        <v>1913.33</v>
      </c>
      <c r="G4">
        <v>1390.11</v>
      </c>
      <c r="H4">
        <v>730.83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706.1</v>
      </c>
      <c r="F5">
        <v>1343.09</v>
      </c>
      <c r="G5">
        <v>1848.6</v>
      </c>
      <c r="H5">
        <v>2173.16</v>
      </c>
      <c r="I5">
        <v>2285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1656</v>
      </c>
      <c r="E6">
        <v>1656</v>
      </c>
      <c r="F6">
        <v>1656</v>
      </c>
      <c r="G6">
        <v>1656</v>
      </c>
      <c r="H6">
        <v>1656</v>
      </c>
      <c r="I6">
        <v>1656</v>
      </c>
      <c r="J6">
        <v>1656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134</v>
      </c>
      <c r="E9" s="62">
        <v>134</v>
      </c>
      <c r="F9" s="62">
        <v>134</v>
      </c>
      <c r="G9" s="62">
        <v>134</v>
      </c>
      <c r="H9" s="62">
        <v>134</v>
      </c>
      <c r="I9" s="62">
        <v>134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97" t="s">
        <v>133</v>
      </c>
      <c r="C13" s="298"/>
      <c r="D13" s="298"/>
      <c r="E13" s="298"/>
      <c r="F13" s="298"/>
      <c r="G13" s="298"/>
      <c r="H13" s="298"/>
      <c r="I13" s="298"/>
      <c r="J13" s="298"/>
      <c r="K13" s="299"/>
      <c r="M13" s="260" t="e" vm="3">
        <v>#VALUE!</v>
      </c>
      <c r="N13" s="261"/>
      <c r="O13" s="261"/>
      <c r="P13" s="261"/>
      <c r="Q13" s="261"/>
      <c r="R13" s="261"/>
      <c r="S13" s="261"/>
      <c r="T13" s="261"/>
      <c r="U13" s="262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63"/>
      <c r="N14" s="264"/>
      <c r="O14" s="264"/>
      <c r="P14" s="264"/>
      <c r="Q14" s="264"/>
      <c r="R14" s="264"/>
      <c r="S14" s="264"/>
      <c r="T14" s="264"/>
      <c r="U14" s="265"/>
      <c r="X14" s="248"/>
      <c r="Y14" s="248"/>
    </row>
    <row r="15" spans="2:25" x14ac:dyDescent="0.3">
      <c r="B15" s="88" t="s">
        <v>128</v>
      </c>
      <c r="C15" s="7" t="s">
        <v>2</v>
      </c>
      <c r="D15" s="178">
        <f>'Step 1'!M4</f>
        <v>-0.61429093772333154</v>
      </c>
      <c r="E15" s="178">
        <f>'Step (2)'!M4</f>
        <v>-1.1135123706304784</v>
      </c>
      <c r="F15" s="178">
        <f>'Step (3)'!M4</f>
        <v>-1.6365132546791901</v>
      </c>
      <c r="G15" s="178">
        <f>'Step (4)'!M4</f>
        <v>-2.1320913123940057</v>
      </c>
      <c r="H15" s="178">
        <f>'Step (5)'!M4</f>
        <v>-2.5517369293971299</v>
      </c>
      <c r="I15" s="178">
        <f>'Step (6)'!M4</f>
        <v>-2.8543802156245746</v>
      </c>
      <c r="J15" s="178">
        <f>'Step (7)'!M4</f>
        <v>-0.31010279373053939</v>
      </c>
      <c r="K15" s="89" t="s">
        <v>141</v>
      </c>
      <c r="M15" s="263"/>
      <c r="N15" s="264"/>
      <c r="O15" s="264"/>
      <c r="P15" s="264"/>
      <c r="Q15" s="264"/>
      <c r="R15" s="264"/>
      <c r="S15" s="264"/>
      <c r="T15" s="264"/>
      <c r="U15" s="265"/>
    </row>
    <row r="16" spans="2:25" x14ac:dyDescent="0.3">
      <c r="B16" s="88" t="s">
        <v>128</v>
      </c>
      <c r="C16" s="7" t="s">
        <v>3</v>
      </c>
      <c r="D16" s="178">
        <f>'Step 1'!M5</f>
        <v>-1.8865015422390135</v>
      </c>
      <c r="E16" s="178">
        <f>'Step (2)'!M5</f>
        <v>-1.9473657313661707</v>
      </c>
      <c r="F16" s="178">
        <f>'Step (3)'!M5</f>
        <v>-1.8350653253187563</v>
      </c>
      <c r="G16" s="178">
        <f>'Step (4)'!M5</f>
        <v>-1.5605807913667524</v>
      </c>
      <c r="H16" s="178">
        <f>'Step (5)'!M5</f>
        <v>-1.1508002474415517</v>
      </c>
      <c r="I16" s="178">
        <f>'Step (6)'!M5</f>
        <v>-0.64581790885454737</v>
      </c>
      <c r="J16" s="178">
        <f>'Step (7)'!M5</f>
        <v>1.5159411508282568E-2</v>
      </c>
      <c r="K16" s="89" t="s">
        <v>141</v>
      </c>
      <c r="M16" s="263"/>
      <c r="N16" s="264"/>
      <c r="O16" s="264"/>
      <c r="P16" s="264"/>
      <c r="Q16" s="264"/>
      <c r="R16" s="264"/>
      <c r="S16" s="264"/>
      <c r="T16" s="264"/>
      <c r="U16" s="265"/>
    </row>
    <row r="17" spans="2:21" x14ac:dyDescent="0.3">
      <c r="B17" s="88" t="s">
        <v>128</v>
      </c>
      <c r="C17" s="7" t="s">
        <v>4</v>
      </c>
      <c r="D17" s="178">
        <f>'Step 1'!M6</f>
        <v>0</v>
      </c>
      <c r="E17" s="178">
        <f>'Step (2)'!M6</f>
        <v>0</v>
      </c>
      <c r="F17" s="178">
        <f>'Step (3)'!M6</f>
        <v>0</v>
      </c>
      <c r="G17" s="178">
        <f>'Step (4)'!M6</f>
        <v>0</v>
      </c>
      <c r="H17" s="178">
        <f>'Step (5)'!M6</f>
        <v>0</v>
      </c>
      <c r="I17" s="178">
        <f>'Step (6)'!M6</f>
        <v>0</v>
      </c>
      <c r="J17" s="178">
        <f>'Step (7)'!M6</f>
        <v>0</v>
      </c>
      <c r="K17" s="89" t="s">
        <v>141</v>
      </c>
      <c r="M17" s="263"/>
      <c r="N17" s="264"/>
      <c r="O17" s="264"/>
      <c r="P17" s="264"/>
      <c r="Q17" s="264"/>
      <c r="R17" s="264"/>
      <c r="S17" s="264"/>
      <c r="T17" s="264"/>
      <c r="U17" s="265"/>
    </row>
    <row r="18" spans="2:21" x14ac:dyDescent="0.3">
      <c r="B18" s="88" t="s">
        <v>131</v>
      </c>
      <c r="C18" s="7" t="s">
        <v>2</v>
      </c>
      <c r="D18" s="178">
        <f>'Step 1'!M7</f>
        <v>1.6535358695573186</v>
      </c>
      <c r="E18" s="178">
        <f>'Step (2)'!M7</f>
        <v>1.5223017253863891</v>
      </c>
      <c r="F18" s="178">
        <f>'Step (3)'!M7</f>
        <v>1.4705480101121056</v>
      </c>
      <c r="G18" s="178">
        <f>'Step (4)'!M7</f>
        <v>1.5033482040580071</v>
      </c>
      <c r="H18" s="178">
        <f>'Step (5)'!M7</f>
        <v>1.6174818155766946</v>
      </c>
      <c r="I18" s="178">
        <f>'Step (6)'!M7</f>
        <v>1.8017837793680973</v>
      </c>
      <c r="J18" s="178">
        <f>'Step (7)'!M7</f>
        <v>-5.5727823306954929E-2</v>
      </c>
      <c r="K18" s="89" t="s">
        <v>141</v>
      </c>
      <c r="M18" s="263"/>
      <c r="N18" s="264"/>
      <c r="O18" s="264"/>
      <c r="P18" s="264"/>
      <c r="Q18" s="264"/>
      <c r="R18" s="264"/>
      <c r="S18" s="264"/>
      <c r="T18" s="264"/>
      <c r="U18" s="265"/>
    </row>
    <row r="19" spans="2:21" x14ac:dyDescent="0.3">
      <c r="B19" s="88" t="s">
        <v>132</v>
      </c>
      <c r="C19" s="7" t="s">
        <v>2</v>
      </c>
      <c r="D19" s="178">
        <f>'Step 1'!M8</f>
        <v>-1.5842177963329831</v>
      </c>
      <c r="E19" s="178">
        <f>'Step (2)'!M8</f>
        <v>-0.24544037192882501</v>
      </c>
      <c r="F19" s="178">
        <f>'Step (3)'!M8</f>
        <v>1.0298547091776225</v>
      </c>
      <c r="G19" s="178">
        <f>'Step (4)'!M8</f>
        <v>2.1168048527085284</v>
      </c>
      <c r="H19" s="178">
        <f>'Step (5)'!M8</f>
        <v>2.9090286568016008</v>
      </c>
      <c r="I19" s="178">
        <f>'Step (6)'!M8</f>
        <v>3.3289853661872875</v>
      </c>
      <c r="J19" s="178">
        <f>'Step (7)'!M8</f>
        <v>0.39355626431891316</v>
      </c>
      <c r="K19" s="89" t="s">
        <v>141</v>
      </c>
      <c r="M19" s="263"/>
      <c r="N19" s="264"/>
      <c r="O19" s="264"/>
      <c r="P19" s="264"/>
      <c r="Q19" s="264"/>
      <c r="R19" s="264"/>
      <c r="S19" s="264"/>
      <c r="T19" s="264"/>
      <c r="U19" s="265"/>
    </row>
    <row r="20" spans="2:21" x14ac:dyDescent="0.3">
      <c r="B20" s="88" t="s">
        <v>132</v>
      </c>
      <c r="C20" s="7" t="s">
        <v>3</v>
      </c>
      <c r="D20" s="178">
        <f>'Step 1'!M9</f>
        <v>3.6434871834886051</v>
      </c>
      <c r="E20" s="178">
        <f>'Step (2)'!M9</f>
        <v>3.798666402372656</v>
      </c>
      <c r="F20" s="178">
        <f>'Step (3)'!M9</f>
        <v>3.5370809880541985</v>
      </c>
      <c r="G20" s="178">
        <f>'Step (4)'!M9</f>
        <v>2.884307037084306</v>
      </c>
      <c r="H20" s="178">
        <f>'Step (5)'!M9</f>
        <v>1.9042899907288247</v>
      </c>
      <c r="I20" s="178">
        <f>'Step (6)'!M9</f>
        <v>0.6929176155865221</v>
      </c>
      <c r="J20" s="178">
        <f>'Step (7)'!M9</f>
        <v>-0.15526187460763269</v>
      </c>
      <c r="K20" s="89" t="s">
        <v>141</v>
      </c>
      <c r="M20" s="263"/>
      <c r="N20" s="264"/>
      <c r="O20" s="264"/>
      <c r="P20" s="264"/>
      <c r="Q20" s="264"/>
      <c r="R20" s="264"/>
      <c r="S20" s="264"/>
      <c r="T20" s="264"/>
      <c r="U20" s="265"/>
    </row>
    <row r="21" spans="2:21" ht="15" thickBot="1" x14ac:dyDescent="0.35">
      <c r="B21" s="88" t="s">
        <v>132</v>
      </c>
      <c r="C21" s="7" t="s">
        <v>4</v>
      </c>
      <c r="D21" s="178">
        <f>'Step 1'!M10</f>
        <v>2.069851542345587</v>
      </c>
      <c r="E21" s="178">
        <f>'Step (2)'!M10</f>
        <v>2.1056330415799329</v>
      </c>
      <c r="F21" s="178">
        <f>'Step (3)'!M10</f>
        <v>2.0875578344415322</v>
      </c>
      <c r="G21" s="178">
        <f>'Step (4)'!M10</f>
        <v>2.0173911306441688</v>
      </c>
      <c r="H21" s="178">
        <f>'Step (5)'!M10</f>
        <v>1.9020075738194151</v>
      </c>
      <c r="I21" s="178">
        <f>'Step (6)'!M10</f>
        <v>1.7526963067437438</v>
      </c>
      <c r="J21" s="178">
        <f>'Step (7)'!M10</f>
        <v>1.6644191497477501</v>
      </c>
      <c r="K21" s="89" t="s">
        <v>141</v>
      </c>
      <c r="M21" s="263"/>
      <c r="N21" s="264"/>
      <c r="O21" s="264"/>
      <c r="P21" s="264"/>
      <c r="Q21" s="264"/>
      <c r="R21" s="264"/>
      <c r="S21" s="264"/>
      <c r="T21" s="264"/>
      <c r="U21" s="265"/>
    </row>
    <row r="22" spans="2:21" x14ac:dyDescent="0.3">
      <c r="B22" s="300" t="s">
        <v>134</v>
      </c>
      <c r="C22" s="301"/>
      <c r="D22" s="301"/>
      <c r="E22" s="301"/>
      <c r="F22" s="301"/>
      <c r="G22" s="301"/>
      <c r="H22" s="301"/>
      <c r="I22" s="301"/>
      <c r="J22" s="301"/>
      <c r="K22" s="302"/>
      <c r="M22" s="263"/>
      <c r="N22" s="264"/>
      <c r="O22" s="264"/>
      <c r="P22" s="264"/>
      <c r="Q22" s="264"/>
      <c r="R22" s="264"/>
      <c r="S22" s="264"/>
      <c r="T22" s="264"/>
      <c r="U22" s="265"/>
    </row>
    <row r="23" spans="2:21" x14ac:dyDescent="0.3">
      <c r="B23" s="309" t="s">
        <v>130</v>
      </c>
      <c r="C23" s="310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63"/>
      <c r="N23" s="264"/>
      <c r="O23" s="264"/>
      <c r="P23" s="264"/>
      <c r="Q23" s="264"/>
      <c r="R23" s="264"/>
      <c r="S23" s="264"/>
      <c r="T23" s="264"/>
      <c r="U23" s="265"/>
    </row>
    <row r="24" spans="2:21" x14ac:dyDescent="0.3">
      <c r="B24" s="311" t="s">
        <v>139</v>
      </c>
      <c r="C24" s="312"/>
      <c r="D24" s="180">
        <f>'Step 1'!M13</f>
        <v>-3.4501015421597585</v>
      </c>
      <c r="E24" s="180">
        <f>'Step (2)'!M13</f>
        <v>-3.5097434068846605</v>
      </c>
      <c r="F24" s="180">
        <f>'Step (3)'!M13</f>
        <v>-3.4796150142211051</v>
      </c>
      <c r="G24" s="180">
        <f>'Step (4)'!M13</f>
        <v>-3.362658677968497</v>
      </c>
      <c r="H24" s="180">
        <f>'Step (5)'!M13</f>
        <v>-3.1703332965598161</v>
      </c>
      <c r="I24" s="180">
        <f>'Step (6)'!M13</f>
        <v>-2.921456011275946</v>
      </c>
      <c r="J24" s="180">
        <f>'Step (7)'!M13</f>
        <v>-2.774312532983672</v>
      </c>
      <c r="K24" s="91" t="s">
        <v>141</v>
      </c>
      <c r="M24" s="263"/>
      <c r="N24" s="264"/>
      <c r="O24" s="264"/>
      <c r="P24" s="264"/>
      <c r="Q24" s="264"/>
      <c r="R24" s="264"/>
      <c r="S24" s="264"/>
      <c r="T24" s="264"/>
      <c r="U24" s="265"/>
    </row>
    <row r="25" spans="2:21" x14ac:dyDescent="0.3">
      <c r="B25" s="263" t="s">
        <v>135</v>
      </c>
      <c r="C25" s="307"/>
      <c r="D25" s="178">
        <f>'Step 1'!M14</f>
        <v>1.8704633602289911</v>
      </c>
      <c r="E25" s="178">
        <f>'Step (2)'!M14</f>
        <v>1.4514075418940942</v>
      </c>
      <c r="F25" s="178">
        <f>'Step (3)'!M14</f>
        <v>0.78049322637427709</v>
      </c>
      <c r="G25" s="178">
        <f>'Step (4)'!M14</f>
        <v>-7.6614684451186355E-2</v>
      </c>
      <c r="H25" s="178">
        <f>'Step (5)'!M14</f>
        <v>-1.0359916215394867</v>
      </c>
      <c r="I25" s="178">
        <f>'Step (6)'!M14</f>
        <v>-2.0037586874723292</v>
      </c>
      <c r="J25" s="178">
        <f>'Step (7)'!M14</f>
        <v>-0.33006960110188516</v>
      </c>
      <c r="K25" s="89" t="s">
        <v>141</v>
      </c>
      <c r="M25" s="263"/>
      <c r="N25" s="264"/>
      <c r="O25" s="264"/>
      <c r="P25" s="264"/>
      <c r="Q25" s="264"/>
      <c r="R25" s="264"/>
      <c r="S25" s="264"/>
      <c r="T25" s="264"/>
      <c r="U25" s="265"/>
    </row>
    <row r="26" spans="2:21" x14ac:dyDescent="0.3">
      <c r="B26" s="263" t="s">
        <v>136</v>
      </c>
      <c r="C26" s="307"/>
      <c r="D26" s="178">
        <f>'Step 1'!M15</f>
        <v>-2.8516890643886841</v>
      </c>
      <c r="E26" s="178">
        <f>'Step (2)'!M15</f>
        <v>-2.9436930933601109</v>
      </c>
      <c r="F26" s="178">
        <f>'Step (3)'!M15</f>
        <v>-2.7739366247426855</v>
      </c>
      <c r="G26" s="178">
        <f>'Step (4)'!M15</f>
        <v>-2.3590180432896619</v>
      </c>
      <c r="H26" s="178">
        <f>'Step (5)'!M15</f>
        <v>-1.7395821882180478</v>
      </c>
      <c r="I26" s="178">
        <f>'Step (6)'!M15</f>
        <v>-0.97623660889302721</v>
      </c>
      <c r="J26" s="178">
        <f>'Step (7)'!M15</f>
        <v>2.2915395006478229E-2</v>
      </c>
      <c r="K26" s="89" t="s">
        <v>141</v>
      </c>
      <c r="M26" s="263"/>
      <c r="N26" s="264"/>
      <c r="O26" s="264"/>
      <c r="P26" s="264"/>
      <c r="Q26" s="264"/>
      <c r="R26" s="264"/>
      <c r="S26" s="264"/>
      <c r="T26" s="264"/>
      <c r="U26" s="265"/>
    </row>
    <row r="27" spans="2:21" x14ac:dyDescent="0.3">
      <c r="B27" s="263" t="s">
        <v>140</v>
      </c>
      <c r="C27" s="307"/>
      <c r="D27" s="178">
        <f>'Step 1'!M16</f>
        <v>1.6535358695573186</v>
      </c>
      <c r="E27" s="178">
        <f>'Step (2)'!M16</f>
        <v>1.5223017253863891</v>
      </c>
      <c r="F27" s="178">
        <f>'Step (3)'!M16</f>
        <v>1.4705480101121056</v>
      </c>
      <c r="G27" s="178">
        <f>'Step (4)'!M16</f>
        <v>1.5033482040580071</v>
      </c>
      <c r="H27" s="178">
        <f>'Step (5)'!M16</f>
        <v>1.6174818155766946</v>
      </c>
      <c r="I27" s="178">
        <f>'Step (6)'!M16</f>
        <v>1.8017837793680973</v>
      </c>
      <c r="J27" s="178">
        <f>'Step (7)'!M16</f>
        <v>-5.5727823306954895E-2</v>
      </c>
      <c r="K27" s="89" t="s">
        <v>141</v>
      </c>
      <c r="M27" s="263"/>
      <c r="N27" s="264"/>
      <c r="O27" s="264"/>
      <c r="P27" s="264"/>
      <c r="Q27" s="264"/>
      <c r="R27" s="264"/>
      <c r="S27" s="264"/>
      <c r="T27" s="264"/>
      <c r="U27" s="265"/>
    </row>
    <row r="28" spans="2:21" ht="15" thickBot="1" x14ac:dyDescent="0.35">
      <c r="B28" s="263" t="s">
        <v>137</v>
      </c>
      <c r="C28" s="307"/>
      <c r="D28" s="178">
        <f>'Step 1'!M17</f>
        <v>-8.8000916604402324</v>
      </c>
      <c r="E28" s="178">
        <f>'Step (2)'!M17</f>
        <v>-7.7527337084843575</v>
      </c>
      <c r="F28" s="178">
        <f>'Step (3)'!M17</f>
        <v>-5.9990254971382315</v>
      </c>
      <c r="G28" s="178">
        <f>'Step (4)'!M17</f>
        <v>-3.7106050739671708</v>
      </c>
      <c r="H28" s="178">
        <f>'Step (5)'!M17</f>
        <v>-1.1115496743570612</v>
      </c>
      <c r="I28" s="178">
        <f>'Step (6)'!M17</f>
        <v>1.543814297653622</v>
      </c>
      <c r="J28" s="178">
        <f>'Step (7)'!M17</f>
        <v>0.16863223352162732</v>
      </c>
      <c r="K28" s="89" t="s">
        <v>141</v>
      </c>
      <c r="M28" s="266"/>
      <c r="N28" s="267"/>
      <c r="O28" s="267"/>
      <c r="P28" s="267"/>
      <c r="Q28" s="267"/>
      <c r="R28" s="267"/>
      <c r="S28" s="267"/>
      <c r="T28" s="267"/>
      <c r="U28" s="268"/>
    </row>
    <row r="29" spans="2:21" x14ac:dyDescent="0.3">
      <c r="B29" s="263" t="s">
        <v>138</v>
      </c>
      <c r="C29" s="307"/>
      <c r="D29" s="178">
        <f>'Step 1'!M18</f>
        <v>-7.3779782789171886</v>
      </c>
      <c r="E29" s="178">
        <f>'Step (2)'!M18</f>
        <v>-7.6353898239284206</v>
      </c>
      <c r="F29" s="178">
        <f>'Step (3)'!M18</f>
        <v>-7.247300190843287</v>
      </c>
      <c r="G29" s="178">
        <f>'Step (4)'!M18</f>
        <v>-6.2516519842102554</v>
      </c>
      <c r="H29" s="178">
        <f>'Step (5)'!M18</f>
        <v>-4.7459796947119539</v>
      </c>
      <c r="I29" s="178">
        <f>'Step (6)'!M18</f>
        <v>-2.8776023993928037</v>
      </c>
      <c r="J29" s="178">
        <f>'Step (7)'!M18</f>
        <v>-1.5870498998389573</v>
      </c>
      <c r="K29" s="89" t="s">
        <v>141</v>
      </c>
    </row>
    <row r="30" spans="2:21" ht="15" thickBot="1" x14ac:dyDescent="0.35">
      <c r="B30" s="237" t="s">
        <v>402</v>
      </c>
      <c r="C30" s="238"/>
      <c r="D30" s="240">
        <f>'Step 1'!M19</f>
        <v>-1.5424277713905226</v>
      </c>
      <c r="E30" s="241">
        <f>'Step (2)'!M19</f>
        <v>-1.5690917021082307</v>
      </c>
      <c r="F30" s="241">
        <f>'Step (3)'!M19</f>
        <v>-1.5556222812857539</v>
      </c>
      <c r="G30" s="241">
        <f>'Step (4)'!M19</f>
        <v>-1.5033349213713605</v>
      </c>
      <c r="H30" s="241">
        <f>'Step (5)'!M19</f>
        <v>-1.4173525217802103</v>
      </c>
      <c r="I30" s="241">
        <f>'Step (6)'!M19</f>
        <v>-1.3060876120958949</v>
      </c>
      <c r="J30" s="242">
        <f>'Step (7)'!M19</f>
        <v>-1.240304566430831</v>
      </c>
      <c r="K30" s="239" t="s">
        <v>141</v>
      </c>
    </row>
    <row r="31" spans="2:21" x14ac:dyDescent="0.3">
      <c r="B31" s="303" t="s">
        <v>421</v>
      </c>
      <c r="C31" s="304"/>
      <c r="D31" s="304"/>
      <c r="E31" s="304"/>
      <c r="F31" s="304"/>
      <c r="G31" s="304"/>
      <c r="H31" s="304"/>
      <c r="I31" s="304"/>
      <c r="J31" s="304"/>
      <c r="K31" s="305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>
        <f>'Step 1'!M22</f>
        <v>-0.2869343625395317</v>
      </c>
      <c r="E33" s="178">
        <f>'Step (2)'!M22</f>
        <v>-0.29189459348531299</v>
      </c>
      <c r="F33" s="178">
        <f>'Step (3)'!M22</f>
        <v>-0.28938890748227264</v>
      </c>
      <c r="G33" s="178">
        <f>'Step (4)'!M22</f>
        <v>-0.2796620077439555</v>
      </c>
      <c r="H33" s="178">
        <f>'Step (5)'!M22</f>
        <v>-0.26366689570440471</v>
      </c>
      <c r="I33" s="178">
        <f>'Step (6)'!M22</f>
        <v>-0.24296853528490447</v>
      </c>
      <c r="J33" s="178">
        <f>'Step (7)'!M22</f>
        <v>-0.23073106353814166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>
        <f>'Step 1'!M23</f>
        <v>-2.0071272310819244</v>
      </c>
      <c r="E34" s="178">
        <f>'Step (2)'!M23</f>
        <v>-2.0418244158862064</v>
      </c>
      <c r="F34" s="178">
        <f>'Step (3)'!M23</f>
        <v>-2.0242969557216872</v>
      </c>
      <c r="G34" s="178">
        <f>'Step (4)'!M23</f>
        <v>-1.9562565677877037</v>
      </c>
      <c r="H34" s="178">
        <f>'Step (5)'!M23</f>
        <v>-1.8443695680758254</v>
      </c>
      <c r="I34" s="178">
        <f>'Step (6)'!M23</f>
        <v>-1.6995829957425668</v>
      </c>
      <c r="J34" s="178">
        <f>'Step (7)'!M23</f>
        <v>-1.6139809696724425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>
        <f>'Step 1'!M24</f>
        <v>0.80465477616423464</v>
      </c>
      <c r="E35" s="235">
        <f>'Step (2)'!M24</f>
        <v>0.81856483380276734</v>
      </c>
      <c r="F35" s="235">
        <f>'Step (3)'!M24</f>
        <v>0.81153809712309699</v>
      </c>
      <c r="G35" s="235">
        <f>'Step (4)'!M24</f>
        <v>0.784260791392142</v>
      </c>
      <c r="H35" s="235">
        <f>'Step (5)'!M24</f>
        <v>0.7394054342853984</v>
      </c>
      <c r="I35" s="235">
        <f>'Step (6)'!M24</f>
        <v>0.68136067999764705</v>
      </c>
      <c r="J35" s="235">
        <f>'Step (7)'!M24</f>
        <v>0.64704293568129345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zoomScaleNormal="100" workbookViewId="0">
      <selection activeCell="G29" sqref="G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1'!B5</f>
        <v>850.8240966796875</v>
      </c>
      <c r="AD3" s="10">
        <f>'Step 1'!C5</f>
        <v>294.40786743164063</v>
      </c>
      <c r="AE3" s="11">
        <f>'Step 1'!D5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-33.349853515625</v>
      </c>
      <c r="CS3">
        <f>'Step 1'!AD82</f>
        <v>-284.38641357421875</v>
      </c>
      <c r="CT3" s="13">
        <f>'Step 1'!AE82</f>
        <v>170.4404449462271</v>
      </c>
      <c r="CV3" s="12"/>
      <c r="CW3">
        <f>'Step 1'!AC89</f>
        <v>-57.9267578125</v>
      </c>
      <c r="CX3">
        <f>'Step 1'!AD89</f>
        <v>-284.5693359375</v>
      </c>
      <c r="CY3" s="56">
        <f>'Step 1'!AE89</f>
        <v>331.29928588860992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775.2769775390625</v>
      </c>
      <c r="C4" s="78">
        <f>IF($B$36=0,'2 Dyn Assem Import'!B8,
IF($B$36=1,'2 Dyn Assem Import'!B8,
IF($B$36=2,'2 Dyn Assem Import'!B15,'2 Dyn Assem Import'!B15)))</f>
        <v>549.15582275390625</v>
      </c>
      <c r="D4" s="71">
        <f>IF($B$36=0,'2 Dyn Assem Import'!C8,
IF($B$36=1,'2 Dyn Assem Import'!C8,
IF($B$36=2,'2 Dyn Assem Import'!C15,'2 Dyn Assem Import'!C15)))</f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-0.61429093772333154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775.2769775390625</v>
      </c>
      <c r="AD4">
        <f>'Step 1'!C4</f>
        <v>549.15582275390625</v>
      </c>
      <c r="AE4" s="13">
        <f>'Step 1'!D4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1'!AK5</f>
        <v>-0.28376916693920712</v>
      </c>
      <c r="BD4" s="33">
        <f>'Step 1'!AL5</f>
        <v>0.95715870950002468</v>
      </c>
      <c r="BE4" s="33">
        <f>'Step 1'!AM5</f>
        <v>-5.7639090232895644E-2</v>
      </c>
      <c r="BF4" s="33">
        <f>'Step 1'!AN5</f>
        <v>-6.5572459159357707E-2</v>
      </c>
      <c r="BG4" s="33">
        <f>'Step 1'!AO5</f>
        <v>-0.26873987093462526</v>
      </c>
      <c r="BH4" s="33">
        <f>'Step 1'!AP5</f>
        <v>0.95907120729256112</v>
      </c>
      <c r="BI4" s="33">
        <f>'Step 1'!AQ5</f>
        <v>8.9226123486511863E-2</v>
      </c>
      <c r="BJ4" s="33"/>
      <c r="BK4" s="33">
        <f>'Step 1'!AS5</f>
        <v>2365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1'!BU15</f>
        <v>-721.19074373351191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850.8240966796875</v>
      </c>
      <c r="C5" s="78">
        <f>IF($B$36=0,'2 Dyn Assem Import'!B9,
IF($B$36=1,'2 Dyn Assem Import'!B9,
IF($B$36=2,'2 Dyn Assem Import'!B17,'2 Dyn Assem Import'!B17)))</f>
        <v>294.40786743164063</v>
      </c>
      <c r="D5" s="71">
        <f>IF($B$36=0,'2 Dyn Assem Import'!C9,
IF($B$36=1,'2 Dyn Assem Import'!C9,
IF($B$36=2,'2 Dyn Assem Import'!C17,'2 Dyn Assem Import'!C17)))</f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-1.8865015422390135</v>
      </c>
      <c r="N5" s="89" t="s">
        <v>141</v>
      </c>
      <c r="U5" s="88" t="s">
        <v>128</v>
      </c>
      <c r="V5" s="7" t="s">
        <v>2</v>
      </c>
      <c r="W5" s="172">
        <f>'Step 1'!BU26/1000</f>
        <v>-0.61429093772333154</v>
      </c>
      <c r="X5" s="89" t="s">
        <v>141</v>
      </c>
      <c r="AB5" s="7">
        <v>3</v>
      </c>
      <c r="AC5" s="12">
        <f>'Step 1'!B6</f>
        <v>635.9300537109375</v>
      </c>
      <c r="AD5">
        <f>'Step 1'!C6</f>
        <v>250.17538452148438</v>
      </c>
      <c r="AE5" s="13">
        <f>'Step 1'!D6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2365</v>
      </c>
      <c r="AT5" t="s">
        <v>8</v>
      </c>
      <c r="BB5" s="33" t="s">
        <v>57</v>
      </c>
      <c r="BC5" s="33">
        <f>'Step 1'!AK6</f>
        <v>0.9568811608382346</v>
      </c>
      <c r="BD5" s="33">
        <f>'Step 1'!AL6</f>
        <v>0.27877046641189984</v>
      </c>
      <c r="BE5" s="33">
        <f>'Step 1'!AM6</f>
        <v>-8.1642336378647748E-2</v>
      </c>
      <c r="BF5" s="33">
        <f>'Step 1'!AN6</f>
        <v>0.99484113730000101</v>
      </c>
      <c r="BG5" s="33">
        <f>'Step 1'!AO6</f>
        <v>0.96304761439926512</v>
      </c>
      <c r="BH5" s="33">
        <f>'Step 1'!AP6</f>
        <v>0.26925392466237136</v>
      </c>
      <c r="BI5" s="33">
        <f>'Step 1'!AQ6</f>
        <v>6.4510815988041564E-3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1'!BU16</f>
        <v>-1828.7912492418916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635.9300537109375</v>
      </c>
      <c r="C6" s="78">
        <f>IF($B$36=0,'2 Dyn Assem Import'!B7,
IF($B$36=1,'2 Dyn Assem Import'!B7,
IF($B$36=2,'2 Dyn Assem Import'!B16,'2 Dyn Assem Import'!B16)))</f>
        <v>250.17538452148438</v>
      </c>
      <c r="D6" s="71">
        <f>IF($B$36=0,'2 Dyn Assem Import'!C7,
IF($B$36=1,'2 Dyn Assem Import'!C7,
IF($B$36=2,'2 Dyn Assem Import'!C16,'2 Dyn Assem Import'!C16)))</f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1'!BU27/1000</f>
        <v>-1.8865015422390135</v>
      </c>
      <c r="X6" s="89" t="s">
        <v>141</v>
      </c>
      <c r="AB6" s="7">
        <v>4</v>
      </c>
      <c r="AC6" s="12">
        <f>'Step 1'!B8</f>
        <v>855</v>
      </c>
      <c r="AD6">
        <f>'Step 1'!C8</f>
        <v>225</v>
      </c>
      <c r="AE6" s="13">
        <f>'Step 1'!D8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0</v>
      </c>
      <c r="AT6" t="s">
        <v>8</v>
      </c>
      <c r="BB6" s="33" t="s">
        <v>59</v>
      </c>
      <c r="BC6" s="33">
        <f>'Step 1'!AK7</f>
        <v>6.2076597260971478E-2</v>
      </c>
      <c r="BD6" s="33">
        <f>'Step 1'!AL7</f>
        <v>7.8321337352852322E-2</v>
      </c>
      <c r="BE6" s="33">
        <f>'Step 1'!AM7</f>
        <v>0.99499360007376936</v>
      </c>
      <c r="BF6" s="33">
        <f>'Step 1'!AN7</f>
        <v>7.7403902585300971E-2</v>
      </c>
      <c r="BG6" s="33">
        <f>'Step 1'!AO7</f>
        <v>1.7837437313844781E-2</v>
      </c>
      <c r="BH6" s="33">
        <f>'Step 1'!AP7</f>
        <v>-8.7662668202030836E-2</v>
      </c>
      <c r="BI6" s="33">
        <f>'Step 1'!AQ7</f>
        <v>0.99599050318453108</v>
      </c>
      <c r="BJ6" s="33"/>
      <c r="BK6" s="33">
        <f>'Step 1'!AS7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1'!BU17</f>
        <v>2095.6128971480093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1'!AC86</f>
        <v>-0.14697509055183713</v>
      </c>
      <c r="CS6">
        <f>'Step 1'!AD86</f>
        <v>-0.82449860650805129</v>
      </c>
      <c r="CT6" s="13">
        <f>'Step 1'!AE86</f>
        <v>-0.54644338281615334</v>
      </c>
      <c r="CV6" s="12"/>
      <c r="CW6">
        <f>'Step 1'!AC93</f>
        <v>-0.21410448114319272</v>
      </c>
      <c r="CX6">
        <f>'Step 1'!AD93</f>
        <v>-0.7495299036695221</v>
      </c>
      <c r="CY6" s="57">
        <f>'Step 1'!AE93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f>IF($B$36=0,'2 Dyn Assem Import'!A5,
IF($B$36=1,'2 Dyn Assem Import'!A5,
IF($B$36=2,'2 Dyn Assem Import'!A3,'2 Dyn Assem Import'!A3)))</f>
        <v>834.962646484375</v>
      </c>
      <c r="C7" s="81">
        <f>IF($B$36=0,'2 Dyn Assem Import'!B5,
IF($B$36=1,'2 Dyn Assem Import'!B5,
IF($B$36=2,'2 Dyn Assem Import'!B3,'2 Dyn Assem Import'!B3)))</f>
        <v>528.99932861328125</v>
      </c>
      <c r="D7" s="73">
        <f>IF($B$36=0,'2 Dyn Assem Import'!C5,
IF($B$36=1,'2 Dyn Assem Import'!C5,
IF($B$36=2,'2 Dyn Assem Import'!C3,'2 Dyn Assem Import'!C3)))</f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1.6535358695573186</v>
      </c>
      <c r="N7" s="91" t="s">
        <v>141</v>
      </c>
      <c r="U7" s="90" t="s">
        <v>131</v>
      </c>
      <c r="V7" s="30" t="s">
        <v>2</v>
      </c>
      <c r="W7" s="173">
        <f>'Step 1'!BU28/1000</f>
        <v>1.6535358695573186</v>
      </c>
      <c r="X7" s="91" t="s">
        <v>141</v>
      </c>
      <c r="AB7" s="7">
        <v>5</v>
      </c>
      <c r="AC7" s="12">
        <f>'Step 1'!B7</f>
        <v>834.962646484375</v>
      </c>
      <c r="AD7">
        <f>'Step 1'!C7</f>
        <v>528.99932861328125</v>
      </c>
      <c r="AE7" s="13">
        <f>'Step 1'!D7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1'!AK8</f>
        <v>-291.3986129589448</v>
      </c>
      <c r="BD7" s="33">
        <f>'Step 1'!AL8</f>
        <v>-88.100220039641187</v>
      </c>
      <c r="BE7" s="33">
        <f>'Step 1'!AM8</f>
        <v>-28.382669931131069</v>
      </c>
      <c r="BF7" s="33">
        <f>'Step 1'!AN8</f>
        <v>-188.38569702022343</v>
      </c>
      <c r="BG7" s="33">
        <f>'Step 1'!AO8</f>
        <v>-126.49924933806929</v>
      </c>
      <c r="BH7" s="33">
        <f>'Step 1'!AP8</f>
        <v>-32.384761017028218</v>
      </c>
      <c r="BI7" s="33">
        <f>'Step 1'!AQ8</f>
        <v>-32.906283263569534</v>
      </c>
      <c r="BJ7" s="33"/>
      <c r="BK7" s="33">
        <f>'Step 1'!AS8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1'!BU18</f>
        <v>1653.5358695573186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f>IF($B$36=0,'2 Dyn Assem Import'!A6,
IF($B$36=1,'2 Dyn Assem Import'!A6,
IF($B$36=2,'2 Dyn Assem Import'!A4,'2 Dyn Assem Import'!A4)))</f>
        <v>855</v>
      </c>
      <c r="C8" s="81">
        <f>IF($B$36=0,'2 Dyn Assem Import'!B6,
IF($B$36=1,'2 Dyn Assem Import'!B6,
IF($B$36=2,'2 Dyn Assem Import'!B4,'2 Dyn Assem Import'!B4)))</f>
        <v>225</v>
      </c>
      <c r="D8" s="73">
        <f>IF($B$36=0,'2 Dyn Assem Import'!C6,
IF($B$36=1,'2 Dyn Assem Import'!C6,
IF($B$36=2,'2 Dyn Assem Import'!C4,'2 Dyn Assem Import'!C4)))</f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-1.5842177963329831</v>
      </c>
      <c r="N8" s="89" t="s">
        <v>141</v>
      </c>
      <c r="U8" s="88" t="s">
        <v>132</v>
      </c>
      <c r="V8" s="7" t="s">
        <v>2</v>
      </c>
      <c r="W8" s="172">
        <f>'Step 1'!BU29/1000</f>
        <v>-1.5842177963329831</v>
      </c>
      <c r="X8" s="89" t="s">
        <v>141</v>
      </c>
      <c r="AB8" s="7">
        <v>6</v>
      </c>
      <c r="AC8" s="12">
        <f>'Step 1'!B10</f>
        <v>869.430908203125</v>
      </c>
      <c r="AD8">
        <f>'Step 1'!C10</f>
        <v>243.10565185546875</v>
      </c>
      <c r="AE8" s="13">
        <f>'Step 1'!D10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1'!AK9</f>
        <v>-85.926384684771904</v>
      </c>
      <c r="BD8" s="33">
        <f>'Step 1'!AL9</f>
        <v>287.5593778363164</v>
      </c>
      <c r="BE8" s="33">
        <f>'Step 1'!AM9</f>
        <v>-25.210900796684051</v>
      </c>
      <c r="BF8" s="33">
        <f>'Step 1'!AN9</f>
        <v>-17.273699410272055</v>
      </c>
      <c r="BG8" s="33">
        <f>'Step 1'!AO9</f>
        <v>-35.331786520402744</v>
      </c>
      <c r="BH8" s="33">
        <f>'Step 1'!AP9</f>
        <v>126.34975628541066</v>
      </c>
      <c r="BI8" s="33">
        <f>'Step 1'!AQ9</f>
        <v>0.93394586082278686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1'!BU19</f>
        <v>-1383.051716595706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f>IF($B$36=0,'2 Dyn Assem Import'!A13,
IF($B$36=1,'2 Dyn Assem Import'!A13,
IF($B$36=2,'2 Dyn Assem Import'!A18,'2 Dyn Assem Import'!A18)))</f>
        <v>778.156494140625</v>
      </c>
      <c r="C9" s="84">
        <f>IF($B$36=0,'2 Dyn Assem Import'!B13,
IF($B$36=1,'2 Dyn Assem Import'!B13,
IF($B$36=2,'2 Dyn Assem Import'!B18,'2 Dyn Assem Import'!B18)))</f>
        <v>570.1937255859375</v>
      </c>
      <c r="D9" s="69">
        <f>IF($B$36=0,'2 Dyn Assem Import'!C13,
IF($B$36=1,'2 Dyn Assem Import'!C13,
IF($B$36=2,'2 Dyn Assem Import'!C18,'2 Dyn Assem Import'!C18)))</f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3.6434871834886051</v>
      </c>
      <c r="N9" s="89" t="s">
        <v>141</v>
      </c>
      <c r="U9" s="88" t="s">
        <v>132</v>
      </c>
      <c r="V9" s="7" t="s">
        <v>3</v>
      </c>
      <c r="W9" s="172">
        <f>'Step 1'!BU30/1000</f>
        <v>3.6434871834886051</v>
      </c>
      <c r="X9" s="89" t="s">
        <v>141</v>
      </c>
      <c r="AB9" s="7">
        <v>7</v>
      </c>
      <c r="AC9" s="12">
        <f>'Step 1'!B9</f>
        <v>778.156494140625</v>
      </c>
      <c r="AD9">
        <f>'Step 1'!C9</f>
        <v>570.1937255859375</v>
      </c>
      <c r="AE9" s="13">
        <f>'Step 1'!D9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1'!AK10</f>
        <v>-7.5487855887612056</v>
      </c>
      <c r="BD9" s="33">
        <f>'Step 1'!AL10</f>
        <v>53.150663407484664</v>
      </c>
      <c r="BE9" s="33">
        <f>'Step 1'!AM10</f>
        <v>-3.7128159580007987</v>
      </c>
      <c r="BF9" s="33">
        <f>'Step 1'!AN10</f>
        <v>62.421572830944179</v>
      </c>
      <c r="BG9" s="33">
        <f>'Step 1'!AO10</f>
        <v>1.7267491936383497</v>
      </c>
      <c r="BH9" s="33">
        <f>'Step 1'!AP10</f>
        <v>33.775790473030831</v>
      </c>
      <c r="BI9" s="33">
        <f>'Step 1'!AQ10</f>
        <v>2.9418705536166079</v>
      </c>
      <c r="BJ9" s="33"/>
      <c r="BK9" s="33">
        <f>'Step 1'!AS10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1'!BU20</f>
        <v>3929.1412787658005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1'!AB37</f>
        <v>2--</v>
      </c>
      <c r="CR9">
        <f>'Step 1'!AC37</f>
        <v>7.89666748046875</v>
      </c>
      <c r="CS9">
        <f>'Step 1'!AD37</f>
        <v>-53.229736328125</v>
      </c>
      <c r="CT9" s="13">
        <f>'Step 1'!AE37</f>
        <v>301.07635498040679</v>
      </c>
      <c r="CV9" s="12" t="str">
        <f>'Step 1'!AB55</f>
        <v>7--</v>
      </c>
      <c r="CW9">
        <f>'Step 1'!AC55</f>
        <v>10.77618408203125</v>
      </c>
      <c r="CX9">
        <f>'Step 1'!AD55</f>
        <v>-32.19183349609375</v>
      </c>
      <c r="CY9" s="56">
        <f>'Step 1'!AE55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869.430908203125</v>
      </c>
      <c r="C10" s="84">
        <f>IF($B$36=0,'2 Dyn Assem Import'!B14,
IF($B$36=1,'2 Dyn Assem Import'!B14,
IF($B$36=2,'2 Dyn Assem Import'!B19,'2 Dyn Assem Import'!B19)))</f>
        <v>243.10565185546875</v>
      </c>
      <c r="D10" s="69">
        <f>IF($B$36=0,'2 Dyn Assem Import'!C14,
IF($B$36=1,'2 Dyn Assem Import'!C14,
IF($B$36=2,'2 Dyn Assem Import'!C19,'2 Dyn Assem Import'!C19)))</f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2.069851542345587</v>
      </c>
      <c r="N10" s="89" t="s">
        <v>141</v>
      </c>
      <c r="O10" s="1"/>
      <c r="U10" s="88" t="s">
        <v>132</v>
      </c>
      <c r="V10" s="7" t="s">
        <v>4</v>
      </c>
      <c r="W10" s="172">
        <f>'Step 1'!BU31/1000</f>
        <v>2.069851542345587</v>
      </c>
      <c r="X10" s="89" t="s">
        <v>141</v>
      </c>
      <c r="AB10" s="7">
        <v>8</v>
      </c>
      <c r="AC10" s="12">
        <f>'Step 1'!B11</f>
        <v>630.738037109375</v>
      </c>
      <c r="AD10">
        <f>'Step 1'!C11</f>
        <v>226.38505554199219</v>
      </c>
      <c r="AE10" s="13">
        <f>'Step 1'!D11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630.738037109375</v>
      </c>
      <c r="C11" s="84">
        <f>IF($B$36=0,'2 Dyn Assem Import'!B10,
IF($B$36=1,'2 Dyn Assem Import'!B10,
IF($B$36=2,'2 Dyn Assem Import'!B20,'2 Dyn Assem Import'!B20)))</f>
        <v>226.38505554199219</v>
      </c>
      <c r="D11" s="69">
        <f>IF($B$36=0,'2 Dyn Assem Import'!C10,
IF($B$36=1,'2 Dyn Assem Import'!C10,
IF($B$36=2,'2 Dyn Assem Import'!C20,'2 Dyn Assem Import'!C20)))</f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1'!B16</f>
        <v>767.38031005859375</v>
      </c>
      <c r="AD11">
        <f>'Step 1'!C16</f>
        <v>602.38555908203125</v>
      </c>
      <c r="AE11" s="13">
        <f>'Step 1'!D16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-3.4501015421597585</v>
      </c>
      <c r="DD11" t="s">
        <v>141</v>
      </c>
      <c r="DI11" t="s">
        <v>145</v>
      </c>
      <c r="DJ11" s="178">
        <f>W37</f>
        <v>4.4785501758857347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771.26043701171875</v>
      </c>
      <c r="C12" s="78">
        <f>IF($B$36=0,'2 Dyn Assem Import'!B21,
IF($B$36=1,'2 Dyn Assem Import'!B21,
IF($B$36=2,'2 Dyn Assem Import'!B25,'2 Dyn Assem Import'!B25)))</f>
        <v>526.851318359375</v>
      </c>
      <c r="D12" s="71">
        <f>IF($B$36=0,'2 Dyn Assem Import'!C21,
IF($B$36=1,'2 Dyn Assem Import'!C21,
IF($B$36=2,'2 Dyn Assem Import'!C25,'2 Dyn Assem Import'!C25)))</f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771.26043701171875</v>
      </c>
      <c r="AD12">
        <f>'Step 1'!C12</f>
        <v>526.851318359375</v>
      </c>
      <c r="AE12" s="13">
        <f>'Step 1'!D12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1'!BU26</f>
        <v>-614.29093772333158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1'!AB48</f>
        <v>uz^</v>
      </c>
      <c r="CR12" s="15">
        <f>'Step 1'!AC48</f>
        <v>-5.7639090232895644E-2</v>
      </c>
      <c r="CS12" s="15">
        <f>'Step 1'!AD48</f>
        <v>-8.1642336378647748E-2</v>
      </c>
      <c r="CT12" s="16">
        <f>'Step 1'!AE48</f>
        <v>0.99499360007376936</v>
      </c>
      <c r="CV12" s="14" t="str">
        <f>'Step 1'!AB66</f>
        <v>lz^</v>
      </c>
      <c r="CW12" s="15">
        <f>'Step 1'!AC66</f>
        <v>8.9226123486511863E-2</v>
      </c>
      <c r="CX12" s="15">
        <f>'Step 1'!AD66</f>
        <v>6.4510815988041564E-3</v>
      </c>
      <c r="CY12" s="59">
        <f>'Step 1'!AE66</f>
        <v>0.99599050318453108</v>
      </c>
    </row>
    <row r="13" spans="2:118" x14ac:dyDescent="0.3">
      <c r="B13" s="77">
        <f>IF($B$36=0,'2 Dyn Assem Import'!A22,
IF($B$36=1,'2 Dyn Assem Import'!A22,
IF($B$36=2,'2 Dyn Assem Import'!A26,'2 Dyn Assem Import'!A26)))</f>
        <v>734.03045654296875</v>
      </c>
      <c r="C13" s="78">
        <f>IF($B$36=0,'2 Dyn Assem Import'!B22,
IF($B$36=1,'2 Dyn Assem Import'!B22,
IF($B$36=2,'2 Dyn Assem Import'!B26,'2 Dyn Assem Import'!B26)))</f>
        <v>317.9991455078125</v>
      </c>
      <c r="D13" s="71">
        <f>IF($B$36=0,'2 Dyn Assem Import'!C22,
IF($B$36=1,'2 Dyn Assem Import'!C22,
IF($B$36=2,'2 Dyn Assem Import'!C26,'2 Dyn Assem Import'!C26)))</f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-3.4501015421597585</v>
      </c>
      <c r="N13" s="91" t="s">
        <v>141</v>
      </c>
      <c r="U13" s="92" t="s">
        <v>139</v>
      </c>
      <c r="V13" s="5"/>
      <c r="W13" s="173">
        <f>'Step 1'!CW18/1000</f>
        <v>-3.4501015421597585</v>
      </c>
      <c r="X13" s="91" t="s">
        <v>141</v>
      </c>
      <c r="AB13" s="7">
        <v>11</v>
      </c>
      <c r="AC13" s="12">
        <f>'Step 1'!B13</f>
        <v>734.03045654296875</v>
      </c>
      <c r="AD13">
        <f>'Step 1'!C13</f>
        <v>317.9991455078125</v>
      </c>
      <c r="AE13" s="13">
        <f>'Step 1'!D13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1'!BU27</f>
        <v>-1886.5015422390134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774.5067138671875</v>
      </c>
      <c r="C14" s="84">
        <f>IF($B$36=0,'2 Dyn Assem Import'!B23,
IF($B$36=1,'2 Dyn Assem Import'!B23,
IF($B$36=2,'2 Dyn Assem Import'!B28,'2 Dyn Assem Import'!B28)))</f>
        <v>545.55218505859375</v>
      </c>
      <c r="D14" s="69">
        <f>IF($B$36=0,'2 Dyn Assem Import'!C23,
IF($B$36=1,'2 Dyn Assem Import'!C23,
IF($B$36=2,'2 Dyn Assem Import'!C28,'2 Dyn Assem Import'!C28)))</f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1.8704633602289911</v>
      </c>
      <c r="N14" s="89" t="s">
        <v>141</v>
      </c>
      <c r="U14" s="50" t="s">
        <v>135</v>
      </c>
      <c r="V14" s="13"/>
      <c r="W14" s="172">
        <f>'Step 1'!CW88/1000</f>
        <v>1.8704633602289911</v>
      </c>
      <c r="X14" s="89" t="s">
        <v>141</v>
      </c>
      <c r="AB14" s="7">
        <v>12</v>
      </c>
      <c r="AC14" s="12">
        <f>'Step 1'!B14</f>
        <v>774.5067138671875</v>
      </c>
      <c r="AD14">
        <f>'Step 1'!C14</f>
        <v>545.55218505859375</v>
      </c>
      <c r="AE14" s="13">
        <f>'Step 1'!D14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1'!BU28</f>
        <v>1653.5358695573186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709.45355224609375</v>
      </c>
      <c r="C15" s="84">
        <f>IF($B$36=0,'2 Dyn Assem Import'!B24,
IF($B$36=1,'2 Dyn Assem Import'!B24,
IF($B$36=2,'2 Dyn Assem Import'!B27,'2 Dyn Assem Import'!B27)))</f>
        <v>317.81622314453125</v>
      </c>
      <c r="D15" s="69">
        <f>IF($B$36=0,'2 Dyn Assem Import'!C24,
IF($B$36=1,'2 Dyn Assem Import'!C24,
IF($B$36=2,'2 Dyn Assem Import'!C27,'2 Dyn Assem Import'!C27)))</f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-2.8516890643886841</v>
      </c>
      <c r="N15" s="89" t="s">
        <v>141</v>
      </c>
      <c r="U15" s="50" t="s">
        <v>136</v>
      </c>
      <c r="V15" s="13"/>
      <c r="W15" s="172">
        <f>'Step 1'!CW83/1000</f>
        <v>-2.8516890643886841</v>
      </c>
      <c r="X15" s="89" t="s">
        <v>141</v>
      </c>
      <c r="AB15" s="8">
        <v>13</v>
      </c>
      <c r="AC15" s="14">
        <f>'Step 1'!B15</f>
        <v>709.45355224609375</v>
      </c>
      <c r="AD15" s="15">
        <f>'Step 1'!C15</f>
        <v>317.81622314453125</v>
      </c>
      <c r="AE15" s="16">
        <f>'Step 1'!D15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2365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2365</v>
      </c>
      <c r="BT15" s="33" t="s">
        <v>49</v>
      </c>
      <c r="BU15" s="40">
        <f t="array" ref="BU15:BU20">MMULT(BM15:BR20,BS15:BS20)</f>
        <v>-721.19074373351191</v>
      </c>
      <c r="BV15" s="33" t="s">
        <v>23</v>
      </c>
      <c r="BW15" s="33"/>
      <c r="BX15" s="33"/>
      <c r="BY15" s="33"/>
      <c r="CC15">
        <f>'Step 1'!BU29</f>
        <v>-1584.2177963329832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767.38031005859375</v>
      </c>
      <c r="C16" s="203">
        <f>IF($B$36=0,'2 Dyn Assem Import'!B2,
IF($B$36=1,'2 Dyn Assem Import'!B2,
IF($B$36=2,'2 Dyn Assem Import'!B1,'2 Dyn Assem Import'!B1)))</f>
        <v>602.38555908203125</v>
      </c>
      <c r="D16" s="204">
        <f>IF($B$36=0,'2 Dyn Assem Import'!C2,
IF($B$36=1,'2 Dyn Assem Import'!C2,
IF($B$36=2,'2 Dyn Assem Import'!C1,'2 Dyn Assem Import'!C1)))</f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1.6535358695573186</v>
      </c>
      <c r="N16" s="89" t="s">
        <v>141</v>
      </c>
      <c r="U16" s="50" t="s">
        <v>140</v>
      </c>
      <c r="V16" s="13"/>
      <c r="W16" s="172">
        <f>'Step 1'!CC7/1000</f>
        <v>1.6535358695573186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0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0</v>
      </c>
      <c r="BT16" s="33" t="s">
        <v>50</v>
      </c>
      <c r="BU16" s="43">
        <v>-1828.7912492418916</v>
      </c>
      <c r="BV16" s="33" t="s">
        <v>24</v>
      </c>
      <c r="BW16" s="33"/>
      <c r="BX16" s="33"/>
      <c r="BY16" s="33"/>
      <c r="CC16">
        <f>'Step 1'!BU30</f>
        <v>3643.4871834886053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f>IF($B$36=0,'2 Dyn Assem Import'!A11,
IF($B$36=1,'2 Dyn Assem Import'!A11,
IF($B$36=2,'2 Dyn Assem Import'!A30,'2 Dyn Assem Import'!A30)))</f>
        <v>703.34942626953125</v>
      </c>
      <c r="C17" s="213">
        <f>IF($B$36=0,'2 Dyn Assem Import'!B11,
IF($B$36=1,'2 Dyn Assem Import'!B11,
IF($B$36=2,'2 Dyn Assem Import'!B30,'2 Dyn Assem Import'!B30)))</f>
        <v>330.94805908203125</v>
      </c>
      <c r="D17" s="213">
        <f>IF($B$36=0,'2 Dyn Assem Import'!C11,
IF($B$36=1,'2 Dyn Assem Import'!C11,
IF($B$36=2,'2 Dyn Assem Import'!C30,'2 Dyn Assem Import'!C30)))</f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-8.8000916604402324</v>
      </c>
      <c r="N17" s="89" t="s">
        <v>141</v>
      </c>
      <c r="U17" s="50" t="s">
        <v>137</v>
      </c>
      <c r="V17" s="13"/>
      <c r="W17" s="172">
        <f>'Step 1'!CW63/1000</f>
        <v>-8.8000916604402324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2095.6128971480093</v>
      </c>
      <c r="BV17" s="33" t="s">
        <v>25</v>
      </c>
      <c r="BW17" s="33"/>
      <c r="BX17" s="33"/>
      <c r="BY17" s="33"/>
      <c r="CC17">
        <f>'Step 1'!BU31</f>
        <v>2069.8515423455869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265</v>
      </c>
      <c r="D18" s="184">
        <f>IF($B$36=0,'2 Dyn Assem Import'!C12,
IF($B$36=1,'2 Dyn Assem Import'!C12,
IF($B$36=2,'2 Dyn Assem Import'!C31,'2 Dyn Assem Import'!C31)))</f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-7.3779782789171886</v>
      </c>
      <c r="N18" s="89" t="s">
        <v>141</v>
      </c>
      <c r="U18" s="50" t="s">
        <v>138</v>
      </c>
      <c r="V18" s="13"/>
      <c r="W18" s="172">
        <f>'Step 1'!CW58/1000</f>
        <v>-7.3779782789171886</v>
      </c>
      <c r="X18" s="89" t="s">
        <v>141</v>
      </c>
      <c r="AB18" s="6" t="s">
        <v>6</v>
      </c>
      <c r="AC18" s="9">
        <f>'Step 1'!C28</f>
        <v>2365</v>
      </c>
      <c r="AD18" s="10">
        <f>'Step 1'!C29</f>
        <v>0</v>
      </c>
      <c r="AE18" s="11">
        <f>'Step 1'!C30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1653.5358695573186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4478.5501758857345</v>
      </c>
      <c r="CS18" s="62"/>
      <c r="CT18" s="62"/>
      <c r="CU18" s="62"/>
      <c r="CV18" s="63" t="s">
        <v>146</v>
      </c>
      <c r="CW18" s="62">
        <f>-CC17/CW16</f>
        <v>-3450.1015421597585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708</v>
      </c>
      <c r="C19" s="225">
        <f>IF($B$36=0,'2 Dyn Assem Import'!B29,
IF($B$36=1,'2 Dyn Assem Import'!B29,
IF($B$36=2,'2 Dyn Assem Import'!B32,'2 Dyn Assem Import'!B33)))</f>
        <v>275</v>
      </c>
      <c r="D19" s="225">
        <f>IF($B$36=0,'2 Dyn Assem Import'!C29,
IF($B$36=1,'2 Dyn Assem Import'!C29,
IF($B$36=2,'2 Dyn Assem Import'!C32,'2 Dyn Assem Import'!C33)))</f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-1.5424277713905226</v>
      </c>
      <c r="N19" s="91" t="s">
        <v>141</v>
      </c>
      <c r="U19" s="92" t="s">
        <v>402</v>
      </c>
      <c r="V19" s="5"/>
      <c r="W19" s="180">
        <f>DC29</f>
        <v>-1.5424277713905226</v>
      </c>
      <c r="X19" s="91" t="s">
        <v>141</v>
      </c>
      <c r="AB19" s="8" t="s">
        <v>7</v>
      </c>
      <c r="AC19" s="14">
        <f>'Step 1'!C31</f>
        <v>48</v>
      </c>
      <c r="AD19" s="15">
        <f>'Step 1'!C32</f>
        <v>0</v>
      </c>
      <c r="AE19" s="16">
        <f>'Step 1'!C33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-1383.051716595706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733.83868408203125</v>
      </c>
      <c r="C20" s="184">
        <f>IF($B$36=0,'2 Dyn Assem Import'!B33,
IF($B$36=1,'2 Dyn Assem Import'!B33,
IF($B$36=2,'2 Dyn Assem Import'!B36,'2 Dyn Assem Import'!B36)))</f>
        <v>311.70578002929688</v>
      </c>
      <c r="D20" s="184">
        <f>IF($B$36=0,'2 Dyn Assem Import'!C33,
IF($B$36=1,'2 Dyn Assem Import'!C33,
IF($B$36=2,'2 Dyn Assem Import'!C36,'2 Dyn Assem Import'!C36)))</f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3929.1412787658005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723.6514892578125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724.5831298828125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-0.2869343625395317</v>
      </c>
      <c r="N22" s="89" t="s">
        <v>141</v>
      </c>
      <c r="U22" s="50" t="s">
        <v>384</v>
      </c>
      <c r="V22" s="7" t="s">
        <v>2</v>
      </c>
      <c r="W22" s="178">
        <f>DC39</f>
        <v>-0.2869343625395317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-2.0071272310819244</v>
      </c>
      <c r="N23" s="89" t="s">
        <v>141</v>
      </c>
      <c r="U23" s="50" t="s">
        <v>384</v>
      </c>
      <c r="V23" s="7" t="s">
        <v>3</v>
      </c>
      <c r="W23" s="178">
        <f>DD39</f>
        <v>-2.0071272310819244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-1828.7912492418916</v>
      </c>
      <c r="CS23" t="s">
        <v>8</v>
      </c>
      <c r="CT23" s="13"/>
      <c r="CV23" s="28" t="s">
        <v>263</v>
      </c>
      <c r="CW23" s="51">
        <f>CC16</f>
        <v>3643.4871834886053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0.80465477616423464</v>
      </c>
      <c r="N24" s="93" t="s">
        <v>141</v>
      </c>
      <c r="U24" s="74" t="s">
        <v>384</v>
      </c>
      <c r="V24" s="94" t="s">
        <v>4</v>
      </c>
      <c r="W24" s="235">
        <f>DE39</f>
        <v>0.80465477616423464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1'!AC47</f>
        <v>0.95715870950002468</v>
      </c>
      <c r="CS25" s="51">
        <f>'Step 1'!AD47</f>
        <v>0.27877046641189984</v>
      </c>
      <c r="CT25" s="67">
        <f>'Step 1'!AE47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2365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2365</v>
      </c>
      <c r="BT26" s="33" t="s">
        <v>49</v>
      </c>
      <c r="BU26" s="40">
        <f t="array" ref="BU26:BU31">MMULT(BM26:BR31,BS26:BS31)</f>
        <v>-614.29093772333158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0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0</v>
      </c>
      <c r="BT27" s="33" t="s">
        <v>50</v>
      </c>
      <c r="BU27" s="43">
        <v>-1886.5015422390134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-721.19074373351191</v>
      </c>
      <c r="CT27" s="13"/>
      <c r="CV27" s="28" t="s">
        <v>264</v>
      </c>
      <c r="CW27" s="51">
        <f>CC15</f>
        <v>-1584.2177963329832</v>
      </c>
      <c r="CY27" s="13"/>
    </row>
    <row r="28" spans="2:118" x14ac:dyDescent="0.3">
      <c r="B28" s="60" t="s">
        <v>56</v>
      </c>
      <c r="C28" s="6" cm="1">
        <f t="array" ref="C28:C33">'Load Sweep Summary'!D4:D9</f>
        <v>2365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1653.5358695573186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1'!BU15/1000</f>
        <v>-0.72119074373351189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-1584.2177963329832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-1.5424277713905226</v>
      </c>
      <c r="DD29" t="s">
        <v>141</v>
      </c>
      <c r="DI29" t="s">
        <v>401</v>
      </c>
      <c r="DJ29" s="178">
        <f>-ABS(DJ11*DJ19/DJ26)</f>
        <v>-3.9177943202634284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1'!BU16/1000</f>
        <v>-1.8287912492418916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3643.4871834886053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1'!BU17/1000</f>
        <v>2.0956128971480092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2069.8515423455869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1'!BU18/1000</f>
        <v>1.6535358695573186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1'!BU19/1000</f>
        <v>-1.3830517165957059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-1.5424277713905226</v>
      </c>
      <c r="DD33" t="s">
        <v>141</v>
      </c>
      <c r="DI33" t="s">
        <v>401</v>
      </c>
      <c r="DJ33" s="178">
        <f>DJ29</f>
        <v>-3.9177943202634284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1'!BU20/1000</f>
        <v>3.9291412787658007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-1851.0856698274727</v>
      </c>
      <c r="CT34" s="13"/>
      <c r="CV34" s="12" t="s">
        <v>273</v>
      </c>
      <c r="CW34">
        <f>CW33*CW18</f>
        <v>1594.1757009653679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3.4501015421597585</v>
      </c>
      <c r="DD35" t="s">
        <v>141</v>
      </c>
      <c r="DI35" t="s">
        <v>145</v>
      </c>
      <c r="DJ35" s="178">
        <f>ABS(DJ11)</f>
        <v>4.4785501758857347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1'!CR18/1000</f>
        <v>4.4785501758857347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0.4517478380359124</v>
      </c>
      <c r="DD37">
        <f t="shared" ref="DD37:DE37" si="21">DD32*$DC33</f>
        <v>0.57882704546314923</v>
      </c>
      <c r="DE37">
        <f t="shared" si="21"/>
        <v>-1.3564536749284934</v>
      </c>
      <c r="DI37" t="s">
        <v>406</v>
      </c>
      <c r="DJ37">
        <f>DJ32*$DJ33</f>
        <v>0.22711101847427737</v>
      </c>
      <c r="DK37">
        <f t="shared" ref="DK37:DL37" si="22">DK32*$DJ33</f>
        <v>1.8461711777035437</v>
      </c>
      <c r="DL37">
        <f t="shared" si="22"/>
        <v>-3.445208577930198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1'!CR63/1000</f>
        <v>0.62718814146701152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-0.73868220057544409</v>
      </c>
      <c r="DD38">
        <f t="shared" ref="DD38:DE38" si="23">-DD34*$DC35</f>
        <v>-2.5859542765450736</v>
      </c>
      <c r="DE38">
        <f t="shared" si="23"/>
        <v>2.1611084510927281</v>
      </c>
      <c r="DI38" t="s">
        <v>417</v>
      </c>
      <c r="DJ38">
        <f>-DJ34*$DJ35</f>
        <v>-0.54876651229134743</v>
      </c>
      <c r="DK38">
        <f t="shared" ref="DK38:DL38" si="24">-DK34*$DJ35</f>
        <v>-3.0784619555850568</v>
      </c>
      <c r="DL38">
        <f t="shared" si="24"/>
        <v>-2.040276540921361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1'!CR58/1000</f>
        <v>5.5626059843829641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-3498.4711098124635</v>
      </c>
      <c r="CT39" s="13"/>
      <c r="CV39" s="12"/>
      <c r="CW39">
        <f>CW38*CW18</f>
        <v>2253.335101203174</v>
      </c>
      <c r="CY39" s="13"/>
      <c r="DB39" s="1" t="s">
        <v>408</v>
      </c>
      <c r="DC39">
        <f>SUM(DC37:DC38)</f>
        <v>-0.2869343625395317</v>
      </c>
      <c r="DD39">
        <f t="shared" ref="DD39:DE39" si="25">SUM(DD37:DD38)</f>
        <v>-2.0071272310819244</v>
      </c>
      <c r="DE39">
        <f t="shared" si="25"/>
        <v>0.80465477616423464</v>
      </c>
      <c r="DI39" s="1" t="s">
        <v>408</v>
      </c>
      <c r="DJ39">
        <f>SUM(DJ37:DJ38)</f>
        <v>-0.32165549381707004</v>
      </c>
      <c r="DK39">
        <f t="shared" ref="DK39:DL39" si="26">SUM(DK37:DK38)</f>
        <v>-1.2322907778815131</v>
      </c>
      <c r="DL39">
        <f t="shared" si="26"/>
        <v>-5.4854851188515585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1'!CC7/1000</f>
        <v>1.6535358695573186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1'!CR88/1000</f>
        <v>-8.4865749183832708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-3679.8769190693642</v>
      </c>
      <c r="CT41" s="13"/>
      <c r="CV41" s="110" t="s">
        <v>279</v>
      </c>
      <c r="CW41" s="66">
        <f>CW23+CW34</f>
        <v>5237.6628844539737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1'!CR83/1000</f>
        <v>5.5347431954000417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-3.9177943202634284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-4219.6618535459756</v>
      </c>
      <c r="CT43" s="13"/>
      <c r="CV43" s="110" t="s">
        <v>278</v>
      </c>
      <c r="CW43" s="66">
        <f>CW27+CW39</f>
        <v>669.11730487019076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-0.32165549381707004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1'!AC41</f>
        <v>-75.547119140625</v>
      </c>
      <c r="CS46" s="51">
        <f>'Step 1'!AD41</f>
        <v>254.74795532226563</v>
      </c>
      <c r="CT46" s="67">
        <f>'Step 1'!AE41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-1.2322907778815131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-5.4854851188515585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1'!AC42</f>
        <v>-139.346923828125</v>
      </c>
      <c r="CS51" s="51">
        <f>'Step 1'!AD42</f>
        <v>-298.98043823242188</v>
      </c>
      <c r="CT51" s="67">
        <f>'Step 1'!AE42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5562.6059843829644</v>
      </c>
      <c r="CT58" s="13"/>
      <c r="CV58" s="65" t="s">
        <v>167</v>
      </c>
      <c r="CW58" s="66">
        <f>-CW41/CW56</f>
        <v>-7377.9782789171886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627.18814146701152</v>
      </c>
      <c r="CS63" s="15"/>
      <c r="CT63" s="16"/>
      <c r="CV63" s="65" t="s">
        <v>168</v>
      </c>
      <c r="CW63" s="66">
        <f>CW43+CW61*CW58</f>
        <v>-8800.0916604402319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3929.1412787658005</v>
      </c>
      <c r="CS66" t="s">
        <v>8</v>
      </c>
      <c r="CT66" s="13"/>
      <c r="CV66" s="28" t="s">
        <v>155</v>
      </c>
      <c r="CW66" s="51">
        <f>CC13</f>
        <v>-1886.5015422390134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1'!AC65</f>
        <v>0.95907120729256112</v>
      </c>
      <c r="CS68" s="51">
        <f>'Step 1'!AD65</f>
        <v>0.26925392466237136</v>
      </c>
      <c r="CT68" s="51">
        <f>'Step 1'!AE65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1'!AC59</f>
        <v>-91.2744140625</v>
      </c>
      <c r="CS71" s="51">
        <f>'Step 1'!AD59</f>
        <v>327.08807373046875</v>
      </c>
      <c r="CT71" s="51">
        <f>'Step 1'!AE59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1'!AC60</f>
        <v>-147.41845703125</v>
      </c>
      <c r="CS76" s="51">
        <f>'Step 1'!AD60</f>
        <v>-343.80867004394531</v>
      </c>
      <c r="CT76" s="51">
        <f>'Step 1'!AE60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5534.7431954000413</v>
      </c>
      <c r="CT83" s="13"/>
      <c r="CV83" s="65" t="s">
        <v>157</v>
      </c>
      <c r="CW83" s="66">
        <f>CW66/CW81</f>
        <v>-2851.6890643886841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-8486.5749183832704</v>
      </c>
      <c r="CS88" s="15"/>
      <c r="CT88" s="16"/>
      <c r="CV88" s="65" t="s">
        <v>158</v>
      </c>
      <c r="CW88" s="66">
        <f>CC12-CW83*CW86</f>
        <v>1870.4633602289912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Normal="100" workbookViewId="0">
      <selection activeCell="G27" sqref="G27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(2)'!B5</f>
        <v>850.8240966796875</v>
      </c>
      <c r="AD3" s="10">
        <f>'Step (2)'!C5</f>
        <v>294.40786743164063</v>
      </c>
      <c r="AE3" s="11">
        <f>'Step (2)'!D5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-33.349853515625</v>
      </c>
      <c r="CS3">
        <f>'Step (2)'!AD82</f>
        <v>-284.38641357421875</v>
      </c>
      <c r="CT3" s="13">
        <f>'Step (2)'!AE82</f>
        <v>170.4404449462271</v>
      </c>
      <c r="CV3" s="12"/>
      <c r="CW3">
        <f>'Step (2)'!AC89</f>
        <v>-57.9267578125</v>
      </c>
      <c r="CX3">
        <f>'Step (2)'!AD89</f>
        <v>-284.5693359375</v>
      </c>
      <c r="CY3" s="56">
        <f>'Step (2)'!AE89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-1.1135123706304784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775.2769775390625</v>
      </c>
      <c r="AD4">
        <f>'Step (2)'!C4</f>
        <v>549.15582275390625</v>
      </c>
      <c r="AE4" s="13">
        <f>'Step (2)'!D4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(2)'!AK5</f>
        <v>-0.28376916693920712</v>
      </c>
      <c r="BD4" s="33">
        <f>'Step (2)'!AL5</f>
        <v>0.95715870950002468</v>
      </c>
      <c r="BE4" s="33">
        <f>'Step (2)'!AM5</f>
        <v>-5.7639090232895644E-2</v>
      </c>
      <c r="BF4" s="33">
        <f>'Step (2)'!AN5</f>
        <v>-6.5572459159357707E-2</v>
      </c>
      <c r="BG4" s="33">
        <f>'Step (2)'!AO5</f>
        <v>-0.26873987093462526</v>
      </c>
      <c r="BH4" s="33">
        <f>'Step (2)'!AP5</f>
        <v>0.95907120729256112</v>
      </c>
      <c r="BI4" s="33">
        <f>'Step (2)'!AQ5</f>
        <v>8.9226123486511863E-2</v>
      </c>
      <c r="BJ4" s="33"/>
      <c r="BK4" s="33">
        <f>'Step (2)'!AS5</f>
        <v>2249.25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(2)'!BU15</f>
        <v>-1222.2601523281182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-1.9473657313661707</v>
      </c>
      <c r="N5" s="89" t="s">
        <v>141</v>
      </c>
      <c r="U5" s="88" t="s">
        <v>128</v>
      </c>
      <c r="V5" s="7" t="s">
        <v>2</v>
      </c>
      <c r="W5" s="172">
        <f>'Step (2)'!BU26/1000</f>
        <v>-1.1135123706304784</v>
      </c>
      <c r="X5" s="89" t="s">
        <v>141</v>
      </c>
      <c r="AB5" s="7">
        <v>3</v>
      </c>
      <c r="AC5" s="12">
        <f>'Step (2)'!B6</f>
        <v>635.9300537109375</v>
      </c>
      <c r="AD5">
        <f>'Step (2)'!C6</f>
        <v>250.17538452148438</v>
      </c>
      <c r="AE5" s="13">
        <f>'Step (2)'!D6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2249.25</v>
      </c>
      <c r="AT5" t="s">
        <v>8</v>
      </c>
      <c r="BB5" s="33" t="s">
        <v>57</v>
      </c>
      <c r="BC5" s="33">
        <f>'Step (2)'!AK6</f>
        <v>0.9568811608382346</v>
      </c>
      <c r="BD5" s="33">
        <f>'Step (2)'!AL6</f>
        <v>0.27877046641189984</v>
      </c>
      <c r="BE5" s="33">
        <f>'Step (2)'!AM6</f>
        <v>-8.1642336378647748E-2</v>
      </c>
      <c r="BF5" s="33">
        <f>'Step (2)'!AN6</f>
        <v>0.99484113730000101</v>
      </c>
      <c r="BG5" s="33">
        <f>'Step (2)'!AO6</f>
        <v>0.96304761439926512</v>
      </c>
      <c r="BH5" s="33">
        <f>'Step (2)'!AP6</f>
        <v>0.26925392466237136</v>
      </c>
      <c r="BI5" s="33">
        <f>'Step (2)'!AQ6</f>
        <v>6.4510815988041564E-3</v>
      </c>
      <c r="BJ5" s="33"/>
      <c r="BK5" s="33">
        <f>'Step (2)'!AS6</f>
        <v>706.1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(2)'!BU16</f>
        <v>-1888.6578012137049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(2)'!BU27/1000</f>
        <v>-1.9473657313661707</v>
      </c>
      <c r="X6" s="89" t="s">
        <v>141</v>
      </c>
      <c r="AB6" s="7">
        <v>4</v>
      </c>
      <c r="AC6" s="12">
        <f>'Step (2)'!B8</f>
        <v>855</v>
      </c>
      <c r="AD6">
        <f>'Step (2)'!C8</f>
        <v>225</v>
      </c>
      <c r="AE6" s="13">
        <f>'Step (2)'!D8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706.1</v>
      </c>
      <c r="AT6" t="s">
        <v>8</v>
      </c>
      <c r="BB6" s="33" t="s">
        <v>59</v>
      </c>
      <c r="BC6" s="33">
        <f>'Step (2)'!AK7</f>
        <v>6.2076597260971478E-2</v>
      </c>
      <c r="BD6" s="33">
        <f>'Step (2)'!AL7</f>
        <v>7.8321337352852322E-2</v>
      </c>
      <c r="BE6" s="33">
        <f>'Step (2)'!AM7</f>
        <v>0.99499360007376936</v>
      </c>
      <c r="BF6" s="33">
        <f>'Step (2)'!AN7</f>
        <v>7.7403902585300971E-2</v>
      </c>
      <c r="BG6" s="33">
        <f>'Step (2)'!AO7</f>
        <v>1.7837437313844781E-2</v>
      </c>
      <c r="BH6" s="33">
        <f>'Step (2)'!AP7</f>
        <v>-8.7662668202030836E-2</v>
      </c>
      <c r="BI6" s="33">
        <f>'Step (2)'!AQ7</f>
        <v>0.99599050318453108</v>
      </c>
      <c r="BJ6" s="33"/>
      <c r="BK6" s="33">
        <f>'Step (2)'!AS7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(2)'!BU17</f>
        <v>2131.839732619414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(2)'!AC86</f>
        <v>-0.14697509055183713</v>
      </c>
      <c r="CS6">
        <f>'Step (2)'!AD86</f>
        <v>-0.82449860650805129</v>
      </c>
      <c r="CT6" s="13">
        <f>'Step (2)'!AE86</f>
        <v>-0.54644338281615334</v>
      </c>
      <c r="CV6" s="12"/>
      <c r="CW6">
        <f>'Step (2)'!AC93</f>
        <v>-0.21410448114319272</v>
      </c>
      <c r="CX6">
        <f>'Step (2)'!AD93</f>
        <v>-0.7495299036695221</v>
      </c>
      <c r="CY6" s="57">
        <f>'Step (2)'!AE93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1.5223017253863891</v>
      </c>
      <c r="N7" s="91" t="s">
        <v>141</v>
      </c>
      <c r="U7" s="90" t="s">
        <v>131</v>
      </c>
      <c r="V7" s="30" t="s">
        <v>2</v>
      </c>
      <c r="W7" s="173">
        <f>'Step (2)'!BU28/1000</f>
        <v>1.5223017253863891</v>
      </c>
      <c r="X7" s="91" t="s">
        <v>141</v>
      </c>
      <c r="AB7" s="7">
        <v>5</v>
      </c>
      <c r="AC7" s="12">
        <f>'Step (2)'!B7</f>
        <v>834.962646484375</v>
      </c>
      <c r="AD7">
        <f>'Step (2)'!C7</f>
        <v>528.99932861328125</v>
      </c>
      <c r="AE7" s="13">
        <f>'Step (2)'!D7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(2)'!AK8</f>
        <v>-291.3986129589448</v>
      </c>
      <c r="BD7" s="33">
        <f>'Step (2)'!AL8</f>
        <v>-88.100220039641187</v>
      </c>
      <c r="BE7" s="33">
        <f>'Step (2)'!AM8</f>
        <v>-28.382669931131069</v>
      </c>
      <c r="BF7" s="33">
        <f>'Step (2)'!AN8</f>
        <v>-188.38569702022343</v>
      </c>
      <c r="BG7" s="33">
        <f>'Step (2)'!AO8</f>
        <v>-126.49924933806929</v>
      </c>
      <c r="BH7" s="33">
        <f>'Step (2)'!AP8</f>
        <v>-32.384761017028218</v>
      </c>
      <c r="BI7" s="33">
        <f>'Step (2)'!AQ8</f>
        <v>-32.906283263569534</v>
      </c>
      <c r="BJ7" s="33"/>
      <c r="BK7" s="33">
        <f>'Step (2)'!AS8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(2)'!BU18</f>
        <v>1522.3017253863891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-0.24544037192882501</v>
      </c>
      <c r="N8" s="89" t="s">
        <v>141</v>
      </c>
      <c r="U8" s="88" t="s">
        <v>132</v>
      </c>
      <c r="V8" s="7" t="s">
        <v>2</v>
      </c>
      <c r="W8" s="172">
        <f>'Step (2)'!BU29/1000</f>
        <v>-0.24544037192882501</v>
      </c>
      <c r="X8" s="89" t="s">
        <v>141</v>
      </c>
      <c r="AB8" s="7">
        <v>6</v>
      </c>
      <c r="AC8" s="12">
        <f>'Step (2)'!B10</f>
        <v>869.430908203125</v>
      </c>
      <c r="AD8">
        <f>'Step (2)'!C10</f>
        <v>243.10565185546875</v>
      </c>
      <c r="AE8" s="13">
        <f>'Step (2)'!D10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(2)'!AK9</f>
        <v>-85.926384684771904</v>
      </c>
      <c r="BD8" s="33">
        <f>'Step (2)'!AL9</f>
        <v>287.5593778363164</v>
      </c>
      <c r="BE8" s="33">
        <f>'Step (2)'!AM9</f>
        <v>-25.210900796684051</v>
      </c>
      <c r="BF8" s="33">
        <f>'Step (2)'!AN9</f>
        <v>-17.273699410272055</v>
      </c>
      <c r="BG8" s="33">
        <f>'Step (2)'!AO9</f>
        <v>-35.331786520402744</v>
      </c>
      <c r="BH8" s="33">
        <f>'Step (2)'!AP9</f>
        <v>126.34975628541066</v>
      </c>
      <c r="BI8" s="33">
        <f>'Step (2)'!AQ9</f>
        <v>0.93394586082278686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(2)'!BU19</f>
        <v>-40.796736540411757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3.798666402372656</v>
      </c>
      <c r="N9" s="89" t="s">
        <v>141</v>
      </c>
      <c r="U9" s="88" t="s">
        <v>132</v>
      </c>
      <c r="V9" s="7" t="s">
        <v>3</v>
      </c>
      <c r="W9" s="172">
        <f>'Step (2)'!BU30/1000</f>
        <v>3.798666402372656</v>
      </c>
      <c r="X9" s="89" t="s">
        <v>141</v>
      </c>
      <c r="AB9" s="7">
        <v>7</v>
      </c>
      <c r="AC9" s="12">
        <f>'Step (2)'!B9</f>
        <v>778.156494140625</v>
      </c>
      <c r="AD9">
        <f>'Step (2)'!C9</f>
        <v>570.1937255859375</v>
      </c>
      <c r="AE9" s="13">
        <f>'Step (2)'!D9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(2)'!AK10</f>
        <v>-7.5487855887612056</v>
      </c>
      <c r="BD9" s="33">
        <f>'Step (2)'!AL10</f>
        <v>53.150663407484664</v>
      </c>
      <c r="BE9" s="33">
        <f>'Step (2)'!AM10</f>
        <v>-3.7128159580007987</v>
      </c>
      <c r="BF9" s="33">
        <f>'Step (2)'!AN10</f>
        <v>62.421572830944179</v>
      </c>
      <c r="BG9" s="33">
        <f>'Step (2)'!AO10</f>
        <v>1.7267491936383497</v>
      </c>
      <c r="BH9" s="33">
        <f>'Step (2)'!AP10</f>
        <v>33.775790473030831</v>
      </c>
      <c r="BI9" s="33">
        <f>'Step (2)'!AQ10</f>
        <v>2.9418705536166079</v>
      </c>
      <c r="BJ9" s="33"/>
      <c r="BK9" s="33">
        <f>'Step (2)'!AS10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(2)'!BU20</f>
        <v>4089.2585966305464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(2)'!AB37</f>
        <v>2--</v>
      </c>
      <c r="CR9">
        <f>'Step (2)'!AC37</f>
        <v>7.89666748046875</v>
      </c>
      <c r="CS9">
        <f>'Step (2)'!AD37</f>
        <v>-53.229736328125</v>
      </c>
      <c r="CT9" s="13">
        <f>'Step (2)'!AE37</f>
        <v>301.07635498040679</v>
      </c>
      <c r="CV9" s="12" t="str">
        <f>'Step (2)'!AB55</f>
        <v>7--</v>
      </c>
      <c r="CW9">
        <f>'Step (2)'!AC55</f>
        <v>10.77618408203125</v>
      </c>
      <c r="CX9">
        <f>'Step (2)'!AD55</f>
        <v>-32.19183349609375</v>
      </c>
      <c r="CY9" s="56">
        <f>'Step (2)'!AE55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2.1056330415799329</v>
      </c>
      <c r="N10" s="89" t="s">
        <v>141</v>
      </c>
      <c r="O10" s="1"/>
      <c r="U10" s="88" t="s">
        <v>132</v>
      </c>
      <c r="V10" s="7" t="s">
        <v>4</v>
      </c>
      <c r="W10" s="172">
        <f>'Step (2)'!BU31/1000</f>
        <v>2.1056330415799329</v>
      </c>
      <c r="X10" s="89" t="s">
        <v>141</v>
      </c>
      <c r="AB10" s="7">
        <v>8</v>
      </c>
      <c r="AC10" s="12">
        <f>'Step (2)'!B11</f>
        <v>630.738037109375</v>
      </c>
      <c r="AD10">
        <f>'Step (2)'!C11</f>
        <v>226.38505554199219</v>
      </c>
      <c r="AE10" s="13">
        <f>'Step (2)'!D11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(2)'!B16</f>
        <v>767.38031005859375</v>
      </c>
      <c r="AD11">
        <f>'Step (2)'!C16</f>
        <v>602.38555908203125</v>
      </c>
      <c r="AE11" s="13">
        <f>'Step (2)'!D16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-3.5097434068846605</v>
      </c>
      <c r="DD11" t="s">
        <v>141</v>
      </c>
      <c r="DI11" t="s">
        <v>145</v>
      </c>
      <c r="DJ11" s="178">
        <f>W37</f>
        <v>4.5559708200290521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771.26043701171875</v>
      </c>
      <c r="AD12">
        <f>'Step (2)'!C12</f>
        <v>526.851318359375</v>
      </c>
      <c r="AE12" s="13">
        <f>'Step (2)'!D12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(2)'!BU26</f>
        <v>-1113.5123706304785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(2)'!AB48</f>
        <v>uz^</v>
      </c>
      <c r="CR12" s="15">
        <f>'Step (2)'!AC48</f>
        <v>-5.7639090232895644E-2</v>
      </c>
      <c r="CS12" s="15">
        <f>'Step (2)'!AD48</f>
        <v>-8.1642336378647748E-2</v>
      </c>
      <c r="CT12" s="16">
        <f>'Step (2)'!AE48</f>
        <v>0.99499360007376936</v>
      </c>
      <c r="CV12" s="14" t="str">
        <f>'Step (2)'!AB66</f>
        <v>lz^</v>
      </c>
      <c r="CW12" s="15">
        <f>'Step (2)'!AC66</f>
        <v>8.9226123486511863E-2</v>
      </c>
      <c r="CX12" s="15">
        <f>'Step (2)'!AD66</f>
        <v>6.4510815988041564E-3</v>
      </c>
      <c r="CY12" s="59">
        <f>'Step (2)'!AE66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-3.5097434068846605</v>
      </c>
      <c r="N13" s="91" t="s">
        <v>141</v>
      </c>
      <c r="U13" s="92" t="s">
        <v>139</v>
      </c>
      <c r="V13" s="5"/>
      <c r="W13" s="173">
        <f>'Step (2)'!CW18/1000</f>
        <v>-3.5097434068846605</v>
      </c>
      <c r="X13" s="91" t="s">
        <v>141</v>
      </c>
      <c r="AB13" s="7">
        <v>11</v>
      </c>
      <c r="AC13" s="12">
        <f>'Step (2)'!B13</f>
        <v>734.03045654296875</v>
      </c>
      <c r="AD13">
        <f>'Step (2)'!C13</f>
        <v>317.9991455078125</v>
      </c>
      <c r="AE13" s="13">
        <f>'Step (2)'!D13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(2)'!BU27</f>
        <v>-1947.3657313661708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1.4514075418940942</v>
      </c>
      <c r="N14" s="89" t="s">
        <v>141</v>
      </c>
      <c r="U14" s="50" t="s">
        <v>135</v>
      </c>
      <c r="V14" s="13"/>
      <c r="W14" s="172">
        <f>'Step (2)'!CW88/1000</f>
        <v>1.4514075418940942</v>
      </c>
      <c r="X14" s="89" t="s">
        <v>141</v>
      </c>
      <c r="AB14" s="7">
        <v>12</v>
      </c>
      <c r="AC14" s="12">
        <f>'Step (2)'!B14</f>
        <v>774.5067138671875</v>
      </c>
      <c r="AD14">
        <f>'Step (2)'!C14</f>
        <v>545.55218505859375</v>
      </c>
      <c r="AE14" s="13">
        <f>'Step (2)'!D14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(2)'!BU28</f>
        <v>1522.3017253863891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-2.9436930933601109</v>
      </c>
      <c r="N15" s="89" t="s">
        <v>141</v>
      </c>
      <c r="U15" s="50" t="s">
        <v>136</v>
      </c>
      <c r="V15" s="13"/>
      <c r="W15" s="172">
        <f>'Step (2)'!CW83/1000</f>
        <v>-2.9436930933601109</v>
      </c>
      <c r="X15" s="89" t="s">
        <v>141</v>
      </c>
      <c r="AB15" s="8">
        <v>13</v>
      </c>
      <c r="AC15" s="14">
        <f>'Step (2)'!B15</f>
        <v>709.45355224609375</v>
      </c>
      <c r="AD15" s="15">
        <f>'Step (2)'!C15</f>
        <v>317.81622314453125</v>
      </c>
      <c r="AE15" s="16">
        <f>'Step (2)'!D15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2249.25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2249.25</v>
      </c>
      <c r="BT15" s="33" t="s">
        <v>49</v>
      </c>
      <c r="BU15" s="40">
        <f t="array" ref="BU15:BU20">MMULT(BM15:BR20,BS15:BS20)</f>
        <v>-1222.2601523281182</v>
      </c>
      <c r="BV15" s="33" t="s">
        <v>23</v>
      </c>
      <c r="BW15" s="33"/>
      <c r="BX15" s="33"/>
      <c r="BY15" s="33"/>
      <c r="CC15">
        <f>'Step (2)'!BU29</f>
        <v>-245.44037192882502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1.5223017253863891</v>
      </c>
      <c r="N16" s="89" t="s">
        <v>141</v>
      </c>
      <c r="U16" s="50" t="s">
        <v>140</v>
      </c>
      <c r="V16" s="13"/>
      <c r="W16" s="172">
        <f>'Step (2)'!CC7/1000</f>
        <v>1.5223017253863891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706.1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706.1</v>
      </c>
      <c r="BT16" s="33" t="s">
        <v>50</v>
      </c>
      <c r="BU16" s="43">
        <v>-1888.6578012137049</v>
      </c>
      <c r="BV16" s="33" t="s">
        <v>24</v>
      </c>
      <c r="BW16" s="33"/>
      <c r="BX16" s="33"/>
      <c r="BY16" s="33"/>
      <c r="CC16">
        <f>'Step (2)'!BU30</f>
        <v>3798.6664023726557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-7.7527337084843575</v>
      </c>
      <c r="N17" s="89" t="s">
        <v>141</v>
      </c>
      <c r="U17" s="50" t="s">
        <v>137</v>
      </c>
      <c r="V17" s="13"/>
      <c r="W17" s="172">
        <f>'Step (2)'!CW63/1000</f>
        <v>-7.7527337084843575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2131.839732619414</v>
      </c>
      <c r="BV17" s="33" t="s">
        <v>25</v>
      </c>
      <c r="BW17" s="33"/>
      <c r="BX17" s="33"/>
      <c r="BY17" s="33"/>
      <c r="CC17">
        <f>'Step (2)'!BU31</f>
        <v>2105.633041579933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-7.6353898239284206</v>
      </c>
      <c r="N18" s="89" t="s">
        <v>141</v>
      </c>
      <c r="U18" s="50" t="s">
        <v>138</v>
      </c>
      <c r="V18" s="13"/>
      <c r="W18" s="172">
        <f>'Step (2)'!CW58/1000</f>
        <v>-7.6353898239284206</v>
      </c>
      <c r="X18" s="89" t="s">
        <v>141</v>
      </c>
      <c r="AB18" s="6" t="s">
        <v>6</v>
      </c>
      <c r="AC18" s="9">
        <f>'Step (2)'!C28</f>
        <v>2249.25</v>
      </c>
      <c r="AD18" s="10">
        <f>'Step (2)'!C29</f>
        <v>706.1</v>
      </c>
      <c r="AE18" s="11">
        <f>'Step (2)'!C30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1522.3017253863891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4555.9708200290524</v>
      </c>
      <c r="CS18" s="62"/>
      <c r="CT18" s="62"/>
      <c r="CU18" s="62"/>
      <c r="CV18" s="63" t="s">
        <v>146</v>
      </c>
      <c r="CW18" s="62">
        <f>-CC17/CW16</f>
        <v>-3509.7434068846605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-1.5690917021082307</v>
      </c>
      <c r="N19" s="91" t="s">
        <v>141</v>
      </c>
      <c r="U19" s="92" t="s">
        <v>402</v>
      </c>
      <c r="V19" s="5"/>
      <c r="W19" s="180">
        <f>DC29</f>
        <v>-1.5690917021082307</v>
      </c>
      <c r="X19" s="91" t="s">
        <v>141</v>
      </c>
      <c r="AB19" s="8" t="s">
        <v>7</v>
      </c>
      <c r="AC19" s="14">
        <f>'Step (2)'!C31</f>
        <v>48</v>
      </c>
      <c r="AD19" s="15">
        <f>'Step (2)'!C32</f>
        <v>0</v>
      </c>
      <c r="AE19" s="16">
        <f>'Step (2)'!C33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-40.796736540411757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4089.2585966305464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-0.29189459348531299</v>
      </c>
      <c r="N22" s="89" t="s">
        <v>141</v>
      </c>
      <c r="U22" s="50" t="s">
        <v>384</v>
      </c>
      <c r="V22" s="7" t="s">
        <v>2</v>
      </c>
      <c r="W22" s="178">
        <f>DC39</f>
        <v>-0.29189459348531299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-2.0418244158862064</v>
      </c>
      <c r="N23" s="89" t="s">
        <v>141</v>
      </c>
      <c r="U23" s="50" t="s">
        <v>384</v>
      </c>
      <c r="V23" s="7" t="s">
        <v>3</v>
      </c>
      <c r="W23" s="178">
        <f>DD39</f>
        <v>-2.0418244158862064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-1888.6578012137049</v>
      </c>
      <c r="CS23" t="s">
        <v>8</v>
      </c>
      <c r="CT23" s="13"/>
      <c r="CV23" s="28" t="s">
        <v>263</v>
      </c>
      <c r="CW23" s="51">
        <f>CC16</f>
        <v>3798.6664023726557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0.81856483380276734</v>
      </c>
      <c r="N24" s="93" t="s">
        <v>141</v>
      </c>
      <c r="U24" s="74" t="s">
        <v>384</v>
      </c>
      <c r="V24" s="94" t="s">
        <v>4</v>
      </c>
      <c r="W24" s="235">
        <f>DE39</f>
        <v>0.81856483380276734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(2)'!AC47</f>
        <v>0.95715870950002468</v>
      </c>
      <c r="CS25" s="51">
        <f>'Step (2)'!AD47</f>
        <v>0.27877046641189984</v>
      </c>
      <c r="CT25" s="67">
        <f>'Step (2)'!AE47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2249.25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2249.25</v>
      </c>
      <c r="BT26" s="33" t="s">
        <v>49</v>
      </c>
      <c r="BU26" s="40">
        <f t="array" ref="BU26:BU31">MMULT(BM26:BR31,BS26:BS31)</f>
        <v>-1113.5123706304785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706.1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706.1</v>
      </c>
      <c r="BT27" s="33" t="s">
        <v>50</v>
      </c>
      <c r="BU27" s="43">
        <v>-1947.3657313661708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-1222.2601523281182</v>
      </c>
      <c r="CT27" s="13"/>
      <c r="CV27" s="28" t="s">
        <v>264</v>
      </c>
      <c r="CW27" s="51">
        <f>CC15</f>
        <v>-245.44037192882502</v>
      </c>
      <c r="CY27" s="13"/>
    </row>
    <row r="28" spans="2:118" x14ac:dyDescent="0.3">
      <c r="B28" s="60" t="s">
        <v>56</v>
      </c>
      <c r="C28" s="6" cm="1">
        <f t="array" ref="C28:C33">'Load Sweep Summary'!E4:E9</f>
        <v>2249.25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1522.3017253863891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706.1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(2)'!BU15/1000</f>
        <v>-1.2222601523281182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-245.44037192882502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-1.5690917021082307</v>
      </c>
      <c r="DD29" t="s">
        <v>141</v>
      </c>
      <c r="DI29" t="s">
        <v>401</v>
      </c>
      <c r="DJ29" s="178">
        <f>-ABS(DJ11*DJ19/DJ26)</f>
        <v>-3.9855211845350422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(2)'!BU16/1000</f>
        <v>-1.888657801213705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3798.6664023726557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(2)'!BU17/1000</f>
        <v>2.1318397326194138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2105.633041579933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(2)'!BU18/1000</f>
        <v>1.5223017253863891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(2)'!BU19/1000</f>
        <v>-4.0796736540411757E-2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-1.5690917021082307</v>
      </c>
      <c r="DD33" t="s">
        <v>141</v>
      </c>
      <c r="DI33" t="s">
        <v>401</v>
      </c>
      <c r="DJ33" s="178">
        <f>DJ29</f>
        <v>-3.9855211845350422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(2)'!BU20/1000</f>
        <v>4.0892585966305468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-1883.0853660001665</v>
      </c>
      <c r="CT34" s="13"/>
      <c r="CV34" s="12" t="s">
        <v>273</v>
      </c>
      <c r="CW34">
        <f>CW33*CW18</f>
        <v>1621.7341975321626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3.5097434068846605</v>
      </c>
      <c r="DD35" t="s">
        <v>141</v>
      </c>
      <c r="DI35" t="s">
        <v>145</v>
      </c>
      <c r="DJ35" s="178">
        <f>ABS(DJ11)</f>
        <v>4.5559708200290521</v>
      </c>
      <c r="DK35" t="s">
        <v>141</v>
      </c>
    </row>
    <row r="36" spans="2:116" ht="15" thickBot="1" x14ac:dyDescent="0.35">
      <c r="B36" s="175">
        <f>'Step 1'!B36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(2)'!CR18/1000</f>
        <v>4.5559708200290521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0.45955719759146874</v>
      </c>
      <c r="DD37">
        <f t="shared" ref="DD37:DE37" si="21">DD32*$DC33</f>
        <v>0.58883322178079367</v>
      </c>
      <c r="DE37">
        <f t="shared" si="21"/>
        <v>-1.3799026736310178</v>
      </c>
      <c r="DI37" t="s">
        <v>406</v>
      </c>
      <c r="DJ37">
        <f>DJ32*$DJ33</f>
        <v>0.23103708397578668</v>
      </c>
      <c r="DK37">
        <f t="shared" ref="DK37:DL37" si="22">DK32*$DJ33</f>
        <v>1.8780859171087727</v>
      </c>
      <c r="DL37">
        <f t="shared" si="22"/>
        <v>-3.5047658580400913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(2)'!CR63/1000</f>
        <v>0.18663983906835438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-0.75145179107678173</v>
      </c>
      <c r="DD38">
        <f t="shared" ref="DD38:DE38" si="23">-DD34*$DC35</f>
        <v>-2.6306576376669999</v>
      </c>
      <c r="DE38">
        <f t="shared" si="23"/>
        <v>2.1984675074337852</v>
      </c>
      <c r="DI38" t="s">
        <v>417</v>
      </c>
      <c r="DJ38">
        <f>-DJ34*$DJ35</f>
        <v>-0.55825303252609626</v>
      </c>
      <c r="DK38">
        <f t="shared" ref="DK38:DL38" si="24">-DK34*$DJ35</f>
        <v>-3.1316792911539175</v>
      </c>
      <c r="DL38">
        <f t="shared" si="24"/>
        <v>-2.075546777454413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(2)'!CR58/1000</f>
        <v>5.7014736022218466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-3558.9491386836935</v>
      </c>
      <c r="CT39" s="13"/>
      <c r="CV39" s="12"/>
      <c r="CW39">
        <f>CW38*CW18</f>
        <v>2292.2884785584683</v>
      </c>
      <c r="CY39" s="13"/>
      <c r="DB39" s="1" t="s">
        <v>408</v>
      </c>
      <c r="DC39">
        <f>SUM(DC37:DC38)</f>
        <v>-0.29189459348531299</v>
      </c>
      <c r="DD39">
        <f t="shared" ref="DD39:DE39" si="25">SUM(DD37:DD38)</f>
        <v>-2.0418244158862064</v>
      </c>
      <c r="DE39">
        <f t="shared" si="25"/>
        <v>0.81856483380276734</v>
      </c>
      <c r="DI39" s="1" t="s">
        <v>408</v>
      </c>
      <c r="DJ39">
        <f>SUM(DJ37:DJ38)</f>
        <v>-0.32721594855030955</v>
      </c>
      <c r="DK39">
        <f t="shared" ref="DK39:DL39" si="26">SUM(DK37:DK38)</f>
        <v>-1.2535933740451448</v>
      </c>
      <c r="DL39">
        <f t="shared" si="26"/>
        <v>-5.5803126354945043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(2)'!CC7/1000</f>
        <v>1.5223017253863891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(2)'!CR88/1000</f>
        <v>-7.4337972061999764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-3771.7431672138714</v>
      </c>
      <c r="CT41" s="13"/>
      <c r="CV41" s="110" t="s">
        <v>279</v>
      </c>
      <c r="CW41" s="66">
        <f>CW23+CW34</f>
        <v>5420.4005999048186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(2)'!CR83/1000</f>
        <v>5.7602907572316635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-3.9855211845350422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-4781.2092910118117</v>
      </c>
      <c r="CT43" s="13"/>
      <c r="CV43" s="110" t="s">
        <v>278</v>
      </c>
      <c r="CW43" s="66">
        <f>CW27+CW39</f>
        <v>2046.8481066296433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-0.32721594855030955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(2)'!AC41</f>
        <v>-75.547119140625</v>
      </c>
      <c r="CS46" s="51">
        <f>'Step (2)'!AD41</f>
        <v>254.74795532226563</v>
      </c>
      <c r="CT46" s="67">
        <f>'Step (2)'!AE41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-1.2535933740451448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-5.5803126354945043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(2)'!AC42</f>
        <v>-139.346923828125</v>
      </c>
      <c r="CS51" s="51">
        <f>'Step (2)'!AD42</f>
        <v>-298.98043823242188</v>
      </c>
      <c r="CT51" s="67">
        <f>'Step (2)'!AE42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5701.4736022218467</v>
      </c>
      <c r="CT58" s="13"/>
      <c r="CV58" s="65" t="s">
        <v>167</v>
      </c>
      <c r="CW58" s="66">
        <f>-CW41/CW56</f>
        <v>-7635.3898239284208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186.63983906835438</v>
      </c>
      <c r="CS63" s="15"/>
      <c r="CT63" s="16"/>
      <c r="CV63" s="65" t="s">
        <v>168</v>
      </c>
      <c r="CW63" s="66">
        <f>CW43+CW61*CW58</f>
        <v>-7752.7337084843575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4089.2585966305464</v>
      </c>
      <c r="CS66" t="s">
        <v>8</v>
      </c>
      <c r="CT66" s="13"/>
      <c r="CV66" s="28" t="s">
        <v>155</v>
      </c>
      <c r="CW66" s="51">
        <f>CC13</f>
        <v>-1947.3657313661708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(2)'!AC65</f>
        <v>0.95907120729256112</v>
      </c>
      <c r="CS68" s="51">
        <f>'Step (2)'!AD65</f>
        <v>0.26925392466237136</v>
      </c>
      <c r="CT68" s="51">
        <f>'Step (2)'!AE65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(2)'!AC59</f>
        <v>-91.2744140625</v>
      </c>
      <c r="CS71" s="51">
        <f>'Step (2)'!AD59</f>
        <v>327.08807373046875</v>
      </c>
      <c r="CT71" s="51">
        <f>'Step (2)'!AE59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(2)'!AC60</f>
        <v>-147.41845703125</v>
      </c>
      <c r="CS76" s="51">
        <f>'Step (2)'!AD60</f>
        <v>-343.80867004394531</v>
      </c>
      <c r="CT76" s="51">
        <f>'Step (2)'!AE60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5760.2907572316635</v>
      </c>
      <c r="CT83" s="13"/>
      <c r="CV83" s="65" t="s">
        <v>157</v>
      </c>
      <c r="CW83" s="66">
        <f>CW66/CW81</f>
        <v>-2943.6930933601107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-7433.7972061999762</v>
      </c>
      <c r="CS88" s="15"/>
      <c r="CT88" s="16"/>
      <c r="CV88" s="65" t="s">
        <v>158</v>
      </c>
      <c r="CW88" s="66">
        <f>CC12-CW83*CW86</f>
        <v>1451.4075418940943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Normal="100" workbookViewId="0">
      <selection activeCell="H29" sqref="H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(3)'!B5</f>
        <v>850.8240966796875</v>
      </c>
      <c r="AD3" s="10">
        <f>'Step (3)'!C5</f>
        <v>294.40786743164063</v>
      </c>
      <c r="AE3" s="11">
        <f>'Step (3)'!D5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-33.349853515625</v>
      </c>
      <c r="CS3">
        <f>'Step (3)'!AD82</f>
        <v>-284.38641357421875</v>
      </c>
      <c r="CT3" s="13">
        <f>'Step (3)'!AE82</f>
        <v>170.4404449462271</v>
      </c>
      <c r="CV3" s="12"/>
      <c r="CW3">
        <f>'Step (3)'!AC89</f>
        <v>-57.9267578125</v>
      </c>
      <c r="CX3">
        <f>'Step (3)'!AD89</f>
        <v>-284.5693359375</v>
      </c>
      <c r="CY3" s="56">
        <f>'Step (3)'!AE89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-1.6365132546791901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775.2769775390625</v>
      </c>
      <c r="AD4">
        <f>'Step (3)'!C4</f>
        <v>549.15582275390625</v>
      </c>
      <c r="AE4" s="13">
        <f>'Step (3)'!D4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(3)'!AK5</f>
        <v>-0.28376916693920712</v>
      </c>
      <c r="BD4" s="33">
        <f>'Step (3)'!AL5</f>
        <v>0.95715870950002468</v>
      </c>
      <c r="BE4" s="33">
        <f>'Step (3)'!AM5</f>
        <v>-5.7639090232895644E-2</v>
      </c>
      <c r="BF4" s="33">
        <f>'Step (3)'!AN5</f>
        <v>-6.5572459159357707E-2</v>
      </c>
      <c r="BG4" s="33">
        <f>'Step (3)'!AO5</f>
        <v>-0.26873987093462526</v>
      </c>
      <c r="BH4" s="33">
        <f>'Step (3)'!AP5</f>
        <v>0.95907120729256112</v>
      </c>
      <c r="BI4" s="33">
        <f>'Step (3)'!AQ5</f>
        <v>8.9226123486511863E-2</v>
      </c>
      <c r="BJ4" s="33"/>
      <c r="BK4" s="33">
        <f>'Step (3)'!AS5</f>
        <v>1913.33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(3)'!BU15</f>
        <v>-1744.3275220173898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-1.8350653253187563</v>
      </c>
      <c r="N5" s="89" t="s">
        <v>141</v>
      </c>
      <c r="U5" s="88" t="s">
        <v>128</v>
      </c>
      <c r="V5" s="7" t="s">
        <v>2</v>
      </c>
      <c r="W5" s="172">
        <f>'Step (3)'!BU26/1000</f>
        <v>-1.6365132546791901</v>
      </c>
      <c r="X5" s="89" t="s">
        <v>141</v>
      </c>
      <c r="AB5" s="7">
        <v>3</v>
      </c>
      <c r="AC5" s="12">
        <f>'Step (3)'!B6</f>
        <v>635.9300537109375</v>
      </c>
      <c r="AD5">
        <f>'Step (3)'!C6</f>
        <v>250.17538452148438</v>
      </c>
      <c r="AE5" s="13">
        <f>'Step (3)'!D6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1913.33</v>
      </c>
      <c r="AT5" t="s">
        <v>8</v>
      </c>
      <c r="BB5" s="33" t="s">
        <v>57</v>
      </c>
      <c r="BC5" s="33">
        <f>'Step (3)'!AK6</f>
        <v>0.9568811608382346</v>
      </c>
      <c r="BD5" s="33">
        <f>'Step (3)'!AL6</f>
        <v>0.27877046641189984</v>
      </c>
      <c r="BE5" s="33">
        <f>'Step (3)'!AM6</f>
        <v>-8.1642336378647748E-2</v>
      </c>
      <c r="BF5" s="33">
        <f>'Step (3)'!AN6</f>
        <v>0.99484113730000101</v>
      </c>
      <c r="BG5" s="33">
        <f>'Step (3)'!AO6</f>
        <v>0.96304761439926512</v>
      </c>
      <c r="BH5" s="33">
        <f>'Step (3)'!AP6</f>
        <v>0.26925392466237136</v>
      </c>
      <c r="BI5" s="33">
        <f>'Step (3)'!AQ6</f>
        <v>6.4510815988041564E-3</v>
      </c>
      <c r="BJ5" s="33"/>
      <c r="BK5" s="33">
        <f>'Step (3)'!AS6</f>
        <v>1343.09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(3)'!BU16</f>
        <v>-1776.8613566720314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(3)'!BU27/1000</f>
        <v>-1.8350653253187563</v>
      </c>
      <c r="X6" s="89" t="s">
        <v>141</v>
      </c>
      <c r="AB6" s="7">
        <v>4</v>
      </c>
      <c r="AC6" s="12">
        <f>'Step (3)'!B8</f>
        <v>855</v>
      </c>
      <c r="AD6">
        <f>'Step (3)'!C8</f>
        <v>225</v>
      </c>
      <c r="AE6" s="13">
        <f>'Step (3)'!D8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1343.09</v>
      </c>
      <c r="AT6" t="s">
        <v>8</v>
      </c>
      <c r="BB6" s="33" t="s">
        <v>59</v>
      </c>
      <c r="BC6" s="33">
        <f>'Step (3)'!AK7</f>
        <v>6.2076597260971478E-2</v>
      </c>
      <c r="BD6" s="33">
        <f>'Step (3)'!AL7</f>
        <v>7.8321337352852322E-2</v>
      </c>
      <c r="BE6" s="33">
        <f>'Step (3)'!AM7</f>
        <v>0.99499360007376936</v>
      </c>
      <c r="BF6" s="33">
        <f>'Step (3)'!AN7</f>
        <v>7.7403902585300971E-2</v>
      </c>
      <c r="BG6" s="33">
        <f>'Step (3)'!AO7</f>
        <v>1.7837437313844781E-2</v>
      </c>
      <c r="BH6" s="33">
        <f>'Step (3)'!AP7</f>
        <v>-8.7662668202030836E-2</v>
      </c>
      <c r="BI6" s="33">
        <f>'Step (3)'!AQ7</f>
        <v>0.99599050318453108</v>
      </c>
      <c r="BJ6" s="33"/>
      <c r="BK6" s="33">
        <f>'Step (3)'!AS7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(3)'!BU17</f>
        <v>2113.5395616057335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(3)'!AC86</f>
        <v>-0.14697509055183713</v>
      </c>
      <c r="CS6">
        <f>'Step (3)'!AD86</f>
        <v>-0.82449860650805129</v>
      </c>
      <c r="CT6" s="13">
        <f>'Step (3)'!AE86</f>
        <v>-0.54644338281615334</v>
      </c>
      <c r="CV6" s="12"/>
      <c r="CW6">
        <f>'Step (3)'!AC93</f>
        <v>-0.21410448114319272</v>
      </c>
      <c r="CX6">
        <f>'Step (3)'!AD93</f>
        <v>-0.7495299036695221</v>
      </c>
      <c r="CY6" s="57">
        <f>'Step (3)'!AE93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1.4705480101121056</v>
      </c>
      <c r="N7" s="91" t="s">
        <v>141</v>
      </c>
      <c r="U7" s="90" t="s">
        <v>131</v>
      </c>
      <c r="V7" s="30" t="s">
        <v>2</v>
      </c>
      <c r="W7" s="173">
        <f>'Step (3)'!BU28/1000</f>
        <v>1.4705480101121056</v>
      </c>
      <c r="X7" s="91" t="s">
        <v>141</v>
      </c>
      <c r="AB7" s="7">
        <v>5</v>
      </c>
      <c r="AC7" s="12">
        <f>'Step (3)'!B7</f>
        <v>834.962646484375</v>
      </c>
      <c r="AD7">
        <f>'Step (3)'!C7</f>
        <v>528.99932861328125</v>
      </c>
      <c r="AE7" s="13">
        <f>'Step (3)'!D7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(3)'!AK8</f>
        <v>-291.3986129589448</v>
      </c>
      <c r="BD7" s="33">
        <f>'Step (3)'!AL8</f>
        <v>-88.100220039641187</v>
      </c>
      <c r="BE7" s="33">
        <f>'Step (3)'!AM8</f>
        <v>-28.382669931131069</v>
      </c>
      <c r="BF7" s="33">
        <f>'Step (3)'!AN8</f>
        <v>-188.38569702022343</v>
      </c>
      <c r="BG7" s="33">
        <f>'Step (3)'!AO8</f>
        <v>-126.49924933806929</v>
      </c>
      <c r="BH7" s="33">
        <f>'Step (3)'!AP8</f>
        <v>-32.384761017028218</v>
      </c>
      <c r="BI7" s="33">
        <f>'Step (3)'!AQ8</f>
        <v>-32.906283263569534</v>
      </c>
      <c r="BJ7" s="33"/>
      <c r="BK7" s="33">
        <f>'Step (3)'!AS8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(3)'!BU18</f>
        <v>1470.5480101121057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1.0298547091776225</v>
      </c>
      <c r="N8" s="89" t="s">
        <v>141</v>
      </c>
      <c r="U8" s="88" t="s">
        <v>132</v>
      </c>
      <c r="V8" s="7" t="s">
        <v>2</v>
      </c>
      <c r="W8" s="172">
        <f>'Step (3)'!BU29/1000</f>
        <v>1.0298547091776225</v>
      </c>
      <c r="X8" s="89" t="s">
        <v>141</v>
      </c>
      <c r="AB8" s="7">
        <v>6</v>
      </c>
      <c r="AC8" s="12">
        <f>'Step (3)'!B10</f>
        <v>869.430908203125</v>
      </c>
      <c r="AD8">
        <f>'Step (3)'!C10</f>
        <v>243.10565185546875</v>
      </c>
      <c r="AE8" s="13">
        <f>'Step (3)'!D10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(3)'!AK9</f>
        <v>-85.926384684771904</v>
      </c>
      <c r="BD8" s="33">
        <f>'Step (3)'!AL9</f>
        <v>287.5593778363164</v>
      </c>
      <c r="BE8" s="33">
        <f>'Step (3)'!AM9</f>
        <v>-25.210900796684051</v>
      </c>
      <c r="BF8" s="33">
        <f>'Step (3)'!AN9</f>
        <v>-17.273699410272055</v>
      </c>
      <c r="BG8" s="33">
        <f>'Step (3)'!AO9</f>
        <v>-35.331786520402744</v>
      </c>
      <c r="BH8" s="33">
        <f>'Step (3)'!AP9</f>
        <v>126.34975628541066</v>
      </c>
      <c r="BI8" s="33">
        <f>'Step (3)'!AQ9</f>
        <v>0.93394586082278686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(3)'!BU19</f>
        <v>1232.7416395627617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3.5370809880541985</v>
      </c>
      <c r="N9" s="89" t="s">
        <v>141</v>
      </c>
      <c r="U9" s="88" t="s">
        <v>132</v>
      </c>
      <c r="V9" s="7" t="s">
        <v>3</v>
      </c>
      <c r="W9" s="172">
        <f>'Step (3)'!BU30/1000</f>
        <v>3.5370809880541985</v>
      </c>
      <c r="X9" s="89" t="s">
        <v>141</v>
      </c>
      <c r="AB9" s="7">
        <v>7</v>
      </c>
      <c r="AC9" s="12">
        <f>'Step (3)'!B9</f>
        <v>778.156494140625</v>
      </c>
      <c r="AD9">
        <f>'Step (3)'!C9</f>
        <v>570.1937255859375</v>
      </c>
      <c r="AE9" s="13">
        <f>'Step (3)'!D9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(3)'!AK10</f>
        <v>-7.5487855887612056</v>
      </c>
      <c r="BD9" s="33">
        <f>'Step (3)'!AL10</f>
        <v>53.150663407484664</v>
      </c>
      <c r="BE9" s="33">
        <f>'Step (3)'!AM10</f>
        <v>-3.7128159580007987</v>
      </c>
      <c r="BF9" s="33">
        <f>'Step (3)'!AN10</f>
        <v>62.421572830944179</v>
      </c>
      <c r="BG9" s="33">
        <f>'Step (3)'!AO10</f>
        <v>1.7267491936383497</v>
      </c>
      <c r="BH9" s="33">
        <f>'Step (3)'!AP10</f>
        <v>33.775790473030831</v>
      </c>
      <c r="BI9" s="33">
        <f>'Step (3)'!AQ10</f>
        <v>2.9418705536166079</v>
      </c>
      <c r="BJ9" s="33"/>
      <c r="BK9" s="33">
        <f>'Step (3)'!AS10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(3)'!BU20</f>
        <v>3825.1786763842788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(3)'!AB37</f>
        <v>2--</v>
      </c>
      <c r="CR9">
        <f>'Step (3)'!AC37</f>
        <v>7.89666748046875</v>
      </c>
      <c r="CS9">
        <f>'Step (3)'!AD37</f>
        <v>-53.229736328125</v>
      </c>
      <c r="CT9" s="13">
        <f>'Step (3)'!AE37</f>
        <v>301.07635498040679</v>
      </c>
      <c r="CV9" s="12" t="str">
        <f>'Step (3)'!AB55</f>
        <v>7--</v>
      </c>
      <c r="CW9">
        <f>'Step (3)'!AC55</f>
        <v>10.77618408203125</v>
      </c>
      <c r="CX9">
        <f>'Step (3)'!AD55</f>
        <v>-32.19183349609375</v>
      </c>
      <c r="CY9" s="56">
        <f>'Step (3)'!AE55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2.0875578344415322</v>
      </c>
      <c r="N10" s="89" t="s">
        <v>141</v>
      </c>
      <c r="O10" s="1"/>
      <c r="U10" s="88" t="s">
        <v>132</v>
      </c>
      <c r="V10" s="7" t="s">
        <v>4</v>
      </c>
      <c r="W10" s="172">
        <f>'Step (3)'!BU31/1000</f>
        <v>2.0875578344415322</v>
      </c>
      <c r="X10" s="89" t="s">
        <v>141</v>
      </c>
      <c r="AB10" s="7">
        <v>8</v>
      </c>
      <c r="AC10" s="12">
        <f>'Step (3)'!B11</f>
        <v>630.738037109375</v>
      </c>
      <c r="AD10">
        <f>'Step (3)'!C11</f>
        <v>226.38505554199219</v>
      </c>
      <c r="AE10" s="13">
        <f>'Step (3)'!D11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(3)'!B16</f>
        <v>767.38031005859375</v>
      </c>
      <c r="AD11">
        <f>'Step (3)'!C16</f>
        <v>602.38555908203125</v>
      </c>
      <c r="AE11" s="13">
        <f>'Step (3)'!D16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-3.4796150142211051</v>
      </c>
      <c r="DD11" t="s">
        <v>141</v>
      </c>
      <c r="DI11" t="s">
        <v>145</v>
      </c>
      <c r="DJ11" s="178">
        <f>W37</f>
        <v>4.5168613861142308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771.26043701171875</v>
      </c>
      <c r="AD12">
        <f>'Step (3)'!C12</f>
        <v>526.851318359375</v>
      </c>
      <c r="AE12" s="13">
        <f>'Step (3)'!D12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(3)'!BU26</f>
        <v>-1636.5132546791901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(3)'!AB48</f>
        <v>uz^</v>
      </c>
      <c r="CR12" s="15">
        <f>'Step (3)'!AC48</f>
        <v>-5.7639090232895644E-2</v>
      </c>
      <c r="CS12" s="15">
        <f>'Step (3)'!AD48</f>
        <v>-8.1642336378647748E-2</v>
      </c>
      <c r="CT12" s="16">
        <f>'Step (3)'!AE48</f>
        <v>0.99499360007376936</v>
      </c>
      <c r="CV12" s="14" t="str">
        <f>'Step (3)'!AB66</f>
        <v>lz^</v>
      </c>
      <c r="CW12" s="15">
        <f>'Step (3)'!AC66</f>
        <v>8.9226123486511863E-2</v>
      </c>
      <c r="CX12" s="15">
        <f>'Step (3)'!AD66</f>
        <v>6.4510815988041564E-3</v>
      </c>
      <c r="CY12" s="59">
        <f>'Step (3)'!AE66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-3.4796150142211051</v>
      </c>
      <c r="N13" s="91" t="s">
        <v>141</v>
      </c>
      <c r="U13" s="92" t="s">
        <v>139</v>
      </c>
      <c r="V13" s="5"/>
      <c r="W13" s="173">
        <f>'Step (3)'!CW18/1000</f>
        <v>-3.4796150142211051</v>
      </c>
      <c r="X13" s="91" t="s">
        <v>141</v>
      </c>
      <c r="AB13" s="7">
        <v>11</v>
      </c>
      <c r="AC13" s="12">
        <f>'Step (3)'!B13</f>
        <v>734.03045654296875</v>
      </c>
      <c r="AD13">
        <f>'Step (3)'!C13</f>
        <v>317.9991455078125</v>
      </c>
      <c r="AE13" s="13">
        <f>'Step (3)'!D13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(3)'!BU27</f>
        <v>-1835.0653253187563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0.78049322637427709</v>
      </c>
      <c r="N14" s="89" t="s">
        <v>141</v>
      </c>
      <c r="U14" s="50" t="s">
        <v>135</v>
      </c>
      <c r="V14" s="13"/>
      <c r="W14" s="172">
        <f>'Step (3)'!CW88/1000</f>
        <v>0.78049322637427709</v>
      </c>
      <c r="X14" s="89" t="s">
        <v>141</v>
      </c>
      <c r="AB14" s="7">
        <v>12</v>
      </c>
      <c r="AC14" s="12">
        <f>'Step (3)'!B14</f>
        <v>774.5067138671875</v>
      </c>
      <c r="AD14">
        <f>'Step (3)'!C14</f>
        <v>545.55218505859375</v>
      </c>
      <c r="AE14" s="13">
        <f>'Step (3)'!D14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(3)'!BU28</f>
        <v>1470.5480101121057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-2.7739366247426855</v>
      </c>
      <c r="N15" s="89" t="s">
        <v>141</v>
      </c>
      <c r="U15" s="50" t="s">
        <v>136</v>
      </c>
      <c r="V15" s="13"/>
      <c r="W15" s="172">
        <f>'Step (3)'!CW83/1000</f>
        <v>-2.7739366247426855</v>
      </c>
      <c r="X15" s="89" t="s">
        <v>141</v>
      </c>
      <c r="AB15" s="8">
        <v>13</v>
      </c>
      <c r="AC15" s="14">
        <f>'Step (3)'!B15</f>
        <v>709.45355224609375</v>
      </c>
      <c r="AD15" s="15">
        <f>'Step (3)'!C15</f>
        <v>317.81622314453125</v>
      </c>
      <c r="AE15" s="16">
        <f>'Step (3)'!D15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1913.33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1913.33</v>
      </c>
      <c r="BT15" s="33" t="s">
        <v>49</v>
      </c>
      <c r="BU15" s="40">
        <f t="array" ref="BU15:BU20">MMULT(BM15:BR20,BS15:BS20)</f>
        <v>-1744.3275220173898</v>
      </c>
      <c r="BV15" s="33" t="s">
        <v>23</v>
      </c>
      <c r="BW15" s="33"/>
      <c r="BX15" s="33"/>
      <c r="BY15" s="33"/>
      <c r="CC15">
        <f>'Step (3)'!BU29</f>
        <v>1029.8547091776225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1.4705480101121056</v>
      </c>
      <c r="N16" s="89" t="s">
        <v>141</v>
      </c>
      <c r="U16" s="50" t="s">
        <v>140</v>
      </c>
      <c r="V16" s="13"/>
      <c r="W16" s="172">
        <f>'Step (3)'!CC7/1000</f>
        <v>1.4705480101121056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1343.09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1343.09</v>
      </c>
      <c r="BT16" s="33" t="s">
        <v>50</v>
      </c>
      <c r="BU16" s="43">
        <v>-1776.8613566720314</v>
      </c>
      <c r="BV16" s="33" t="s">
        <v>24</v>
      </c>
      <c r="BW16" s="33"/>
      <c r="BX16" s="33"/>
      <c r="BY16" s="33"/>
      <c r="CC16">
        <f>'Step (3)'!BU30</f>
        <v>3537.0809880541983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-5.9990254971382315</v>
      </c>
      <c r="N17" s="89" t="s">
        <v>141</v>
      </c>
      <c r="U17" s="50" t="s">
        <v>137</v>
      </c>
      <c r="V17" s="13"/>
      <c r="W17" s="172">
        <f>'Step (3)'!CW63/1000</f>
        <v>-5.9990254971382315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2113.5395616057335</v>
      </c>
      <c r="BV17" s="33" t="s">
        <v>25</v>
      </c>
      <c r="BW17" s="33"/>
      <c r="BX17" s="33"/>
      <c r="BY17" s="33"/>
      <c r="CC17">
        <f>'Step (3)'!BU31</f>
        <v>2087.5578344415321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-7.247300190843287</v>
      </c>
      <c r="N18" s="89" t="s">
        <v>141</v>
      </c>
      <c r="U18" s="50" t="s">
        <v>138</v>
      </c>
      <c r="V18" s="13"/>
      <c r="W18" s="172">
        <f>'Step (3)'!CW58/1000</f>
        <v>-7.247300190843287</v>
      </c>
      <c r="X18" s="89" t="s">
        <v>141</v>
      </c>
      <c r="AB18" s="6" t="s">
        <v>6</v>
      </c>
      <c r="AC18" s="9">
        <f>'Step (3)'!C28</f>
        <v>1913.33</v>
      </c>
      <c r="AD18" s="10">
        <f>'Step (3)'!C29</f>
        <v>1343.09</v>
      </c>
      <c r="AE18" s="11">
        <f>'Step (3)'!C30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1470.5480101121057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4516.8613861142312</v>
      </c>
      <c r="CS18" s="62"/>
      <c r="CT18" s="62"/>
      <c r="CU18" s="62"/>
      <c r="CV18" s="63" t="s">
        <v>146</v>
      </c>
      <c r="CW18" s="62">
        <f>-CC17/CW16</f>
        <v>-3479.615014221105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-1.5556222812857539</v>
      </c>
      <c r="N19" s="91" t="s">
        <v>141</v>
      </c>
      <c r="U19" s="92" t="s">
        <v>402</v>
      </c>
      <c r="V19" s="5"/>
      <c r="W19" s="180">
        <f>DC29</f>
        <v>-1.5556222812857539</v>
      </c>
      <c r="X19" s="91" t="s">
        <v>141</v>
      </c>
      <c r="AB19" s="8" t="s">
        <v>7</v>
      </c>
      <c r="AC19" s="14">
        <f>'Step (3)'!C31</f>
        <v>48</v>
      </c>
      <c r="AD19" s="15">
        <f>'Step (3)'!C32</f>
        <v>0</v>
      </c>
      <c r="AE19" s="16">
        <f>'Step (3)'!C33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1232.7416395627617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3825.1786763842788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-0.28938890748227264</v>
      </c>
      <c r="N22" s="89" t="s">
        <v>141</v>
      </c>
      <c r="U22" s="50" t="s">
        <v>384</v>
      </c>
      <c r="V22" s="7" t="s">
        <v>2</v>
      </c>
      <c r="W22" s="178">
        <f>DC39</f>
        <v>-0.28938890748227264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-2.0242969557216872</v>
      </c>
      <c r="N23" s="89" t="s">
        <v>141</v>
      </c>
      <c r="U23" s="50" t="s">
        <v>384</v>
      </c>
      <c r="V23" s="7" t="s">
        <v>3</v>
      </c>
      <c r="W23" s="178">
        <f>DD39</f>
        <v>-2.0242969557216872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-1776.8613566720314</v>
      </c>
      <c r="CS23" t="s">
        <v>8</v>
      </c>
      <c r="CT23" s="13"/>
      <c r="CV23" s="28" t="s">
        <v>263</v>
      </c>
      <c r="CW23" s="51">
        <f>CC16</f>
        <v>3537.0809880541983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0.81153809712309699</v>
      </c>
      <c r="N24" s="93" t="s">
        <v>141</v>
      </c>
      <c r="U24" s="74" t="s">
        <v>384</v>
      </c>
      <c r="V24" s="94" t="s">
        <v>4</v>
      </c>
      <c r="W24" s="235">
        <f>DE39</f>
        <v>0.81153809712309699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(3)'!AC47</f>
        <v>0.95715870950002468</v>
      </c>
      <c r="CS25" s="51">
        <f>'Step (3)'!AD47</f>
        <v>0.27877046641189984</v>
      </c>
      <c r="CT25" s="67">
        <f>'Step (3)'!AE47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1913.33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1913.33</v>
      </c>
      <c r="BT26" s="33" t="s">
        <v>49</v>
      </c>
      <c r="BU26" s="40">
        <f t="array" ref="BU26:BU31">MMULT(BM26:BR31,BS26:BS31)</f>
        <v>-1636.5132546791901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1343.09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1343.09</v>
      </c>
      <c r="BT27" s="33" t="s">
        <v>50</v>
      </c>
      <c r="BU27" s="43">
        <v>-1835.0653253187563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-1744.3275220173898</v>
      </c>
      <c r="CT27" s="13"/>
      <c r="CV27" s="28" t="s">
        <v>264</v>
      </c>
      <c r="CW27" s="51">
        <f>CC15</f>
        <v>1029.8547091776225</v>
      </c>
      <c r="CY27" s="13"/>
    </row>
    <row r="28" spans="2:118" x14ac:dyDescent="0.3">
      <c r="B28" s="60" t="s">
        <v>56</v>
      </c>
      <c r="C28" s="6" cm="1">
        <f t="array" ref="C28:C33">'Load Sweep Summary'!F4:F9</f>
        <v>1913.33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1470.5480101121057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1343.09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(3)'!BU15/1000</f>
        <v>-1.7443275220173897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1029.8547091776225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-1.5556222812857539</v>
      </c>
      <c r="DD29" t="s">
        <v>141</v>
      </c>
      <c r="DI29" t="s">
        <v>401</v>
      </c>
      <c r="DJ29" s="178">
        <f>-ABS(DJ11*DJ19/DJ26)</f>
        <v>-3.9513086130458994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(3)'!BU16/1000</f>
        <v>-1.7768613566720315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3537.0809880541983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(3)'!BU17/1000</f>
        <v>2.1135395616057333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2087.5578344415321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(3)'!BU18/1000</f>
        <v>1.4705480101121056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(3)'!BU19/1000</f>
        <v>1.2327416395627617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-1.5556222812857539</v>
      </c>
      <c r="DD33" t="s">
        <v>141</v>
      </c>
      <c r="DI33" t="s">
        <v>401</v>
      </c>
      <c r="DJ33" s="178">
        <f>DJ29</f>
        <v>-3.9513086130458994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(3)'!BU20/1000</f>
        <v>3.825178676384279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-1866.9205559987977</v>
      </c>
      <c r="CT34" s="13"/>
      <c r="CV34" s="12" t="s">
        <v>273</v>
      </c>
      <c r="CW34">
        <f>CW33*CW18</f>
        <v>1607.8128822008703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3.4796150142211051</v>
      </c>
      <c r="DD35" t="s">
        <v>141</v>
      </c>
      <c r="DI35" t="s">
        <v>145</v>
      </c>
      <c r="DJ35" s="178">
        <f>ABS(DJ11)</f>
        <v>4.5168613861142308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(3)'!CR18/1000</f>
        <v>4.5168613861142308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0.45561225971560027</v>
      </c>
      <c r="DD37">
        <f t="shared" ref="DD37:DE37" si="21">DD32*$DC33</f>
        <v>0.58377855069448059</v>
      </c>
      <c r="DE37">
        <f t="shared" si="21"/>
        <v>-1.3680572921404239</v>
      </c>
      <c r="DI37" t="s">
        <v>406</v>
      </c>
      <c r="DJ37">
        <f>DJ32*$DJ33</f>
        <v>0.22905381193025448</v>
      </c>
      <c r="DK37">
        <f t="shared" ref="DK37:DL37" si="22">DK32*$DJ33</f>
        <v>1.861964023452515</v>
      </c>
      <c r="DL37">
        <f t="shared" si="22"/>
        <v>-3.4746801937269329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(3)'!CR63/1000</f>
        <v>-0.47341743832606242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-0.7450011671978729</v>
      </c>
      <c r="DD38">
        <f t="shared" ref="DD38:DE38" si="23">-DD34*$DC35</f>
        <v>-2.6080755064161676</v>
      </c>
      <c r="DE38">
        <f t="shared" si="23"/>
        <v>2.1795953892635209</v>
      </c>
      <c r="DI38" t="s">
        <v>417</v>
      </c>
      <c r="DJ38">
        <f>-DJ34*$DJ35</f>
        <v>-0.55346086836487174</v>
      </c>
      <c r="DK38">
        <f t="shared" ref="DK38:DL38" si="24">-DK34*$DJ35</f>
        <v>-3.1047962822151076</v>
      </c>
      <c r="DL38">
        <f t="shared" si="24"/>
        <v>-2.0577298372815047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(3)'!CR58/1000</f>
        <v>5.508043752271786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-3528.3983534298336</v>
      </c>
      <c r="CT39" s="13"/>
      <c r="CV39" s="12"/>
      <c r="CW39">
        <f>CW38*CW18</f>
        <v>2272.6109809828108</v>
      </c>
      <c r="CY39" s="13"/>
      <c r="DB39" s="1" t="s">
        <v>408</v>
      </c>
      <c r="DC39">
        <f>SUM(DC37:DC38)</f>
        <v>-0.28938890748227264</v>
      </c>
      <c r="DD39">
        <f t="shared" ref="DD39:DE39" si="25">SUM(DD37:DD38)</f>
        <v>-2.0242969557216872</v>
      </c>
      <c r="DE39">
        <f t="shared" si="25"/>
        <v>0.81153809712309699</v>
      </c>
      <c r="DI39" s="1" t="s">
        <v>408</v>
      </c>
      <c r="DJ39">
        <f>SUM(DJ37:DJ38)</f>
        <v>-0.32440705643461726</v>
      </c>
      <c r="DK39">
        <f t="shared" ref="DK39:DL39" si="26">SUM(DK37:DK38)</f>
        <v>-1.2428322587625926</v>
      </c>
      <c r="DL39">
        <f t="shared" si="26"/>
        <v>-5.5324100310084372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(3)'!CC7/1000</f>
        <v>1.4705480101121056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(3)'!CR88/1000</f>
        <v>-5.6828268144211487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-3643.7819126708291</v>
      </c>
      <c r="CT41" s="13"/>
      <c r="CV41" s="110" t="s">
        <v>279</v>
      </c>
      <c r="CW41" s="66">
        <f>CW23+CW34</f>
        <v>5144.8938702550686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(3)'!CR83/1000</f>
        <v>5.3882973780361132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-3.9513086130458994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-5272.7258754472232</v>
      </c>
      <c r="CT43" s="13"/>
      <c r="CV43" s="110" t="s">
        <v>278</v>
      </c>
      <c r="CW43" s="66">
        <f>CW27+CW39</f>
        <v>3302.465690160433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-0.32440705643461726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(3)'!AC41</f>
        <v>-75.547119140625</v>
      </c>
      <c r="CS46" s="51">
        <f>'Step (3)'!AD41</f>
        <v>254.74795532226563</v>
      </c>
      <c r="CT46" s="67">
        <f>'Step (3)'!AE41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-1.2428322587625926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-5.5324100310084372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(3)'!AC42</f>
        <v>-139.346923828125</v>
      </c>
      <c r="CS51" s="51">
        <f>'Step (3)'!AD42</f>
        <v>-298.98043823242188</v>
      </c>
      <c r="CT51" s="67">
        <f>'Step (3)'!AE42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5508.0437522717857</v>
      </c>
      <c r="CT58" s="13"/>
      <c r="CV58" s="65" t="s">
        <v>167</v>
      </c>
      <c r="CW58" s="66">
        <f>-CW41/CW56</f>
        <v>-7247.3001908432871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-473.41743832606244</v>
      </c>
      <c r="CS63" s="15"/>
      <c r="CT63" s="16"/>
      <c r="CV63" s="65" t="s">
        <v>168</v>
      </c>
      <c r="CW63" s="66">
        <f>CW43+CW61*CW58</f>
        <v>-5999.0254971382319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3825.1786763842788</v>
      </c>
      <c r="CS66" t="s">
        <v>8</v>
      </c>
      <c r="CT66" s="13"/>
      <c r="CV66" s="28" t="s">
        <v>155</v>
      </c>
      <c r="CW66" s="51">
        <f>CC13</f>
        <v>-1835.0653253187563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(3)'!AC65</f>
        <v>0.95907120729256112</v>
      </c>
      <c r="CS68" s="51">
        <f>'Step (3)'!AD65</f>
        <v>0.26925392466237136</v>
      </c>
      <c r="CT68" s="51">
        <f>'Step (3)'!AE65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(3)'!AC59</f>
        <v>-91.2744140625</v>
      </c>
      <c r="CS71" s="51">
        <f>'Step (3)'!AD59</f>
        <v>327.08807373046875</v>
      </c>
      <c r="CT71" s="51">
        <f>'Step (3)'!AE59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(3)'!AC60</f>
        <v>-147.41845703125</v>
      </c>
      <c r="CS76" s="51">
        <f>'Step (3)'!AD60</f>
        <v>-343.80867004394531</v>
      </c>
      <c r="CT76" s="51">
        <f>'Step (3)'!AE60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5388.2973780361135</v>
      </c>
      <c r="CT83" s="13"/>
      <c r="CV83" s="65" t="s">
        <v>157</v>
      </c>
      <c r="CW83" s="66">
        <f>CW66/CW81</f>
        <v>-2773.9366247426856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-5682.8268144211488</v>
      </c>
      <c r="CS88" s="15"/>
      <c r="CT88" s="16"/>
      <c r="CV88" s="65" t="s">
        <v>158</v>
      </c>
      <c r="CW88" s="66">
        <f>CC12-CW83*CW86</f>
        <v>780.49322637427713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Normal="100" workbookViewId="0">
      <selection activeCell="G30" sqref="G3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(4)'!B5</f>
        <v>850.8240966796875</v>
      </c>
      <c r="AD3" s="10">
        <f>'Step (4)'!C5</f>
        <v>294.40786743164063</v>
      </c>
      <c r="AE3" s="11">
        <f>'Step (4)'!D5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-33.349853515625</v>
      </c>
      <c r="CS3">
        <f>'Step (4)'!AD82</f>
        <v>-284.38641357421875</v>
      </c>
      <c r="CT3" s="13">
        <f>'Step (4)'!AE82</f>
        <v>170.4404449462271</v>
      </c>
      <c r="CV3" s="12"/>
      <c r="CW3">
        <f>'Step (4)'!AC89</f>
        <v>-57.9267578125</v>
      </c>
      <c r="CX3">
        <f>'Step (4)'!AD89</f>
        <v>-284.5693359375</v>
      </c>
      <c r="CY3" s="56">
        <f>'Step (4)'!AE89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-2.1320913123940057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775.2769775390625</v>
      </c>
      <c r="AD4">
        <f>'Step (4)'!C4</f>
        <v>549.15582275390625</v>
      </c>
      <c r="AE4" s="13">
        <f>'Step (4)'!D4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(4)'!AK5</f>
        <v>-0.28376916693920712</v>
      </c>
      <c r="BD4" s="33">
        <f>'Step (4)'!AL5</f>
        <v>0.95715870950002468</v>
      </c>
      <c r="BE4" s="33">
        <f>'Step (4)'!AM5</f>
        <v>-5.7639090232895644E-2</v>
      </c>
      <c r="BF4" s="33">
        <f>'Step (4)'!AN5</f>
        <v>-6.5572459159357707E-2</v>
      </c>
      <c r="BG4" s="33">
        <f>'Step (4)'!AO5</f>
        <v>-0.26873987093462526</v>
      </c>
      <c r="BH4" s="33">
        <f>'Step (4)'!AP5</f>
        <v>0.95907120729256112</v>
      </c>
      <c r="BI4" s="33">
        <f>'Step (4)'!AQ5</f>
        <v>8.9226123486511863E-2</v>
      </c>
      <c r="BJ4" s="33"/>
      <c r="BK4" s="33">
        <f>'Step (4)'!AS5</f>
        <v>1390.11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(4)'!BU15</f>
        <v>-2236.2817415627237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-1.5605807913667524</v>
      </c>
      <c r="N5" s="89" t="s">
        <v>141</v>
      </c>
      <c r="U5" s="88" t="s">
        <v>128</v>
      </c>
      <c r="V5" s="7" t="s">
        <v>2</v>
      </c>
      <c r="W5" s="172">
        <f>'Step (4)'!BU26/1000</f>
        <v>-2.1320913123940057</v>
      </c>
      <c r="X5" s="89" t="s">
        <v>141</v>
      </c>
      <c r="AB5" s="7">
        <v>3</v>
      </c>
      <c r="AC5" s="12">
        <f>'Step (4)'!B6</f>
        <v>635.9300537109375</v>
      </c>
      <c r="AD5">
        <f>'Step (4)'!C6</f>
        <v>250.17538452148438</v>
      </c>
      <c r="AE5" s="13">
        <f>'Step (4)'!D6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1390.11</v>
      </c>
      <c r="AT5" t="s">
        <v>8</v>
      </c>
      <c r="BB5" s="33" t="s">
        <v>57</v>
      </c>
      <c r="BC5" s="33">
        <f>'Step (4)'!AK6</f>
        <v>0.9568811608382346</v>
      </c>
      <c r="BD5" s="33">
        <f>'Step (4)'!AL6</f>
        <v>0.27877046641189984</v>
      </c>
      <c r="BE5" s="33">
        <f>'Step (4)'!AM6</f>
        <v>-8.1642336378647748E-2</v>
      </c>
      <c r="BF5" s="33">
        <f>'Step (4)'!AN6</f>
        <v>0.99484113730000101</v>
      </c>
      <c r="BG5" s="33">
        <f>'Step (4)'!AO6</f>
        <v>0.96304761439926512</v>
      </c>
      <c r="BH5" s="33">
        <f>'Step (4)'!AP6</f>
        <v>0.26925392466237136</v>
      </c>
      <c r="BI5" s="33">
        <f>'Step (4)'!AQ6</f>
        <v>6.4510815988041564E-3</v>
      </c>
      <c r="BJ5" s="33"/>
      <c r="BK5" s="33">
        <f>'Step (4)'!AS6</f>
        <v>1848.6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(4)'!BU16</f>
        <v>-1504.3331664248512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(4)'!BU27/1000</f>
        <v>-1.5605807913667524</v>
      </c>
      <c r="X6" s="89" t="s">
        <v>141</v>
      </c>
      <c r="AB6" s="7">
        <v>4</v>
      </c>
      <c r="AC6" s="12">
        <f>'Step (4)'!B8</f>
        <v>855</v>
      </c>
      <c r="AD6">
        <f>'Step (4)'!C8</f>
        <v>225</v>
      </c>
      <c r="AE6" s="13">
        <f>'Step (4)'!D8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1848.6</v>
      </c>
      <c r="AT6" t="s">
        <v>8</v>
      </c>
      <c r="BB6" s="33" t="s">
        <v>59</v>
      </c>
      <c r="BC6" s="33">
        <f>'Step (4)'!AK7</f>
        <v>6.2076597260971478E-2</v>
      </c>
      <c r="BD6" s="33">
        <f>'Step (4)'!AL7</f>
        <v>7.8321337352852322E-2</v>
      </c>
      <c r="BE6" s="33">
        <f>'Step (4)'!AM7</f>
        <v>0.99499360007376936</v>
      </c>
      <c r="BF6" s="33">
        <f>'Step (4)'!AN7</f>
        <v>7.7403902585300971E-2</v>
      </c>
      <c r="BG6" s="33">
        <f>'Step (4)'!AO7</f>
        <v>1.7837437313844781E-2</v>
      </c>
      <c r="BH6" s="33">
        <f>'Step (4)'!AP7</f>
        <v>-8.7662668202030836E-2</v>
      </c>
      <c r="BI6" s="33">
        <f>'Step (4)'!AQ7</f>
        <v>0.99599050318453108</v>
      </c>
      <c r="BJ6" s="33"/>
      <c r="BK6" s="33">
        <f>'Step (4)'!AS7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(4)'!BU17</f>
        <v>2042.4995636059316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(4)'!AC86</f>
        <v>-0.14697509055183713</v>
      </c>
      <c r="CS6">
        <f>'Step (4)'!AD86</f>
        <v>-0.82449860650805129</v>
      </c>
      <c r="CT6" s="13">
        <f>'Step (4)'!AE86</f>
        <v>-0.54644338281615334</v>
      </c>
      <c r="CV6" s="12"/>
      <c r="CW6">
        <f>'Step (4)'!AC93</f>
        <v>-0.21410448114319272</v>
      </c>
      <c r="CX6">
        <f>'Step (4)'!AD93</f>
        <v>-0.7495299036695221</v>
      </c>
      <c r="CY6" s="57">
        <f>'Step (4)'!AE93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1.5033482040580071</v>
      </c>
      <c r="N7" s="91" t="s">
        <v>141</v>
      </c>
      <c r="U7" s="90" t="s">
        <v>131</v>
      </c>
      <c r="V7" s="30" t="s">
        <v>2</v>
      </c>
      <c r="W7" s="173">
        <f>'Step (4)'!BU28/1000</f>
        <v>1.5033482040580071</v>
      </c>
      <c r="X7" s="91" t="s">
        <v>141</v>
      </c>
      <c r="AB7" s="7">
        <v>5</v>
      </c>
      <c r="AC7" s="12">
        <f>'Step (4)'!B7</f>
        <v>834.962646484375</v>
      </c>
      <c r="AD7">
        <f>'Step (4)'!C7</f>
        <v>528.99932861328125</v>
      </c>
      <c r="AE7" s="13">
        <f>'Step (4)'!D7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(4)'!AK8</f>
        <v>-291.3986129589448</v>
      </c>
      <c r="BD7" s="33">
        <f>'Step (4)'!AL8</f>
        <v>-88.100220039641187</v>
      </c>
      <c r="BE7" s="33">
        <f>'Step (4)'!AM8</f>
        <v>-28.382669931131069</v>
      </c>
      <c r="BF7" s="33">
        <f>'Step (4)'!AN8</f>
        <v>-188.38569702022343</v>
      </c>
      <c r="BG7" s="33">
        <f>'Step (4)'!AO8</f>
        <v>-126.49924933806929</v>
      </c>
      <c r="BH7" s="33">
        <f>'Step (4)'!AP8</f>
        <v>-32.384761017028218</v>
      </c>
      <c r="BI7" s="33">
        <f>'Step (4)'!AQ8</f>
        <v>-32.906283263569534</v>
      </c>
      <c r="BJ7" s="33"/>
      <c r="BK7" s="33">
        <f>'Step (4)'!AS8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(4)'!BU18</f>
        <v>1503.348204058007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2.1168048527085284</v>
      </c>
      <c r="N8" s="89" t="s">
        <v>141</v>
      </c>
      <c r="U8" s="88" t="s">
        <v>132</v>
      </c>
      <c r="V8" s="7" t="s">
        <v>2</v>
      </c>
      <c r="W8" s="172">
        <f>'Step (4)'!BU29/1000</f>
        <v>2.1168048527085284</v>
      </c>
      <c r="X8" s="89" t="s">
        <v>141</v>
      </c>
      <c r="AB8" s="7">
        <v>6</v>
      </c>
      <c r="AC8" s="12">
        <f>'Step (4)'!B10</f>
        <v>869.430908203125</v>
      </c>
      <c r="AD8">
        <f>'Step (4)'!C10</f>
        <v>243.10565185546875</v>
      </c>
      <c r="AE8" s="13">
        <f>'Step (4)'!D10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(4)'!AK9</f>
        <v>-85.926384684771904</v>
      </c>
      <c r="BD8" s="33">
        <f>'Step (4)'!AL9</f>
        <v>287.5593778363164</v>
      </c>
      <c r="BE8" s="33">
        <f>'Step (4)'!AM9</f>
        <v>-25.210900796684051</v>
      </c>
      <c r="BF8" s="33">
        <f>'Step (4)'!AN9</f>
        <v>-17.273699410272055</v>
      </c>
      <c r="BG8" s="33">
        <f>'Step (4)'!AO9</f>
        <v>-35.331786520402744</v>
      </c>
      <c r="BH8" s="33">
        <f>'Step (4)'!AP9</f>
        <v>126.34975628541066</v>
      </c>
      <c r="BI8" s="33">
        <f>'Step (4)'!AQ9</f>
        <v>0.93394586082278686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(4)'!BU19</f>
        <v>2312.8723757872831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2.884307037084306</v>
      </c>
      <c r="N9" s="89" t="s">
        <v>141</v>
      </c>
      <c r="U9" s="88" t="s">
        <v>132</v>
      </c>
      <c r="V9" s="7" t="s">
        <v>3</v>
      </c>
      <c r="W9" s="172">
        <f>'Step (4)'!BU30/1000</f>
        <v>2.884307037084306</v>
      </c>
      <c r="X9" s="89" t="s">
        <v>141</v>
      </c>
      <c r="AB9" s="7">
        <v>7</v>
      </c>
      <c r="AC9" s="12">
        <f>'Step (4)'!B9</f>
        <v>778.156494140625</v>
      </c>
      <c r="AD9">
        <f>'Step (4)'!C9</f>
        <v>570.1937255859375</v>
      </c>
      <c r="AE9" s="13">
        <f>'Step (4)'!D9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(4)'!AK10</f>
        <v>-7.5487855887612056</v>
      </c>
      <c r="BD9" s="33">
        <f>'Step (4)'!AL10</f>
        <v>53.150663407484664</v>
      </c>
      <c r="BE9" s="33">
        <f>'Step (4)'!AM10</f>
        <v>-3.7128159580007987</v>
      </c>
      <c r="BF9" s="33">
        <f>'Step (4)'!AN10</f>
        <v>62.421572830944179</v>
      </c>
      <c r="BG9" s="33">
        <f>'Step (4)'!AO10</f>
        <v>1.7267491936383497</v>
      </c>
      <c r="BH9" s="33">
        <f>'Step (4)'!AP10</f>
        <v>33.775790473030831</v>
      </c>
      <c r="BI9" s="33">
        <f>'Step (4)'!AQ10</f>
        <v>2.9418705536166079</v>
      </c>
      <c r="BJ9" s="33"/>
      <c r="BK9" s="33">
        <f>'Step (4)'!AS10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(4)'!BU20</f>
        <v>3162.7212259547568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(4)'!AB37</f>
        <v>2--</v>
      </c>
      <c r="CR9">
        <f>'Step (4)'!AC37</f>
        <v>7.89666748046875</v>
      </c>
      <c r="CS9">
        <f>'Step (4)'!AD37</f>
        <v>-53.229736328125</v>
      </c>
      <c r="CT9" s="13">
        <f>'Step (4)'!AE37</f>
        <v>301.07635498040679</v>
      </c>
      <c r="CV9" s="12" t="str">
        <f>'Step (4)'!AB55</f>
        <v>7--</v>
      </c>
      <c r="CW9">
        <f>'Step (4)'!AC55</f>
        <v>10.77618408203125</v>
      </c>
      <c r="CX9">
        <f>'Step (4)'!AD55</f>
        <v>-32.19183349609375</v>
      </c>
      <c r="CY9" s="56">
        <f>'Step (4)'!AE55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2.0173911306441688</v>
      </c>
      <c r="N10" s="89" t="s">
        <v>141</v>
      </c>
      <c r="O10" s="1"/>
      <c r="U10" s="88" t="s">
        <v>132</v>
      </c>
      <c r="V10" s="7" t="s">
        <v>4</v>
      </c>
      <c r="W10" s="172">
        <f>'Step (4)'!BU31/1000</f>
        <v>2.0173911306441688</v>
      </c>
      <c r="X10" s="89" t="s">
        <v>141</v>
      </c>
      <c r="AB10" s="7">
        <v>8</v>
      </c>
      <c r="AC10" s="12">
        <f>'Step (4)'!B11</f>
        <v>630.738037109375</v>
      </c>
      <c r="AD10">
        <f>'Step (4)'!C11</f>
        <v>226.38505554199219</v>
      </c>
      <c r="AE10" s="13">
        <f>'Step (4)'!D11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(4)'!B16</f>
        <v>767.38031005859375</v>
      </c>
      <c r="AD11">
        <f>'Step (4)'!C16</f>
        <v>602.38555908203125</v>
      </c>
      <c r="AE11" s="13">
        <f>'Step (4)'!D16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-3.362658677968497</v>
      </c>
      <c r="DD11" t="s">
        <v>141</v>
      </c>
      <c r="DI11" t="s">
        <v>145</v>
      </c>
      <c r="DJ11" s="178">
        <f>W37</f>
        <v>4.3650412689685867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771.26043701171875</v>
      </c>
      <c r="AD12">
        <f>'Step (4)'!C12</f>
        <v>526.851318359375</v>
      </c>
      <c r="AE12" s="13">
        <f>'Step (4)'!D12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(4)'!BU26</f>
        <v>-2132.0913123940059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(4)'!AB48</f>
        <v>uz^</v>
      </c>
      <c r="CR12" s="15">
        <f>'Step (4)'!AC48</f>
        <v>-5.7639090232895644E-2</v>
      </c>
      <c r="CS12" s="15">
        <f>'Step (4)'!AD48</f>
        <v>-8.1642336378647748E-2</v>
      </c>
      <c r="CT12" s="16">
        <f>'Step (4)'!AE48</f>
        <v>0.99499360007376936</v>
      </c>
      <c r="CV12" s="14" t="str">
        <f>'Step (4)'!AB66</f>
        <v>lz^</v>
      </c>
      <c r="CW12" s="15">
        <f>'Step (4)'!AC66</f>
        <v>8.9226123486511863E-2</v>
      </c>
      <c r="CX12" s="15">
        <f>'Step (4)'!AD66</f>
        <v>6.4510815988041564E-3</v>
      </c>
      <c r="CY12" s="59">
        <f>'Step (4)'!AE66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-3.362658677968497</v>
      </c>
      <c r="N13" s="91" t="s">
        <v>141</v>
      </c>
      <c r="U13" s="92" t="s">
        <v>139</v>
      </c>
      <c r="V13" s="5"/>
      <c r="W13" s="173">
        <f>'Step (4)'!CW18/1000</f>
        <v>-3.362658677968497</v>
      </c>
      <c r="X13" s="91" t="s">
        <v>141</v>
      </c>
      <c r="AB13" s="7">
        <v>11</v>
      </c>
      <c r="AC13" s="12">
        <f>'Step (4)'!B13</f>
        <v>734.03045654296875</v>
      </c>
      <c r="AD13">
        <f>'Step (4)'!C13</f>
        <v>317.9991455078125</v>
      </c>
      <c r="AE13" s="13">
        <f>'Step (4)'!D13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(4)'!BU27</f>
        <v>-1560.5807913667525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-7.6614684451186355E-2</v>
      </c>
      <c r="N14" s="89" t="s">
        <v>141</v>
      </c>
      <c r="U14" s="50" t="s">
        <v>135</v>
      </c>
      <c r="V14" s="13"/>
      <c r="W14" s="172">
        <f>'Step (4)'!CW88/1000</f>
        <v>-7.6614684451186355E-2</v>
      </c>
      <c r="X14" s="89" t="s">
        <v>141</v>
      </c>
      <c r="AB14" s="7">
        <v>12</v>
      </c>
      <c r="AC14" s="12">
        <f>'Step (4)'!B14</f>
        <v>774.5067138671875</v>
      </c>
      <c r="AD14">
        <f>'Step (4)'!C14</f>
        <v>545.55218505859375</v>
      </c>
      <c r="AE14" s="13">
        <f>'Step (4)'!D14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(4)'!BU28</f>
        <v>1503.348204058007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-2.3590180432896619</v>
      </c>
      <c r="N15" s="89" t="s">
        <v>141</v>
      </c>
      <c r="U15" s="50" t="s">
        <v>136</v>
      </c>
      <c r="V15" s="13"/>
      <c r="W15" s="172">
        <f>'Step (4)'!CW83/1000</f>
        <v>-2.3590180432896619</v>
      </c>
      <c r="X15" s="89" t="s">
        <v>141</v>
      </c>
      <c r="AB15" s="8">
        <v>13</v>
      </c>
      <c r="AC15" s="14">
        <f>'Step (4)'!B15</f>
        <v>709.45355224609375</v>
      </c>
      <c r="AD15" s="15">
        <f>'Step (4)'!C15</f>
        <v>317.81622314453125</v>
      </c>
      <c r="AE15" s="16">
        <f>'Step (4)'!D15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1390.11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1390.11</v>
      </c>
      <c r="BT15" s="33" t="s">
        <v>49</v>
      </c>
      <c r="BU15" s="40">
        <f t="array" ref="BU15:BU20">MMULT(BM15:BR20,BS15:BS20)</f>
        <v>-2236.2817415627237</v>
      </c>
      <c r="BV15" s="33" t="s">
        <v>23</v>
      </c>
      <c r="BW15" s="33"/>
      <c r="BX15" s="33"/>
      <c r="BY15" s="33"/>
      <c r="CC15">
        <f>'Step (4)'!BU29</f>
        <v>2116.8048527085284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1.5033482040580071</v>
      </c>
      <c r="N16" s="89" t="s">
        <v>141</v>
      </c>
      <c r="U16" s="50" t="s">
        <v>140</v>
      </c>
      <c r="V16" s="13"/>
      <c r="W16" s="172">
        <f>'Step (4)'!CC7/1000</f>
        <v>1.5033482040580071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1848.6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1848.6</v>
      </c>
      <c r="BT16" s="33" t="s">
        <v>50</v>
      </c>
      <c r="BU16" s="43">
        <v>-1504.3331664248512</v>
      </c>
      <c r="BV16" s="33" t="s">
        <v>24</v>
      </c>
      <c r="BW16" s="33"/>
      <c r="BX16" s="33"/>
      <c r="BY16" s="33"/>
      <c r="CC16">
        <f>'Step (4)'!BU30</f>
        <v>2884.3070370843061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-3.7106050739671708</v>
      </c>
      <c r="N17" s="89" t="s">
        <v>141</v>
      </c>
      <c r="U17" s="50" t="s">
        <v>137</v>
      </c>
      <c r="V17" s="13"/>
      <c r="W17" s="172">
        <f>'Step (4)'!CW63/1000</f>
        <v>-3.7106050739671708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2042.4995636059316</v>
      </c>
      <c r="BV17" s="33" t="s">
        <v>25</v>
      </c>
      <c r="BW17" s="33"/>
      <c r="BX17" s="33"/>
      <c r="BY17" s="33"/>
      <c r="CC17">
        <f>'Step (4)'!BU31</f>
        <v>2017.3911306441689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-6.2516519842102554</v>
      </c>
      <c r="N18" s="89" t="s">
        <v>141</v>
      </c>
      <c r="U18" s="50" t="s">
        <v>138</v>
      </c>
      <c r="V18" s="13"/>
      <c r="W18" s="172">
        <f>'Step (4)'!CW58/1000</f>
        <v>-6.2516519842102554</v>
      </c>
      <c r="X18" s="89" t="s">
        <v>141</v>
      </c>
      <c r="AB18" s="6" t="s">
        <v>6</v>
      </c>
      <c r="AC18" s="9">
        <f>'Step (4)'!C28</f>
        <v>1390.11</v>
      </c>
      <c r="AD18" s="10">
        <f>'Step (4)'!C29</f>
        <v>1848.6</v>
      </c>
      <c r="AE18" s="11">
        <f>'Step (4)'!C30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1503.348204058007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4365.0412689685863</v>
      </c>
      <c r="CS18" s="62"/>
      <c r="CT18" s="62"/>
      <c r="CU18" s="62"/>
      <c r="CV18" s="63" t="s">
        <v>146</v>
      </c>
      <c r="CW18" s="62">
        <f>-CC17/CW16</f>
        <v>-3362.6586779684972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-1.5033349213713605</v>
      </c>
      <c r="N19" s="91" t="s">
        <v>141</v>
      </c>
      <c r="U19" s="92" t="s">
        <v>402</v>
      </c>
      <c r="V19" s="5"/>
      <c r="W19" s="180">
        <f>DC29</f>
        <v>-1.5033349213713605</v>
      </c>
      <c r="X19" s="91" t="s">
        <v>141</v>
      </c>
      <c r="AB19" s="8" t="s">
        <v>7</v>
      </c>
      <c r="AC19" s="14">
        <f>'Step (4)'!C31</f>
        <v>48</v>
      </c>
      <c r="AD19" s="15">
        <f>'Step (4)'!C32</f>
        <v>0</v>
      </c>
      <c r="AE19" s="16">
        <f>'Step (4)'!C33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2312.8723757872831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3162.7212259547568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-0.2796620077439555</v>
      </c>
      <c r="N22" s="89" t="s">
        <v>141</v>
      </c>
      <c r="U22" s="50" t="s">
        <v>384</v>
      </c>
      <c r="V22" s="7" t="s">
        <v>2</v>
      </c>
      <c r="W22" s="178">
        <f>DC39</f>
        <v>-0.2796620077439555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-1.9562565677877037</v>
      </c>
      <c r="N23" s="89" t="s">
        <v>141</v>
      </c>
      <c r="U23" s="50" t="s">
        <v>384</v>
      </c>
      <c r="V23" s="7" t="s">
        <v>3</v>
      </c>
      <c r="W23" s="178">
        <f>DD39</f>
        <v>-1.9562565677877037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-1504.3331664248512</v>
      </c>
      <c r="CS23" t="s">
        <v>8</v>
      </c>
      <c r="CT23" s="13"/>
      <c r="CV23" s="28" t="s">
        <v>263</v>
      </c>
      <c r="CW23" s="51">
        <f>CC16</f>
        <v>2884.3070370843061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0.784260791392142</v>
      </c>
      <c r="N24" s="93" t="s">
        <v>141</v>
      </c>
      <c r="U24" s="74" t="s">
        <v>384</v>
      </c>
      <c r="V24" s="94" t="s">
        <v>4</v>
      </c>
      <c r="W24" s="235">
        <f>DE39</f>
        <v>0.784260791392142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(4)'!AC47</f>
        <v>0.95715870950002468</v>
      </c>
      <c r="CS25" s="51">
        <f>'Step (4)'!AD47</f>
        <v>0.27877046641189984</v>
      </c>
      <c r="CT25" s="67">
        <f>'Step (4)'!AE47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1390.11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1390.11</v>
      </c>
      <c r="BT26" s="33" t="s">
        <v>49</v>
      </c>
      <c r="BU26" s="40">
        <f t="array" ref="BU26:BU31">MMULT(BM26:BR31,BS26:BS31)</f>
        <v>-2132.0913123940059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1848.6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1848.6</v>
      </c>
      <c r="BT27" s="33" t="s">
        <v>50</v>
      </c>
      <c r="BU27" s="43">
        <v>-1560.5807913667525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-2236.2817415627237</v>
      </c>
      <c r="CT27" s="13"/>
      <c r="CV27" s="28" t="s">
        <v>264</v>
      </c>
      <c r="CW27" s="51">
        <f>CC15</f>
        <v>2116.8048527085284</v>
      </c>
      <c r="CY27" s="13"/>
    </row>
    <row r="28" spans="2:118" x14ac:dyDescent="0.3">
      <c r="B28" s="60" t="s">
        <v>56</v>
      </c>
      <c r="C28" s="6" cm="1">
        <f t="array" ref="C28:C33">'Load Sweep Summary'!G4:G9</f>
        <v>1390.11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1503.348204058007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1848.6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(4)'!BU15/1000</f>
        <v>-2.2362817415627236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2116.8048527085284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-1.5033349213713605</v>
      </c>
      <c r="DD29" t="s">
        <v>141</v>
      </c>
      <c r="DI29" t="s">
        <v>401</v>
      </c>
      <c r="DJ29" s="178">
        <f>-ABS(DJ11*DJ19/DJ26)</f>
        <v>-3.8184977771067223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(4)'!BU16/1000</f>
        <v>-1.5043331664248512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2884.3070370843061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(4)'!BU17/1000</f>
        <v>2.0424995636059315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2017.3911306441689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(4)'!BU18/1000</f>
        <v>1.5033482040580071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(4)'!BU19/1000</f>
        <v>2.3128723757872831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-1.5033349213713605</v>
      </c>
      <c r="DD33" t="s">
        <v>141</v>
      </c>
      <c r="DI33" t="s">
        <v>401</v>
      </c>
      <c r="DJ33" s="178">
        <f>DJ29</f>
        <v>-3.8184977771067223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(4)'!BU20/1000</f>
        <v>3.162721225954757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-1804.1698817397444</v>
      </c>
      <c r="CT34" s="13"/>
      <c r="CV34" s="12" t="s">
        <v>273</v>
      </c>
      <c r="CW34">
        <f>CW33*CW18</f>
        <v>1553.7712990620953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3.362658677968497</v>
      </c>
      <c r="DD35" t="s">
        <v>141</v>
      </c>
      <c r="DI35" t="s">
        <v>145</v>
      </c>
      <c r="DJ35" s="178">
        <f>ABS(DJ11)</f>
        <v>4.3650412689685867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(4)'!CR18/1000</f>
        <v>4.3650412689685867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0.44029828376414398</v>
      </c>
      <c r="DD37">
        <f t="shared" ref="DD37:DE37" si="21">DD32*$DC33</f>
        <v>0.56415666718350621</v>
      </c>
      <c r="DE37">
        <f t="shared" si="21"/>
        <v>-1.3220743405729432</v>
      </c>
      <c r="DI37" t="s">
        <v>406</v>
      </c>
      <c r="DJ37">
        <f>DJ32*$DJ33</f>
        <v>0.22135488703811299</v>
      </c>
      <c r="DK37">
        <f t="shared" ref="DK37:DL37" si="22">DK32*$DJ33</f>
        <v>1.7993799474765366</v>
      </c>
      <c r="DL37">
        <f t="shared" si="22"/>
        <v>-3.357889725974923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(4)'!CR63/1000</f>
        <v>-1.2883790781611861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-0.71996029150809948</v>
      </c>
      <c r="DD38">
        <f t="shared" ref="DD38:DE38" si="23">-DD34*$DC35</f>
        <v>-2.5204132349712101</v>
      </c>
      <c r="DE38">
        <f t="shared" si="23"/>
        <v>2.1063351319650852</v>
      </c>
      <c r="DI38" t="s">
        <v>417</v>
      </c>
      <c r="DJ38">
        <f>-DJ34*$DJ35</f>
        <v>-0.53485801857873494</v>
      </c>
      <c r="DK38">
        <f t="shared" ref="DK38:DL38" si="24">-DK34*$DJ35</f>
        <v>-3.000438301089464</v>
      </c>
      <c r="DL38">
        <f t="shared" si="24"/>
        <v>-1.9885657079791172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(4)'!CR58/1000</f>
        <v>5.0012267420411378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-3409.8023183597702</v>
      </c>
      <c r="CT39" s="13"/>
      <c r="CV39" s="12"/>
      <c r="CW39">
        <f>CW38*CW18</f>
        <v>2196.2242965430405</v>
      </c>
      <c r="CY39" s="13"/>
      <c r="DB39" s="1" t="s">
        <v>408</v>
      </c>
      <c r="DC39">
        <f>SUM(DC37:DC38)</f>
        <v>-0.2796620077439555</v>
      </c>
      <c r="DD39">
        <f t="shared" ref="DD39:DE39" si="25">SUM(DD37:DD38)</f>
        <v>-1.9562565677877037</v>
      </c>
      <c r="DE39">
        <f t="shared" si="25"/>
        <v>0.784260791392142</v>
      </c>
      <c r="DI39" s="1" t="s">
        <v>408</v>
      </c>
      <c r="DJ39">
        <f>SUM(DJ37:DJ38)</f>
        <v>-0.31350313154062193</v>
      </c>
      <c r="DK39">
        <f t="shared" ref="DK39:DL39" si="26">SUM(DK37:DK38)</f>
        <v>-1.2010583536129273</v>
      </c>
      <c r="DL39">
        <f t="shared" si="26"/>
        <v>-5.3464554339540404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(4)'!CC7/1000</f>
        <v>1.5033482040580071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(4)'!CR88/1000</f>
        <v>-3.4050344174275087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-3308.5030481645954</v>
      </c>
      <c r="CT41" s="13"/>
      <c r="CV41" s="110" t="s">
        <v>279</v>
      </c>
      <c r="CW41" s="66">
        <f>CW23+CW34</f>
        <v>4438.0783361464019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(4)'!CR83/1000</f>
        <v>4.4551337155784045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-3.8184977771067223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-5646.0840599224939</v>
      </c>
      <c r="CT43" s="13"/>
      <c r="CV43" s="110" t="s">
        <v>278</v>
      </c>
      <c r="CW43" s="66">
        <f>CW27+CW39</f>
        <v>4313.0291492515689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-0.31350313154062193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(4)'!AC41</f>
        <v>-75.547119140625</v>
      </c>
      <c r="CS46" s="51">
        <f>'Step (4)'!AD41</f>
        <v>254.74795532226563</v>
      </c>
      <c r="CT46" s="67">
        <f>'Step (4)'!AE41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-1.2010583536129273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-5.3464554339540404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(4)'!AC42</f>
        <v>-139.346923828125</v>
      </c>
      <c r="CS51" s="51">
        <f>'Step (4)'!AD42</f>
        <v>-298.98043823242188</v>
      </c>
      <c r="CT51" s="67">
        <f>'Step (4)'!AE42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5001.2267420411381</v>
      </c>
      <c r="CT58" s="13"/>
      <c r="CV58" s="65" t="s">
        <v>167</v>
      </c>
      <c r="CW58" s="66">
        <f>-CW41/CW56</f>
        <v>-6251.6519842102553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-1288.379078161186</v>
      </c>
      <c r="CS63" s="15"/>
      <c r="CT63" s="16"/>
      <c r="CV63" s="65" t="s">
        <v>168</v>
      </c>
      <c r="CW63" s="66">
        <f>CW43+CW61*CW58</f>
        <v>-3710.6050739671709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3162.7212259547568</v>
      </c>
      <c r="CS66" t="s">
        <v>8</v>
      </c>
      <c r="CT66" s="13"/>
      <c r="CV66" s="28" t="s">
        <v>155</v>
      </c>
      <c r="CW66" s="51">
        <f>CC13</f>
        <v>-1560.5807913667525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(4)'!AC65</f>
        <v>0.95907120729256112</v>
      </c>
      <c r="CS68" s="51">
        <f>'Step (4)'!AD65</f>
        <v>0.26925392466237136</v>
      </c>
      <c r="CT68" s="51">
        <f>'Step (4)'!AE65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(4)'!AC59</f>
        <v>-91.2744140625</v>
      </c>
      <c r="CS71" s="51">
        <f>'Step (4)'!AD59</f>
        <v>327.08807373046875</v>
      </c>
      <c r="CT71" s="51">
        <f>'Step (4)'!AE59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(4)'!AC60</f>
        <v>-147.41845703125</v>
      </c>
      <c r="CS76" s="51">
        <f>'Step (4)'!AD60</f>
        <v>-343.80867004394531</v>
      </c>
      <c r="CT76" s="51">
        <f>'Step (4)'!AE60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4455.1337155784049</v>
      </c>
      <c r="CT83" s="13"/>
      <c r="CV83" s="65" t="s">
        <v>157</v>
      </c>
      <c r="CW83" s="66">
        <f>CW66/CW81</f>
        <v>-2359.0180432896618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-3405.0344174275087</v>
      </c>
      <c r="CS88" s="15"/>
      <c r="CT88" s="16"/>
      <c r="CV88" s="65" t="s">
        <v>158</v>
      </c>
      <c r="CW88" s="66">
        <f>CC12-CW83*CW86</f>
        <v>-76.614684451186349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(5)'!B5</f>
        <v>850.8240966796875</v>
      </c>
      <c r="AD3" s="10">
        <f>'Step (5)'!C5</f>
        <v>294.40786743164063</v>
      </c>
      <c r="AE3" s="11">
        <f>'Step (5)'!D5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-33.349853515625</v>
      </c>
      <c r="CS3">
        <f>'Step (5)'!AD82</f>
        <v>-284.38641357421875</v>
      </c>
      <c r="CT3" s="13">
        <f>'Step (5)'!AE82</f>
        <v>170.4404449462271</v>
      </c>
      <c r="CV3" s="12"/>
      <c r="CW3">
        <f>'Step (5)'!AC89</f>
        <v>-57.9267578125</v>
      </c>
      <c r="CX3">
        <f>'Step (5)'!AD89</f>
        <v>-284.5693359375</v>
      </c>
      <c r="CY3" s="56">
        <f>'Step (5)'!AE89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-2.5517369293971299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775.2769775390625</v>
      </c>
      <c r="AD4">
        <f>'Step (5)'!C4</f>
        <v>549.15582275390625</v>
      </c>
      <c r="AE4" s="13">
        <f>'Step (5)'!D4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(5)'!AK5</f>
        <v>-0.28376916693920712</v>
      </c>
      <c r="BD4" s="33">
        <f>'Step (5)'!AL5</f>
        <v>0.95715870950002468</v>
      </c>
      <c r="BE4" s="33">
        <f>'Step (5)'!AM5</f>
        <v>-5.7639090232895644E-2</v>
      </c>
      <c r="BF4" s="33">
        <f>'Step (5)'!AN5</f>
        <v>-6.5572459159357707E-2</v>
      </c>
      <c r="BG4" s="33">
        <f>'Step (5)'!AO5</f>
        <v>-0.26873987093462526</v>
      </c>
      <c r="BH4" s="33">
        <f>'Step (5)'!AP5</f>
        <v>0.95907120729256112</v>
      </c>
      <c r="BI4" s="33">
        <f>'Step (5)'!AQ5</f>
        <v>8.9226123486511863E-2</v>
      </c>
      <c r="BJ4" s="33"/>
      <c r="BK4" s="33">
        <f>'Step (5)'!AS5</f>
        <v>730.83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(5)'!BU15</f>
        <v>-2649.9682452724601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-1.1508002474415517</v>
      </c>
      <c r="N5" s="89" t="s">
        <v>141</v>
      </c>
      <c r="U5" s="88" t="s">
        <v>128</v>
      </c>
      <c r="V5" s="7" t="s">
        <v>2</v>
      </c>
      <c r="W5" s="172">
        <f>'Step (5)'!BU26/1000</f>
        <v>-2.5517369293971299</v>
      </c>
      <c r="X5" s="89" t="s">
        <v>141</v>
      </c>
      <c r="AB5" s="7">
        <v>3</v>
      </c>
      <c r="AC5" s="12">
        <f>'Step (5)'!B6</f>
        <v>635.9300537109375</v>
      </c>
      <c r="AD5">
        <f>'Step (5)'!C6</f>
        <v>250.17538452148438</v>
      </c>
      <c r="AE5" s="13">
        <f>'Step (5)'!D6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730.83</v>
      </c>
      <c r="AT5" t="s">
        <v>8</v>
      </c>
      <c r="BB5" s="33" t="s">
        <v>57</v>
      </c>
      <c r="BC5" s="33">
        <f>'Step (5)'!AK6</f>
        <v>0.9568811608382346</v>
      </c>
      <c r="BD5" s="33">
        <f>'Step (5)'!AL6</f>
        <v>0.27877046641189984</v>
      </c>
      <c r="BE5" s="33">
        <f>'Step (5)'!AM6</f>
        <v>-8.1642336378647748E-2</v>
      </c>
      <c r="BF5" s="33">
        <f>'Step (5)'!AN6</f>
        <v>0.99484113730000101</v>
      </c>
      <c r="BG5" s="33">
        <f>'Step (5)'!AO6</f>
        <v>0.96304761439926512</v>
      </c>
      <c r="BH5" s="33">
        <f>'Step (5)'!AP6</f>
        <v>0.26925392466237136</v>
      </c>
      <c r="BI5" s="33">
        <f>'Step (5)'!AQ6</f>
        <v>6.4510815988041564E-3</v>
      </c>
      <c r="BJ5" s="33"/>
      <c r="BK5" s="33">
        <f>'Step (5)'!AS6</f>
        <v>2173.16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(5)'!BU16</f>
        <v>-1097.769673933137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(5)'!BU27/1000</f>
        <v>-1.1508002474415517</v>
      </c>
      <c r="X6" s="89" t="s">
        <v>141</v>
      </c>
      <c r="AB6" s="7">
        <v>4</v>
      </c>
      <c r="AC6" s="12">
        <f>'Step (5)'!B8</f>
        <v>855</v>
      </c>
      <c r="AD6">
        <f>'Step (5)'!C8</f>
        <v>225</v>
      </c>
      <c r="AE6" s="13">
        <f>'Step (5)'!D8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2173.16</v>
      </c>
      <c r="AT6" t="s">
        <v>8</v>
      </c>
      <c r="BB6" s="33" t="s">
        <v>59</v>
      </c>
      <c r="BC6" s="33">
        <f>'Step (5)'!AK7</f>
        <v>6.2076597260971478E-2</v>
      </c>
      <c r="BD6" s="33">
        <f>'Step (5)'!AL7</f>
        <v>7.8321337352852322E-2</v>
      </c>
      <c r="BE6" s="33">
        <f>'Step (5)'!AM7</f>
        <v>0.99499360007376936</v>
      </c>
      <c r="BF6" s="33">
        <f>'Step (5)'!AN7</f>
        <v>7.7403902585300971E-2</v>
      </c>
      <c r="BG6" s="33">
        <f>'Step (5)'!AO7</f>
        <v>1.7837437313844781E-2</v>
      </c>
      <c r="BH6" s="33">
        <f>'Step (5)'!AP7</f>
        <v>-8.7662668202030836E-2</v>
      </c>
      <c r="BI6" s="33">
        <f>'Step (5)'!AQ7</f>
        <v>0.99599050318453108</v>
      </c>
      <c r="BJ6" s="33"/>
      <c r="BK6" s="33">
        <f>'Step (5)'!AS7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(5)'!BU17</f>
        <v>1925.6799440081154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(5)'!AC86</f>
        <v>-0.14697509055183713</v>
      </c>
      <c r="CS6">
        <f>'Step (5)'!AD86</f>
        <v>-0.82449860650805129</v>
      </c>
      <c r="CT6" s="13">
        <f>'Step (5)'!AE86</f>
        <v>-0.54644338281615334</v>
      </c>
      <c r="CV6" s="12"/>
      <c r="CW6">
        <f>'Step (5)'!AC93</f>
        <v>-0.21410448114319272</v>
      </c>
      <c r="CX6">
        <f>'Step (5)'!AD93</f>
        <v>-0.7495299036695221</v>
      </c>
      <c r="CY6" s="57">
        <f>'Step (5)'!AE93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1.6174818155766946</v>
      </c>
      <c r="N7" s="91" t="s">
        <v>141</v>
      </c>
      <c r="U7" s="90" t="s">
        <v>131</v>
      </c>
      <c r="V7" s="30" t="s">
        <v>2</v>
      </c>
      <c r="W7" s="173">
        <f>'Step (5)'!BU28/1000</f>
        <v>1.6174818155766946</v>
      </c>
      <c r="X7" s="91" t="s">
        <v>141</v>
      </c>
      <c r="AB7" s="7">
        <v>5</v>
      </c>
      <c r="AC7" s="12">
        <f>'Step (5)'!B7</f>
        <v>834.962646484375</v>
      </c>
      <c r="AD7">
        <f>'Step (5)'!C7</f>
        <v>528.99932861328125</v>
      </c>
      <c r="AE7" s="13">
        <f>'Step (5)'!D7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(5)'!AK8</f>
        <v>-291.3986129589448</v>
      </c>
      <c r="BD7" s="33">
        <f>'Step (5)'!AL8</f>
        <v>-88.100220039641187</v>
      </c>
      <c r="BE7" s="33">
        <f>'Step (5)'!AM8</f>
        <v>-28.382669931131069</v>
      </c>
      <c r="BF7" s="33">
        <f>'Step (5)'!AN8</f>
        <v>-188.38569702022343</v>
      </c>
      <c r="BG7" s="33">
        <f>'Step (5)'!AO8</f>
        <v>-126.49924933806929</v>
      </c>
      <c r="BH7" s="33">
        <f>'Step (5)'!AP8</f>
        <v>-32.384761017028218</v>
      </c>
      <c r="BI7" s="33">
        <f>'Step (5)'!AQ8</f>
        <v>-32.906283263569534</v>
      </c>
      <c r="BJ7" s="33"/>
      <c r="BK7" s="33">
        <f>'Step (5)'!AS8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(5)'!BU18</f>
        <v>1617.4818155766945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2.9090286568016008</v>
      </c>
      <c r="N8" s="89" t="s">
        <v>141</v>
      </c>
      <c r="U8" s="88" t="s">
        <v>132</v>
      </c>
      <c r="V8" s="7" t="s">
        <v>2</v>
      </c>
      <c r="W8" s="172">
        <f>'Step (5)'!BU29/1000</f>
        <v>2.9090286568016008</v>
      </c>
      <c r="X8" s="89" t="s">
        <v>141</v>
      </c>
      <c r="AB8" s="7">
        <v>6</v>
      </c>
      <c r="AC8" s="12">
        <f>'Step (5)'!B10</f>
        <v>869.430908203125</v>
      </c>
      <c r="AD8">
        <f>'Step (5)'!C10</f>
        <v>243.10565185546875</v>
      </c>
      <c r="AE8" s="13">
        <f>'Step (5)'!D10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(5)'!AK9</f>
        <v>-85.926384684771904</v>
      </c>
      <c r="BD8" s="33">
        <f>'Step (5)'!AL9</f>
        <v>287.5593778363164</v>
      </c>
      <c r="BE8" s="33">
        <f>'Step (5)'!AM9</f>
        <v>-25.210900796684051</v>
      </c>
      <c r="BF8" s="33">
        <f>'Step (5)'!AN9</f>
        <v>-17.273699410272055</v>
      </c>
      <c r="BG8" s="33">
        <f>'Step (5)'!AO9</f>
        <v>-35.331786520402744</v>
      </c>
      <c r="BH8" s="33">
        <f>'Step (5)'!AP9</f>
        <v>126.34975628541066</v>
      </c>
      <c r="BI8" s="33">
        <f>'Step (5)'!AQ9</f>
        <v>0.93394586082278686</v>
      </c>
      <c r="BJ8" s="33"/>
      <c r="BK8" s="33">
        <f>'Step (5)'!AS9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(5)'!BU19</f>
        <v>3093.8822076134002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1.9042899907288247</v>
      </c>
      <c r="N9" s="89" t="s">
        <v>141</v>
      </c>
      <c r="U9" s="88" t="s">
        <v>132</v>
      </c>
      <c r="V9" s="7" t="s">
        <v>3</v>
      </c>
      <c r="W9" s="172">
        <f>'Step (5)'!BU30/1000</f>
        <v>1.9042899907288247</v>
      </c>
      <c r="X9" s="89" t="s">
        <v>141</v>
      </c>
      <c r="AB9" s="7">
        <v>7</v>
      </c>
      <c r="AC9" s="12">
        <f>'Step (5)'!B9</f>
        <v>778.156494140625</v>
      </c>
      <c r="AD9">
        <f>'Step (5)'!C9</f>
        <v>570.1937255859375</v>
      </c>
      <c r="AE9" s="13">
        <f>'Step (5)'!D9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(5)'!AK10</f>
        <v>-7.5487855887612056</v>
      </c>
      <c r="BD9" s="33">
        <f>'Step (5)'!AL10</f>
        <v>53.150663407484664</v>
      </c>
      <c r="BE9" s="33">
        <f>'Step (5)'!AM10</f>
        <v>-3.7128159580007987</v>
      </c>
      <c r="BF9" s="33">
        <f>'Step (5)'!AN10</f>
        <v>62.421572830944179</v>
      </c>
      <c r="BG9" s="33">
        <f>'Step (5)'!AO10</f>
        <v>1.7267491936383497</v>
      </c>
      <c r="BH9" s="33">
        <f>'Step (5)'!AP10</f>
        <v>33.775790473030831</v>
      </c>
      <c r="BI9" s="33">
        <f>'Step (5)'!AQ10</f>
        <v>2.9418705536166079</v>
      </c>
      <c r="BJ9" s="33"/>
      <c r="BK9" s="33">
        <f>'Step (5)'!AS10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(5)'!BU20</f>
        <v>2166.7804358619392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(5)'!AB37</f>
        <v>2--</v>
      </c>
      <c r="CR9">
        <f>'Step (5)'!AC37</f>
        <v>7.89666748046875</v>
      </c>
      <c r="CS9">
        <f>'Step (5)'!AD37</f>
        <v>-53.229736328125</v>
      </c>
      <c r="CT9" s="13">
        <f>'Step (5)'!AE37</f>
        <v>301.07635498040679</v>
      </c>
      <c r="CV9" s="12" t="str">
        <f>'Step (5)'!AB55</f>
        <v>7--</v>
      </c>
      <c r="CW9">
        <f>'Step (5)'!AC55</f>
        <v>10.77618408203125</v>
      </c>
      <c r="CX9">
        <f>'Step (5)'!AD55</f>
        <v>-32.19183349609375</v>
      </c>
      <c r="CY9" s="56">
        <f>'Step (5)'!AE55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1.9020075738194151</v>
      </c>
      <c r="N10" s="89" t="s">
        <v>141</v>
      </c>
      <c r="O10" s="1"/>
      <c r="U10" s="88" t="s">
        <v>132</v>
      </c>
      <c r="V10" s="7" t="s">
        <v>4</v>
      </c>
      <c r="W10" s="172">
        <f>'Step (5)'!BU31/1000</f>
        <v>1.9020075738194151</v>
      </c>
      <c r="X10" s="89" t="s">
        <v>141</v>
      </c>
      <c r="AB10" s="7">
        <v>8</v>
      </c>
      <c r="AC10" s="12">
        <f>'Step (5)'!B11</f>
        <v>630.738037109375</v>
      </c>
      <c r="AD10">
        <f>'Step (5)'!C11</f>
        <v>226.38505554199219</v>
      </c>
      <c r="AE10" s="13">
        <f>'Step (5)'!D11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(5)'!B16</f>
        <v>767.38031005859375</v>
      </c>
      <c r="AD11">
        <f>'Step (5)'!C16</f>
        <v>602.38555908203125</v>
      </c>
      <c r="AE11" s="13">
        <f>'Step (5)'!D16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-3.1703332965598161</v>
      </c>
      <c r="DD11" t="s">
        <v>141</v>
      </c>
      <c r="DI11" t="s">
        <v>145</v>
      </c>
      <c r="DJ11" s="178">
        <f>W37</f>
        <v>4.1153851761812588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771.26043701171875</v>
      </c>
      <c r="AD12">
        <f>'Step (5)'!C12</f>
        <v>526.851318359375</v>
      </c>
      <c r="AE12" s="13">
        <f>'Step (5)'!D12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(5)'!BU26</f>
        <v>-2551.7369293971301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(5)'!AB48</f>
        <v>uz^</v>
      </c>
      <c r="CR12" s="15">
        <f>'Step (5)'!AC48</f>
        <v>-5.7639090232895644E-2</v>
      </c>
      <c r="CS12" s="15">
        <f>'Step (5)'!AD48</f>
        <v>-8.1642336378647748E-2</v>
      </c>
      <c r="CT12" s="16">
        <f>'Step (5)'!AE48</f>
        <v>0.99499360007376936</v>
      </c>
      <c r="CV12" s="14" t="str">
        <f>'Step (5)'!AB66</f>
        <v>lz^</v>
      </c>
      <c r="CW12" s="15">
        <f>'Step (5)'!AC66</f>
        <v>8.9226123486511863E-2</v>
      </c>
      <c r="CX12" s="15">
        <f>'Step (5)'!AD66</f>
        <v>6.4510815988041564E-3</v>
      </c>
      <c r="CY12" s="59">
        <f>'Step (5)'!AE66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-3.1703332965598161</v>
      </c>
      <c r="N13" s="91" t="s">
        <v>141</v>
      </c>
      <c r="U13" s="92" t="s">
        <v>139</v>
      </c>
      <c r="V13" s="5"/>
      <c r="W13" s="173">
        <f>'Step (5)'!CW18/1000</f>
        <v>-3.1703332965598161</v>
      </c>
      <c r="X13" s="91" t="s">
        <v>141</v>
      </c>
      <c r="AB13" s="7">
        <v>11</v>
      </c>
      <c r="AC13" s="12">
        <f>'Step (5)'!B13</f>
        <v>734.03045654296875</v>
      </c>
      <c r="AD13">
        <f>'Step (5)'!C13</f>
        <v>317.9991455078125</v>
      </c>
      <c r="AE13" s="13">
        <f>'Step (5)'!D13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(5)'!BU27</f>
        <v>-1150.8002474415518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-1.0359916215394867</v>
      </c>
      <c r="N14" s="89" t="s">
        <v>141</v>
      </c>
      <c r="U14" s="50" t="s">
        <v>135</v>
      </c>
      <c r="V14" s="13"/>
      <c r="W14" s="172">
        <f>'Step (5)'!CW88/1000</f>
        <v>-1.0359916215394867</v>
      </c>
      <c r="X14" s="89" t="s">
        <v>141</v>
      </c>
      <c r="AB14" s="7">
        <v>12</v>
      </c>
      <c r="AC14" s="12">
        <f>'Step (5)'!B14</f>
        <v>774.5067138671875</v>
      </c>
      <c r="AD14">
        <f>'Step (5)'!C14</f>
        <v>545.55218505859375</v>
      </c>
      <c r="AE14" s="13">
        <f>'Step (5)'!D14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(5)'!BU28</f>
        <v>1617.4818155766945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-1.7395821882180478</v>
      </c>
      <c r="N15" s="89" t="s">
        <v>141</v>
      </c>
      <c r="U15" s="50" t="s">
        <v>136</v>
      </c>
      <c r="V15" s="13"/>
      <c r="W15" s="172">
        <f>'Step (5)'!CW83/1000</f>
        <v>-1.7395821882180478</v>
      </c>
      <c r="X15" s="89" t="s">
        <v>141</v>
      </c>
      <c r="AB15" s="8">
        <v>13</v>
      </c>
      <c r="AC15" s="14">
        <f>'Step (5)'!B15</f>
        <v>709.45355224609375</v>
      </c>
      <c r="AD15" s="15">
        <f>'Step (5)'!C15</f>
        <v>317.81622314453125</v>
      </c>
      <c r="AE15" s="16">
        <f>'Step (5)'!D15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730.83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730.83</v>
      </c>
      <c r="BT15" s="33" t="s">
        <v>49</v>
      </c>
      <c r="BU15" s="40">
        <f t="array" ref="BU15:BU20">MMULT(BM15:BR20,BS15:BS20)</f>
        <v>-2649.9682452724601</v>
      </c>
      <c r="BV15" s="33" t="s">
        <v>23</v>
      </c>
      <c r="BW15" s="33"/>
      <c r="BX15" s="33"/>
      <c r="BY15" s="33"/>
      <c r="CC15">
        <f>'Step (5)'!BU29</f>
        <v>2909.0286568016008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1.6174818155766946</v>
      </c>
      <c r="N16" s="89" t="s">
        <v>141</v>
      </c>
      <c r="U16" s="50" t="s">
        <v>140</v>
      </c>
      <c r="V16" s="13"/>
      <c r="W16" s="172">
        <f>'Step (5)'!CC7/1000</f>
        <v>1.6174818155766946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2173.16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2173.16</v>
      </c>
      <c r="BT16" s="33" t="s">
        <v>50</v>
      </c>
      <c r="BU16" s="43">
        <v>-1097.769673933137</v>
      </c>
      <c r="BV16" s="33" t="s">
        <v>24</v>
      </c>
      <c r="BW16" s="33"/>
      <c r="BX16" s="33"/>
      <c r="BY16" s="33"/>
      <c r="CC16">
        <f>'Step (5)'!BU30</f>
        <v>1904.2899907288247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-1.1115496743570612</v>
      </c>
      <c r="N17" s="89" t="s">
        <v>141</v>
      </c>
      <c r="U17" s="50" t="s">
        <v>137</v>
      </c>
      <c r="V17" s="13"/>
      <c r="W17" s="172">
        <f>'Step (5)'!CW63/1000</f>
        <v>-1.1115496743570612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1925.6799440081154</v>
      </c>
      <c r="BV17" s="33" t="s">
        <v>25</v>
      </c>
      <c r="BW17" s="33"/>
      <c r="BX17" s="33"/>
      <c r="BY17" s="33"/>
      <c r="CC17">
        <f>'Step (5)'!BU31</f>
        <v>1902.007573819415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-4.7459796947119539</v>
      </c>
      <c r="N18" s="89" t="s">
        <v>141</v>
      </c>
      <c r="U18" s="50" t="s">
        <v>138</v>
      </c>
      <c r="V18" s="13"/>
      <c r="W18" s="172">
        <f>'Step (5)'!CW58/1000</f>
        <v>-4.7459796947119539</v>
      </c>
      <c r="X18" s="89" t="s">
        <v>141</v>
      </c>
      <c r="AB18" s="6" t="s">
        <v>6</v>
      </c>
      <c r="AC18" s="9">
        <f>'Step (5)'!C28</f>
        <v>730.83</v>
      </c>
      <c r="AD18" s="10">
        <f>'Step (5)'!C29</f>
        <v>2173.16</v>
      </c>
      <c r="AE18" s="11">
        <f>'Step (5)'!C30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1617.4818155766945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4115.3851761812584</v>
      </c>
      <c r="CS18" s="62"/>
      <c r="CT18" s="62"/>
      <c r="CU18" s="62"/>
      <c r="CV18" s="63" t="s">
        <v>146</v>
      </c>
      <c r="CW18" s="62">
        <f>-CC17/CW16</f>
        <v>-3170.3332965598161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-1.4173525217802103</v>
      </c>
      <c r="N19" s="91" t="s">
        <v>141</v>
      </c>
      <c r="U19" s="92" t="s">
        <v>402</v>
      </c>
      <c r="V19" s="5"/>
      <c r="W19" s="180">
        <f>DC29</f>
        <v>-1.4173525217802103</v>
      </c>
      <c r="X19" s="91" t="s">
        <v>141</v>
      </c>
      <c r="AB19" s="8" t="s">
        <v>7</v>
      </c>
      <c r="AC19" s="14">
        <f>'Step (5)'!C31</f>
        <v>48</v>
      </c>
      <c r="AD19" s="15">
        <f>'Step (5)'!C32</f>
        <v>0</v>
      </c>
      <c r="AE19" s="16">
        <f>'Step (5)'!C33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3093.8822076134002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2166.7804358619392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-0.26366689570440471</v>
      </c>
      <c r="N22" s="89" t="s">
        <v>141</v>
      </c>
      <c r="U22" s="50" t="s">
        <v>384</v>
      </c>
      <c r="V22" s="7" t="s">
        <v>2</v>
      </c>
      <c r="W22" s="178">
        <f>DC39</f>
        <v>-0.26366689570440471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-1.8443695680758254</v>
      </c>
      <c r="N23" s="89" t="s">
        <v>141</v>
      </c>
      <c r="U23" s="50" t="s">
        <v>384</v>
      </c>
      <c r="V23" s="7" t="s">
        <v>3</v>
      </c>
      <c r="W23" s="178">
        <f>DD39</f>
        <v>-1.8443695680758254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-1097.769673933137</v>
      </c>
      <c r="CS23" t="s">
        <v>8</v>
      </c>
      <c r="CT23" s="13"/>
      <c r="CV23" s="28" t="s">
        <v>263</v>
      </c>
      <c r="CW23" s="51">
        <f>CC16</f>
        <v>1904.2899907288247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0.7394054342853984</v>
      </c>
      <c r="N24" s="93" t="s">
        <v>141</v>
      </c>
      <c r="U24" s="74" t="s">
        <v>384</v>
      </c>
      <c r="V24" s="94" t="s">
        <v>4</v>
      </c>
      <c r="W24" s="235">
        <f>DE39</f>
        <v>0.7394054342853984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(5)'!AC47</f>
        <v>0.95715870950002468</v>
      </c>
      <c r="CS25" s="51">
        <f>'Step (5)'!AD47</f>
        <v>0.27877046641189984</v>
      </c>
      <c r="CT25" s="67">
        <f>'Step (5)'!AE47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730.83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730.83</v>
      </c>
      <c r="BT26" s="33" t="s">
        <v>49</v>
      </c>
      <c r="BU26" s="40">
        <f t="array" ref="BU26:BU31">MMULT(BM26:BR31,BS26:BS31)</f>
        <v>-2551.7369293971301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2173.16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2173.16</v>
      </c>
      <c r="BT27" s="33" t="s">
        <v>50</v>
      </c>
      <c r="BU27" s="43">
        <v>-1150.8002474415518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-2649.9682452724601</v>
      </c>
      <c r="CT27" s="13"/>
      <c r="CV27" s="28" t="s">
        <v>264</v>
      </c>
      <c r="CW27" s="51">
        <f>CC15</f>
        <v>2909.0286568016008</v>
      </c>
      <c r="CY27" s="13"/>
    </row>
    <row r="28" spans="2:118" x14ac:dyDescent="0.3">
      <c r="B28" s="60" t="s">
        <v>56</v>
      </c>
      <c r="C28" s="6" cm="1">
        <f t="array" ref="C28:C33">'Load Sweep Summary'!H4:H9</f>
        <v>730.83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1617.4818155766945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2173.16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(5)'!BU15/1000</f>
        <v>-2.64996824527246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2909.0286568016008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-1.4173525217802103</v>
      </c>
      <c r="DD29" t="s">
        <v>141</v>
      </c>
      <c r="DI29" t="s">
        <v>401</v>
      </c>
      <c r="DJ29" s="178">
        <f>-ABS(DJ11*DJ19/DJ26)</f>
        <v>-3.6001009335014338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(5)'!BU16/1000</f>
        <v>-1.0977696739331371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1904.2899907288247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(5)'!BU17/1000</f>
        <v>1.9256799440081154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1902.007573819415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(5)'!BU18/1000</f>
        <v>1.6174818155766946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(5)'!BU19/1000</f>
        <v>3.0938822076134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-1.4173525217802103</v>
      </c>
      <c r="DD33" t="s">
        <v>141</v>
      </c>
      <c r="DI33" t="s">
        <v>401</v>
      </c>
      <c r="DJ33" s="178">
        <f>DJ29</f>
        <v>-3.6001009335014338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(5)'!BU20/1000</f>
        <v>2.1667804358619391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-1700.9813949316574</v>
      </c>
      <c r="CT34" s="13"/>
      <c r="CV34" s="12" t="s">
        <v>273</v>
      </c>
      <c r="CW34">
        <f>CW33*CW18</f>
        <v>1464.9042190721295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3.1703332965598161</v>
      </c>
      <c r="DD35" t="s">
        <v>141</v>
      </c>
      <c r="DI35" t="s">
        <v>145</v>
      </c>
      <c r="DJ35" s="178">
        <f>ABS(DJ11)</f>
        <v>4.1153851761812588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(5)'!CR18/1000</f>
        <v>4.1153851761812588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0.41511566980652248</v>
      </c>
      <c r="DD37">
        <f t="shared" ref="DD37:DE37" si="21">DD32*$DC33</f>
        <v>0.53189004229493209</v>
      </c>
      <c r="DE37">
        <f t="shared" si="21"/>
        <v>-1.2464590384706988</v>
      </c>
      <c r="DI37" t="s">
        <v>406</v>
      </c>
      <c r="DJ37">
        <f>DJ32*$DJ33</f>
        <v>0.20869461813981374</v>
      </c>
      <c r="DK37">
        <f t="shared" ref="DK37:DL37" si="22">DK32*$DJ33</f>
        <v>1.6964654182782806</v>
      </c>
      <c r="DL37">
        <f t="shared" si="22"/>
        <v>-3.1658371021069023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(5)'!CR63/1000</f>
        <v>-2.1784498288307894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-0.67878256551092719</v>
      </c>
      <c r="DD38">
        <f t="shared" ref="DD38:DE38" si="23">-DD34*$DC35</f>
        <v>-2.3762596103707576</v>
      </c>
      <c r="DE38">
        <f t="shared" si="23"/>
        <v>1.9858644727560972</v>
      </c>
      <c r="DI38" t="s">
        <v>417</v>
      </c>
      <c r="DJ38">
        <f>-DJ34*$DJ35</f>
        <v>-0.50426711350216258</v>
      </c>
      <c r="DK38">
        <f t="shared" ref="DK38:DL38" si="24">-DK34*$DJ35</f>
        <v>-2.8288299114449731</v>
      </c>
      <c r="DL38">
        <f t="shared" si="24"/>
        <v>-1.8748308050735507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(5)'!CR58/1000</f>
        <v>4.2306712389725076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-3214.7805828195656</v>
      </c>
      <c r="CT39" s="13"/>
      <c r="CV39" s="12"/>
      <c r="CW39">
        <f>CW38*CW18</f>
        <v>2070.6124768662262</v>
      </c>
      <c r="CY39" s="13"/>
      <c r="DB39" s="1" t="s">
        <v>408</v>
      </c>
      <c r="DC39">
        <f>SUM(DC37:DC38)</f>
        <v>-0.26366689570440471</v>
      </c>
      <c r="DD39">
        <f t="shared" ref="DD39:DE39" si="25">SUM(DD37:DD38)</f>
        <v>-1.8443695680758254</v>
      </c>
      <c r="DE39">
        <f t="shared" si="25"/>
        <v>0.7394054342853984</v>
      </c>
      <c r="DI39" s="1" t="s">
        <v>408</v>
      </c>
      <c r="DJ39">
        <f>SUM(DJ37:DJ38)</f>
        <v>-0.29557249536234886</v>
      </c>
      <c r="DK39">
        <f t="shared" ref="DK39:DL39" si="26">SUM(DK37:DK38)</f>
        <v>-1.1323644931666925</v>
      </c>
      <c r="DL39">
        <f t="shared" si="26"/>
        <v>-5.0406679071804525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(5)'!CC7/1000</f>
        <v>1.6174818155766946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(5)'!CR88/1000</f>
        <v>-0.82345596052684955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-2798.7510688647944</v>
      </c>
      <c r="CT41" s="13"/>
      <c r="CV41" s="110" t="s">
        <v>279</v>
      </c>
      <c r="CW41" s="66">
        <f>CW23+CW34</f>
        <v>3369.194209800954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(5)'!CR83/1000</f>
        <v>3.0522122831581773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-3.6001009335014338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-5864.7488280920261</v>
      </c>
      <c r="CT43" s="13"/>
      <c r="CV43" s="110" t="s">
        <v>278</v>
      </c>
      <c r="CW43" s="66">
        <f>CW27+CW39</f>
        <v>4979.6411336678266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-0.29557249536234886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(5)'!AC41</f>
        <v>-75.547119140625</v>
      </c>
      <c r="CS46" s="51">
        <f>'Step (5)'!AD41</f>
        <v>254.74795532226563</v>
      </c>
      <c r="CT46" s="67">
        <f>'Step (5)'!AE41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-1.1323644931666925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-5.0406679071804525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(5)'!AC42</f>
        <v>-139.346923828125</v>
      </c>
      <c r="CS51" s="51">
        <f>'Step (5)'!AD42</f>
        <v>-298.98043823242188</v>
      </c>
      <c r="CT51" s="67">
        <f>'Step (5)'!AE42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4230.671238972508</v>
      </c>
      <c r="CT58" s="13"/>
      <c r="CV58" s="65" t="s">
        <v>167</v>
      </c>
      <c r="CW58" s="66">
        <f>-CW41/CW56</f>
        <v>-4745.9796947119539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-2178.4498288307896</v>
      </c>
      <c r="CS63" s="15"/>
      <c r="CT63" s="16"/>
      <c r="CV63" s="65" t="s">
        <v>168</v>
      </c>
      <c r="CW63" s="66">
        <f>CW43+CW61*CW58</f>
        <v>-1111.5496743570611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2166.7804358619392</v>
      </c>
      <c r="CS66" t="s">
        <v>8</v>
      </c>
      <c r="CT66" s="13"/>
      <c r="CV66" s="28" t="s">
        <v>155</v>
      </c>
      <c r="CW66" s="51">
        <f>CC13</f>
        <v>-1150.8002474415518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(5)'!AC65</f>
        <v>0.95907120729256112</v>
      </c>
      <c r="CS68" s="51">
        <f>'Step (5)'!AD65</f>
        <v>0.26925392466237136</v>
      </c>
      <c r="CT68" s="51">
        <f>'Step (5)'!AE65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(5)'!AC59</f>
        <v>-91.2744140625</v>
      </c>
      <c r="CS71" s="51">
        <f>'Step (5)'!AD59</f>
        <v>327.08807373046875</v>
      </c>
      <c r="CT71" s="51">
        <f>'Step (5)'!AE59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(5)'!AC60</f>
        <v>-147.41845703125</v>
      </c>
      <c r="CS76" s="51">
        <f>'Step (5)'!AD60</f>
        <v>-343.80867004394531</v>
      </c>
      <c r="CT76" s="51">
        <f>'Step (5)'!AE60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3052.2122831581773</v>
      </c>
      <c r="CT83" s="13"/>
      <c r="CV83" s="65" t="s">
        <v>157</v>
      </c>
      <c r="CW83" s="66">
        <f>CW66/CW81</f>
        <v>-1739.5821882180478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-823.45596052684959</v>
      </c>
      <c r="CS88" s="15"/>
      <c r="CT88" s="16"/>
      <c r="CV88" s="65" t="s">
        <v>158</v>
      </c>
      <c r="CW88" s="66">
        <f>CC12-CW83*CW86</f>
        <v>-1035.9916215394867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(6)'!B5</f>
        <v>850.8240966796875</v>
      </c>
      <c r="AD3" s="10">
        <f>'Step (6)'!C5</f>
        <v>294.40786743164063</v>
      </c>
      <c r="AE3" s="11">
        <f>'Step (6)'!D5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-33.349853515625</v>
      </c>
      <c r="CS3">
        <f>'Step (6)'!AD82</f>
        <v>-284.38641357421875</v>
      </c>
      <c r="CT3" s="13">
        <f>'Step (6)'!AE82</f>
        <v>170.4404449462271</v>
      </c>
      <c r="CV3" s="12"/>
      <c r="CW3">
        <f>'Step (6)'!AC89</f>
        <v>-57.9267578125</v>
      </c>
      <c r="CX3">
        <f>'Step (6)'!AD89</f>
        <v>-284.5693359375</v>
      </c>
      <c r="CY3" s="56">
        <f>'Step (6)'!AE89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-2.8543802156245746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775.2769775390625</v>
      </c>
      <c r="AD4">
        <f>'Step (6)'!C4</f>
        <v>549.15582275390625</v>
      </c>
      <c r="AE4" s="13">
        <f>'Step (6)'!D4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(6)'!AK5</f>
        <v>-0.28376916693920712</v>
      </c>
      <c r="BD4" s="33">
        <f>'Step (6)'!AL5</f>
        <v>0.95715870950002468</v>
      </c>
      <c r="BE4" s="33">
        <f>'Step (6)'!AM5</f>
        <v>-5.7639090232895644E-2</v>
      </c>
      <c r="BF4" s="33">
        <f>'Step (6)'!AN5</f>
        <v>-6.5572459159357707E-2</v>
      </c>
      <c r="BG4" s="33">
        <f>'Step (6)'!AO5</f>
        <v>-0.26873987093462526</v>
      </c>
      <c r="BH4" s="33">
        <f>'Step (6)'!AP5</f>
        <v>0.95907120729256112</v>
      </c>
      <c r="BI4" s="33">
        <f>'Step (6)'!AQ5</f>
        <v>8.9226123486511863E-2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(6)'!BU15</f>
        <v>-2944.900183531714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-0.64581790885454737</v>
      </c>
      <c r="N5" s="89" t="s">
        <v>141</v>
      </c>
      <c r="U5" s="88" t="s">
        <v>128</v>
      </c>
      <c r="V5" s="7" t="s">
        <v>2</v>
      </c>
      <c r="W5" s="172">
        <f>'Step (6)'!BU26/1000</f>
        <v>-2.8543802156245746</v>
      </c>
      <c r="X5" s="89" t="s">
        <v>141</v>
      </c>
      <c r="AB5" s="7">
        <v>3</v>
      </c>
      <c r="AC5" s="12">
        <f>'Step (6)'!B6</f>
        <v>635.9300537109375</v>
      </c>
      <c r="AD5">
        <f>'Step (6)'!C6</f>
        <v>250.17538452148438</v>
      </c>
      <c r="AE5" s="13">
        <f>'Step (6)'!D6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0</v>
      </c>
      <c r="AT5" t="s">
        <v>8</v>
      </c>
      <c r="BB5" s="33" t="s">
        <v>57</v>
      </c>
      <c r="BC5" s="33">
        <f>'Step (6)'!AK6</f>
        <v>0.9568811608382346</v>
      </c>
      <c r="BD5" s="33">
        <f>'Step (6)'!AL6</f>
        <v>0.27877046641189984</v>
      </c>
      <c r="BE5" s="33">
        <f>'Step (6)'!AM6</f>
        <v>-8.1642336378647748E-2</v>
      </c>
      <c r="BF5" s="33">
        <f>'Step (6)'!AN6</f>
        <v>0.99484113730000101</v>
      </c>
      <c r="BG5" s="33">
        <f>'Step (6)'!AO6</f>
        <v>0.96304761439926512</v>
      </c>
      <c r="BH5" s="33">
        <f>'Step (6)'!AP6</f>
        <v>0.26925392466237136</v>
      </c>
      <c r="BI5" s="33">
        <f>'Step (6)'!AQ6</f>
        <v>6.4510815988041564E-3</v>
      </c>
      <c r="BJ5" s="33"/>
      <c r="BK5" s="33">
        <f>'Step (6)'!AS6</f>
        <v>2285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(6)'!BU16</f>
        <v>-596.95033776172784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(6)'!BU27/1000</f>
        <v>-0.64581790885454737</v>
      </c>
      <c r="X6" s="89" t="s">
        <v>141</v>
      </c>
      <c r="AB6" s="7">
        <v>4</v>
      </c>
      <c r="AC6" s="12">
        <f>'Step (6)'!B8</f>
        <v>855</v>
      </c>
      <c r="AD6">
        <f>'Step (6)'!C8</f>
        <v>225</v>
      </c>
      <c r="AE6" s="13">
        <f>'Step (6)'!D8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2285</v>
      </c>
      <c r="AT6" t="s">
        <v>8</v>
      </c>
      <c r="BB6" s="33" t="s">
        <v>59</v>
      </c>
      <c r="BC6" s="33">
        <f>'Step (6)'!AK7</f>
        <v>6.2076597260971478E-2</v>
      </c>
      <c r="BD6" s="33">
        <f>'Step (6)'!AL7</f>
        <v>7.8321337352852322E-2</v>
      </c>
      <c r="BE6" s="33">
        <f>'Step (6)'!AM7</f>
        <v>0.99499360007376936</v>
      </c>
      <c r="BF6" s="33">
        <f>'Step (6)'!AN7</f>
        <v>7.7403902585300971E-2</v>
      </c>
      <c r="BG6" s="33">
        <f>'Step (6)'!AO7</f>
        <v>1.7837437313844781E-2</v>
      </c>
      <c r="BH6" s="33">
        <f>'Step (6)'!AP7</f>
        <v>-8.7662668202030836E-2</v>
      </c>
      <c r="BI6" s="33">
        <f>'Step (6)'!AQ7</f>
        <v>0.99599050318453108</v>
      </c>
      <c r="BJ6" s="33"/>
      <c r="BK6" s="33">
        <f>'Step (6)'!AS7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(6)'!BU17</f>
        <v>1774.510350164343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(6)'!AC86</f>
        <v>-0.14697509055183713</v>
      </c>
      <c r="CS6">
        <f>'Step (6)'!AD86</f>
        <v>-0.82449860650805129</v>
      </c>
      <c r="CT6" s="13">
        <f>'Step (6)'!AE86</f>
        <v>-0.54644338281615334</v>
      </c>
      <c r="CV6" s="12"/>
      <c r="CW6">
        <f>'Step (6)'!AC93</f>
        <v>-0.21410448114319272</v>
      </c>
      <c r="CX6">
        <f>'Step (6)'!AD93</f>
        <v>-0.7495299036695221</v>
      </c>
      <c r="CY6" s="57">
        <f>'Step (6)'!AE93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1.8017837793680973</v>
      </c>
      <c r="N7" s="91" t="s">
        <v>141</v>
      </c>
      <c r="U7" s="90" t="s">
        <v>131</v>
      </c>
      <c r="V7" s="30" t="s">
        <v>2</v>
      </c>
      <c r="W7" s="173">
        <f>'Step (6)'!BU28/1000</f>
        <v>1.8017837793680973</v>
      </c>
      <c r="X7" s="91" t="s">
        <v>141</v>
      </c>
      <c r="AB7" s="7">
        <v>5</v>
      </c>
      <c r="AC7" s="12">
        <f>'Step (6)'!B7</f>
        <v>834.962646484375</v>
      </c>
      <c r="AD7">
        <f>'Step (6)'!C7</f>
        <v>528.99932861328125</v>
      </c>
      <c r="AE7" s="13">
        <f>'Step (6)'!D7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(6)'!AK8</f>
        <v>-291.3986129589448</v>
      </c>
      <c r="BD7" s="33">
        <f>'Step (6)'!AL8</f>
        <v>-88.100220039641187</v>
      </c>
      <c r="BE7" s="33">
        <f>'Step (6)'!AM8</f>
        <v>-28.382669931131069</v>
      </c>
      <c r="BF7" s="33">
        <f>'Step (6)'!AN8</f>
        <v>-188.38569702022343</v>
      </c>
      <c r="BG7" s="33">
        <f>'Step (6)'!AO8</f>
        <v>-126.49924933806929</v>
      </c>
      <c r="BH7" s="33">
        <f>'Step (6)'!AP8</f>
        <v>-32.384761017028218</v>
      </c>
      <c r="BI7" s="33">
        <f>'Step (6)'!AQ8</f>
        <v>-32.906283263569534</v>
      </c>
      <c r="BJ7" s="33"/>
      <c r="BK7" s="33">
        <f>'Step (6)'!AS8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(6)'!BU18</f>
        <v>1801.7837793680974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3.3289853661872875</v>
      </c>
      <c r="N8" s="89" t="s">
        <v>141</v>
      </c>
      <c r="U8" s="88" t="s">
        <v>132</v>
      </c>
      <c r="V8" s="7" t="s">
        <v>2</v>
      </c>
      <c r="W8" s="172">
        <f>'Step (6)'!BU29/1000</f>
        <v>3.3289853661872875</v>
      </c>
      <c r="X8" s="89" t="s">
        <v>141</v>
      </c>
      <c r="AB8" s="7">
        <v>6</v>
      </c>
      <c r="AC8" s="12">
        <f>'Step (6)'!B10</f>
        <v>869.430908203125</v>
      </c>
      <c r="AD8">
        <f>'Step (6)'!C10</f>
        <v>243.10565185546875</v>
      </c>
      <c r="AE8" s="13">
        <f>'Step (6)'!D10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(6)'!AK9</f>
        <v>-85.926384684771904</v>
      </c>
      <c r="BD8" s="33">
        <f>'Step (6)'!AL9</f>
        <v>287.5593778363164</v>
      </c>
      <c r="BE8" s="33">
        <f>'Step (6)'!AM9</f>
        <v>-25.210900796684051</v>
      </c>
      <c r="BF8" s="33">
        <f>'Step (6)'!AN9</f>
        <v>-17.273699410272055</v>
      </c>
      <c r="BG8" s="33">
        <f>'Step (6)'!AO9</f>
        <v>-35.331786520402744</v>
      </c>
      <c r="BH8" s="33">
        <f>'Step (6)'!AP9</f>
        <v>126.34975628541066</v>
      </c>
      <c r="BI8" s="33">
        <f>'Step (6)'!AQ9</f>
        <v>0.93394586082278686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(6)'!BU19</f>
        <v>3499.3275563320412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0.6929176155865221</v>
      </c>
      <c r="N9" s="89" t="s">
        <v>141</v>
      </c>
      <c r="U9" s="88" t="s">
        <v>132</v>
      </c>
      <c r="V9" s="7" t="s">
        <v>3</v>
      </c>
      <c r="W9" s="172">
        <f>'Step (6)'!BU30/1000</f>
        <v>0.6929176155865221</v>
      </c>
      <c r="X9" s="89" t="s">
        <v>141</v>
      </c>
      <c r="AB9" s="7">
        <v>7</v>
      </c>
      <c r="AC9" s="12">
        <f>'Step (6)'!B9</f>
        <v>778.156494140625</v>
      </c>
      <c r="AD9">
        <f>'Step (6)'!C9</f>
        <v>570.1937255859375</v>
      </c>
      <c r="AE9" s="13">
        <f>'Step (6)'!D9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(6)'!AK10</f>
        <v>-7.5487855887612056</v>
      </c>
      <c r="BD9" s="33">
        <f>'Step (6)'!AL10</f>
        <v>53.150663407484664</v>
      </c>
      <c r="BE9" s="33">
        <f>'Step (6)'!AM10</f>
        <v>-3.7128159580007987</v>
      </c>
      <c r="BF9" s="33">
        <f>'Step (6)'!AN10</f>
        <v>62.421572830944179</v>
      </c>
      <c r="BG9" s="33">
        <f>'Step (6)'!AO10</f>
        <v>1.7267491936383497</v>
      </c>
      <c r="BH9" s="33">
        <f>'Step (6)'!AP10</f>
        <v>33.775790473030831</v>
      </c>
      <c r="BI9" s="33">
        <f>'Step (6)'!AQ10</f>
        <v>2.9418705536166079</v>
      </c>
      <c r="BJ9" s="33"/>
      <c r="BK9" s="33">
        <f>'Step (6)'!AS10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(6)'!BU20</f>
        <v>934.80205394155632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(6)'!AB37</f>
        <v>2--</v>
      </c>
      <c r="CR9">
        <f>'Step (6)'!AC37</f>
        <v>7.89666748046875</v>
      </c>
      <c r="CS9">
        <f>'Step (6)'!AD37</f>
        <v>-53.229736328125</v>
      </c>
      <c r="CT9" s="13">
        <f>'Step (6)'!AE37</f>
        <v>301.07635498040679</v>
      </c>
      <c r="CV9" s="12" t="str">
        <f>'Step (6)'!AB55</f>
        <v>7--</v>
      </c>
      <c r="CW9">
        <f>'Step (6)'!AC55</f>
        <v>10.77618408203125</v>
      </c>
      <c r="CX9">
        <f>'Step (6)'!AD55</f>
        <v>-32.19183349609375</v>
      </c>
      <c r="CY9" s="56">
        <f>'Step (6)'!AE55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1.7526963067437438</v>
      </c>
      <c r="N10" s="89" t="s">
        <v>141</v>
      </c>
      <c r="O10" s="1"/>
      <c r="U10" s="88" t="s">
        <v>132</v>
      </c>
      <c r="V10" s="7" t="s">
        <v>4</v>
      </c>
      <c r="W10" s="172">
        <f>'Step (6)'!BU31/1000</f>
        <v>1.7526963067437438</v>
      </c>
      <c r="X10" s="89" t="s">
        <v>141</v>
      </c>
      <c r="AB10" s="7">
        <v>8</v>
      </c>
      <c r="AC10" s="12">
        <f>'Step (6)'!B11</f>
        <v>630.738037109375</v>
      </c>
      <c r="AD10">
        <f>'Step (6)'!C11</f>
        <v>226.38505554199219</v>
      </c>
      <c r="AE10" s="13">
        <f>'Step (6)'!D11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(6)'!B16</f>
        <v>767.38031005859375</v>
      </c>
      <c r="AD11">
        <f>'Step (6)'!C16</f>
        <v>602.38555908203125</v>
      </c>
      <c r="AE11" s="13">
        <f>'Step (6)'!D16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-2.921456011275946</v>
      </c>
      <c r="DD11" t="s">
        <v>141</v>
      </c>
      <c r="DI11" t="s">
        <v>145</v>
      </c>
      <c r="DJ11" s="178">
        <f>W37</f>
        <v>3.7923194935740447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771.26043701171875</v>
      </c>
      <c r="AD12">
        <f>'Step (6)'!C12</f>
        <v>526.851318359375</v>
      </c>
      <c r="AE12" s="13">
        <f>'Step (6)'!D12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(6)'!BU26</f>
        <v>-2854.3802156245747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(6)'!AB48</f>
        <v>uz^</v>
      </c>
      <c r="CR12" s="15">
        <f>'Step (6)'!AC48</f>
        <v>-5.7639090232895644E-2</v>
      </c>
      <c r="CS12" s="15">
        <f>'Step (6)'!AD48</f>
        <v>-8.1642336378647748E-2</v>
      </c>
      <c r="CT12" s="16">
        <f>'Step (6)'!AE48</f>
        <v>0.99499360007376936</v>
      </c>
      <c r="CV12" s="14" t="str">
        <f>'Step (6)'!AB66</f>
        <v>lz^</v>
      </c>
      <c r="CW12" s="15">
        <f>'Step (6)'!AC66</f>
        <v>8.9226123486511863E-2</v>
      </c>
      <c r="CX12" s="15">
        <f>'Step (6)'!AD66</f>
        <v>6.4510815988041564E-3</v>
      </c>
      <c r="CY12" s="59">
        <f>'Step (6)'!AE66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-2.921456011275946</v>
      </c>
      <c r="N13" s="91" t="s">
        <v>141</v>
      </c>
      <c r="U13" s="92" t="s">
        <v>139</v>
      </c>
      <c r="V13" s="5"/>
      <c r="W13" s="173">
        <f>'Step (6)'!CW18/1000</f>
        <v>-2.921456011275946</v>
      </c>
      <c r="X13" s="91" t="s">
        <v>141</v>
      </c>
      <c r="AB13" s="7">
        <v>11</v>
      </c>
      <c r="AC13" s="12">
        <f>'Step (6)'!B13</f>
        <v>734.03045654296875</v>
      </c>
      <c r="AD13">
        <f>'Step (6)'!C13</f>
        <v>317.9991455078125</v>
      </c>
      <c r="AE13" s="13">
        <f>'Step (6)'!D13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(6)'!BU27</f>
        <v>-645.81790885454734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-2.0037586874723292</v>
      </c>
      <c r="N14" s="89" t="s">
        <v>141</v>
      </c>
      <c r="U14" s="50" t="s">
        <v>135</v>
      </c>
      <c r="V14" s="13"/>
      <c r="W14" s="172">
        <f>'Step (6)'!CW88/1000</f>
        <v>-2.0037586874723292</v>
      </c>
      <c r="X14" s="89" t="s">
        <v>141</v>
      </c>
      <c r="AB14" s="7">
        <v>12</v>
      </c>
      <c r="AC14" s="12">
        <f>'Step (6)'!B14</f>
        <v>774.5067138671875</v>
      </c>
      <c r="AD14">
        <f>'Step (6)'!C14</f>
        <v>545.55218505859375</v>
      </c>
      <c r="AE14" s="13">
        <f>'Step (6)'!D14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(6)'!BU28</f>
        <v>1801.7837793680974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-0.97623660889302721</v>
      </c>
      <c r="N15" s="89" t="s">
        <v>141</v>
      </c>
      <c r="U15" s="50" t="s">
        <v>136</v>
      </c>
      <c r="V15" s="13"/>
      <c r="W15" s="172">
        <f>'Step (6)'!CW83/1000</f>
        <v>-0.97623660889302721</v>
      </c>
      <c r="X15" s="89" t="s">
        <v>141</v>
      </c>
      <c r="AB15" s="8">
        <v>13</v>
      </c>
      <c r="AC15" s="14">
        <f>'Step (6)'!B15</f>
        <v>709.45355224609375</v>
      </c>
      <c r="AD15" s="15">
        <f>'Step (6)'!C15</f>
        <v>317.81622314453125</v>
      </c>
      <c r="AE15" s="16">
        <f>'Step (6)'!D15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-2944.900183531714</v>
      </c>
      <c r="BV15" s="33" t="s">
        <v>23</v>
      </c>
      <c r="BW15" s="33"/>
      <c r="BX15" s="33"/>
      <c r="BY15" s="33"/>
      <c r="CC15">
        <f>'Step (6)'!BU29</f>
        <v>3328.9853661872876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1.8017837793680973</v>
      </c>
      <c r="N16" s="89" t="s">
        <v>141</v>
      </c>
      <c r="U16" s="50" t="s">
        <v>140</v>
      </c>
      <c r="V16" s="13"/>
      <c r="W16" s="172">
        <f>'Step (6)'!CC7/1000</f>
        <v>1.8017837793680973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2285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2285</v>
      </c>
      <c r="BT16" s="33" t="s">
        <v>50</v>
      </c>
      <c r="BU16" s="43">
        <v>-596.95033776172784</v>
      </c>
      <c r="BV16" s="33" t="s">
        <v>24</v>
      </c>
      <c r="BW16" s="33"/>
      <c r="BX16" s="33"/>
      <c r="BY16" s="33"/>
      <c r="CC16">
        <f>'Step (6)'!BU30</f>
        <v>692.91761558652206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1.543814297653622</v>
      </c>
      <c r="N17" s="89" t="s">
        <v>141</v>
      </c>
      <c r="U17" s="50" t="s">
        <v>137</v>
      </c>
      <c r="V17" s="13"/>
      <c r="W17" s="172">
        <f>'Step (6)'!CW63/1000</f>
        <v>1.543814297653622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1774.510350164343</v>
      </c>
      <c r="BV17" s="33" t="s">
        <v>25</v>
      </c>
      <c r="BW17" s="33"/>
      <c r="BX17" s="33"/>
      <c r="BY17" s="33"/>
      <c r="CC17">
        <f>'Step (6)'!BU31</f>
        <v>1752.6963067437437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-2.8776023993928037</v>
      </c>
      <c r="N18" s="89" t="s">
        <v>141</v>
      </c>
      <c r="U18" s="50" t="s">
        <v>138</v>
      </c>
      <c r="V18" s="13"/>
      <c r="W18" s="172">
        <f>'Step (6)'!CW58/1000</f>
        <v>-2.8776023993928037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2285</v>
      </c>
      <c r="AE18" s="11">
        <f>'Step (6)'!C30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48000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48000</v>
      </c>
      <c r="BT18" s="33" t="s">
        <v>52</v>
      </c>
      <c r="BU18" s="43">
        <v>1801.7837793680974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3792.3194935740448</v>
      </c>
      <c r="CS18" s="62"/>
      <c r="CT18" s="62"/>
      <c r="CU18" s="62"/>
      <c r="CV18" s="63" t="s">
        <v>146</v>
      </c>
      <c r="CW18" s="62">
        <f>-CC17/CW16</f>
        <v>-2921.4560112759459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-1.3060876120958949</v>
      </c>
      <c r="N19" s="91" t="s">
        <v>141</v>
      </c>
      <c r="U19" s="92" t="s">
        <v>402</v>
      </c>
      <c r="V19" s="5"/>
      <c r="W19" s="180">
        <f>DC29</f>
        <v>-1.3060876120958949</v>
      </c>
      <c r="X19" s="91" t="s">
        <v>141</v>
      </c>
      <c r="AB19" s="8" t="s">
        <v>7</v>
      </c>
      <c r="AC19" s="14">
        <f>'Step (6)'!C31</f>
        <v>48</v>
      </c>
      <c r="AD19" s="15">
        <f>'Step (6)'!C32</f>
        <v>0</v>
      </c>
      <c r="AE19" s="16">
        <f>'Step (6)'!C33</f>
        <v>134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3499.3275563320412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134000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134000</v>
      </c>
      <c r="BT20" s="33" t="s">
        <v>54</v>
      </c>
      <c r="BU20" s="47">
        <v>934.80205394155632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-0.24296853528490447</v>
      </c>
      <c r="N22" s="89" t="s">
        <v>141</v>
      </c>
      <c r="U22" s="50" t="s">
        <v>384</v>
      </c>
      <c r="V22" s="7" t="s">
        <v>2</v>
      </c>
      <c r="W22" s="178">
        <f>DC39</f>
        <v>-0.24296853528490447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-1.6995829957425668</v>
      </c>
      <c r="N23" s="89" t="s">
        <v>141</v>
      </c>
      <c r="U23" s="50" t="s">
        <v>384</v>
      </c>
      <c r="V23" s="7" t="s">
        <v>3</v>
      </c>
      <c r="W23" s="178">
        <f>DD39</f>
        <v>-1.6995829957425668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-596.95033776172784</v>
      </c>
      <c r="CS23" t="s">
        <v>8</v>
      </c>
      <c r="CT23" s="13"/>
      <c r="CV23" s="28" t="s">
        <v>263</v>
      </c>
      <c r="CW23" s="51">
        <f>CC16</f>
        <v>692.91761558652206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0.68136067999764705</v>
      </c>
      <c r="N24" s="93" t="s">
        <v>141</v>
      </c>
      <c r="U24" s="74" t="s">
        <v>384</v>
      </c>
      <c r="V24" s="94" t="s">
        <v>4</v>
      </c>
      <c r="W24" s="235">
        <f>DE39</f>
        <v>0.68136067999764705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(6)'!AC47</f>
        <v>0.95715870950002468</v>
      </c>
      <c r="CS25" s="51">
        <f>'Step (6)'!AD47</f>
        <v>0.27877046641189984</v>
      </c>
      <c r="CT25" s="67">
        <f>'Step (6)'!AE47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0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-2854.3802156245747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2285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2285</v>
      </c>
      <c r="BT27" s="33" t="s">
        <v>50</v>
      </c>
      <c r="BU27" s="43">
        <v>-645.81790885454734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-2944.900183531714</v>
      </c>
      <c r="CT27" s="13"/>
      <c r="CV27" s="28" t="s">
        <v>264</v>
      </c>
      <c r="CW27" s="51">
        <f>CC15</f>
        <v>3328.9853661872876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1801.7837793680974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2285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(6)'!BU15/1000</f>
        <v>-2.9449001835317139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48000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48000</v>
      </c>
      <c r="BT29" s="33" t="s">
        <v>53</v>
      </c>
      <c r="BU29" s="43">
        <v>3328.9853661872876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-1.3060876120958949</v>
      </c>
      <c r="DD29" t="s">
        <v>141</v>
      </c>
      <c r="DI29" t="s">
        <v>401</v>
      </c>
      <c r="DJ29" s="178">
        <f>-ABS(DJ11*DJ19/DJ26)</f>
        <v>-3.3174860588918733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(6)'!BU16/1000</f>
        <v>-0.59695033776172779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692.91761558652206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(6)'!BU17/1000</f>
        <v>1.7745103501643429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134000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134000</v>
      </c>
      <c r="BT31" s="33" t="s">
        <v>55</v>
      </c>
      <c r="BU31" s="47">
        <v>1752.6963067437437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(6)'!BU18/1000</f>
        <v>1.8017837793680973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(6)'!BU19/1000</f>
        <v>3.4993275563320414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-1.3060876120958949</v>
      </c>
      <c r="DD33" t="s">
        <v>141</v>
      </c>
      <c r="DI33" t="s">
        <v>401</v>
      </c>
      <c r="DJ33" s="178">
        <f>DJ29</f>
        <v>-3.3174860588918733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(6)'!BU20/1000</f>
        <v>0.93480205394155635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-1567.4510710542497</v>
      </c>
      <c r="CT34" s="13"/>
      <c r="CV34" s="12" t="s">
        <v>273</v>
      </c>
      <c r="CW34">
        <f>CW33*CW18</f>
        <v>1349.9064093342156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2.921456011275946</v>
      </c>
      <c r="DD35" t="s">
        <v>141</v>
      </c>
      <c r="DI35" t="s">
        <v>145</v>
      </c>
      <c r="DJ35" s="178">
        <f>ABS(DJ11)</f>
        <v>3.7923194935740447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(6)'!CR18/1000</f>
        <v>3.7923194935740447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0.38252828819199336</v>
      </c>
      <c r="DD37">
        <f t="shared" ref="DD37:DE37" si="21">DD32*$DC33</f>
        <v>0.49013564696383921</v>
      </c>
      <c r="DE37">
        <f t="shared" si="21"/>
        <v>-1.1486095971994135</v>
      </c>
      <c r="DI37" t="s">
        <v>406</v>
      </c>
      <c r="DJ37">
        <f>DJ32*$DJ33</f>
        <v>0.19231168765349824</v>
      </c>
      <c r="DK37">
        <f t="shared" ref="DK37:DL37" si="22">DK32*$DJ33</f>
        <v>1.5632896072879301</v>
      </c>
      <c r="DL37">
        <f t="shared" si="22"/>
        <v>-2.9173127767691556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(6)'!CR63/1000</f>
        <v>-3.0565317195520945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-0.62549682347689783</v>
      </c>
      <c r="DD38">
        <f t="shared" ref="DD38:DE38" si="23">-DD34*$DC35</f>
        <v>-2.1897186427064059</v>
      </c>
      <c r="DE38">
        <f t="shared" si="23"/>
        <v>1.8299702771970605</v>
      </c>
      <c r="DI38" t="s">
        <v>417</v>
      </c>
      <c r="DJ38">
        <f>-DJ34*$DJ35</f>
        <v>-0.46468117141760801</v>
      </c>
      <c r="DK38">
        <f t="shared" ref="DK38:DL38" si="24">-DK34*$DJ35</f>
        <v>-2.6067613012915252</v>
      </c>
      <c r="DL38">
        <f t="shared" si="24"/>
        <v>-1.727652966819258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(6)'!CR58/1000</f>
        <v>3.271770359192204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-2962.4140997423383</v>
      </c>
      <c r="CT39" s="13"/>
      <c r="CV39" s="12"/>
      <c r="CW39">
        <f>CW38*CW18</f>
        <v>1908.0653993470996</v>
      </c>
      <c r="CY39" s="13"/>
      <c r="DB39" s="1" t="s">
        <v>408</v>
      </c>
      <c r="DC39">
        <f>SUM(DC37:DC38)</f>
        <v>-0.24296853528490447</v>
      </c>
      <c r="DD39">
        <f t="shared" ref="DD39:DE39" si="25">SUM(DD37:DD38)</f>
        <v>-1.6995829957425668</v>
      </c>
      <c r="DE39">
        <f t="shared" si="25"/>
        <v>0.68136067999764705</v>
      </c>
      <c r="DI39" s="1" t="s">
        <v>408</v>
      </c>
      <c r="DJ39">
        <f>SUM(DJ37:DJ38)</f>
        <v>-0.27236948376410974</v>
      </c>
      <c r="DK39">
        <f t="shared" ref="DK39:DL39" si="26">SUM(DK37:DK38)</f>
        <v>-1.0434716940035951</v>
      </c>
      <c r="DL39">
        <f t="shared" si="26"/>
        <v>-4.6449657435884131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(6)'!CC7/1000</f>
        <v>1.8017837793680973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(6)'!CR88/1000</f>
        <v>1.8092920986764292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-2164.4014088159774</v>
      </c>
      <c r="CT41" s="13"/>
      <c r="CV41" s="110" t="s">
        <v>279</v>
      </c>
      <c r="CW41" s="66">
        <f>CW23+CW34</f>
        <v>2042.8240249207377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(6)'!CR83/1000</f>
        <v>1.3167990000920009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-3.3174860588918733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-5907.3142832740523</v>
      </c>
      <c r="CT43" s="13"/>
      <c r="CV43" s="110" t="s">
        <v>278</v>
      </c>
      <c r="CW43" s="66">
        <f>CW27+CW39</f>
        <v>5237.0507655343872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-0.27236948376410974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(6)'!AC41</f>
        <v>-75.547119140625</v>
      </c>
      <c r="CS46" s="51">
        <f>'Step (6)'!AD41</f>
        <v>254.74795532226563</v>
      </c>
      <c r="CT46" s="67">
        <f>'Step (6)'!AE41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-1.0434716940035951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-4.6449657435884131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(6)'!AC42</f>
        <v>-139.346923828125</v>
      </c>
      <c r="CS51" s="51">
        <f>'Step (6)'!AD42</f>
        <v>-298.98043823242188</v>
      </c>
      <c r="CT51" s="67">
        <f>'Step (6)'!AE42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3271.7703591922041</v>
      </c>
      <c r="CT58" s="13"/>
      <c r="CV58" s="65" t="s">
        <v>167</v>
      </c>
      <c r="CW58" s="66">
        <f>-CW41/CW56</f>
        <v>-2877.6023993928038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-3056.5317195520943</v>
      </c>
      <c r="CS63" s="15"/>
      <c r="CT63" s="16"/>
      <c r="CV63" s="65" t="s">
        <v>168</v>
      </c>
      <c r="CW63" s="66">
        <f>CW43+CW61*CW58</f>
        <v>1543.8142976536219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934.80205394155632</v>
      </c>
      <c r="CS66" t="s">
        <v>8</v>
      </c>
      <c r="CT66" s="13"/>
      <c r="CV66" s="28" t="s">
        <v>155</v>
      </c>
      <c r="CW66" s="51">
        <f>CC13</f>
        <v>-645.81790885454734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(6)'!AC65</f>
        <v>0.95907120729256112</v>
      </c>
      <c r="CS68" s="51">
        <f>'Step (6)'!AD65</f>
        <v>0.26925392466237136</v>
      </c>
      <c r="CT68" s="51">
        <f>'Step (6)'!AE65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(6)'!AC59</f>
        <v>-91.2744140625</v>
      </c>
      <c r="CS71" s="51">
        <f>'Step (6)'!AD59</f>
        <v>327.08807373046875</v>
      </c>
      <c r="CT71" s="51">
        <f>'Step (6)'!AE59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(6)'!AC60</f>
        <v>-147.41845703125</v>
      </c>
      <c r="CS76" s="51">
        <f>'Step (6)'!AD60</f>
        <v>-343.80867004394531</v>
      </c>
      <c r="CT76" s="51">
        <f>'Step (6)'!AE60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1316.7990000920008</v>
      </c>
      <c r="CT83" s="13"/>
      <c r="CV83" s="65" t="s">
        <v>157</v>
      </c>
      <c r="CW83" s="66">
        <f>CW66/CW81</f>
        <v>-976.23660889302721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1809.2920986764291</v>
      </c>
      <c r="CS88" s="15"/>
      <c r="CT88" s="16"/>
      <c r="CV88" s="65" t="s">
        <v>158</v>
      </c>
      <c r="CW88" s="66">
        <f>CC12-CW83*CW86</f>
        <v>-2003.758687472329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zoomScaleNormal="100" workbookViewId="0">
      <selection activeCell="C9" sqref="C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88" t="s">
        <v>118</v>
      </c>
      <c r="C2" s="289"/>
      <c r="D2" s="289"/>
      <c r="E2" s="289"/>
      <c r="F2" s="289"/>
      <c r="G2" s="290"/>
      <c r="K2" s="297" t="s">
        <v>133</v>
      </c>
      <c r="L2" s="298"/>
      <c r="M2" s="298"/>
      <c r="N2" s="299"/>
      <c r="U2" s="291" t="s">
        <v>148</v>
      </c>
      <c r="V2" s="292"/>
      <c r="W2" s="292"/>
      <c r="X2" s="293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81" t="s">
        <v>133</v>
      </c>
      <c r="V3" s="282"/>
      <c r="W3" s="282"/>
      <c r="X3" s="283"/>
      <c r="AB3" s="6">
        <v>1</v>
      </c>
      <c r="AC3" s="9">
        <f>'Step (7)'!B5</f>
        <v>850.8240966796875</v>
      </c>
      <c r="AD3" s="10">
        <f>'Step (7)'!C5</f>
        <v>294.40786743164063</v>
      </c>
      <c r="AE3" s="11">
        <f>'Step (7)'!D5</f>
        <v>284.54986572265625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-33.349853515625</v>
      </c>
      <c r="CS3">
        <f>'Step (7)'!AD82</f>
        <v>-284.38641357421875</v>
      </c>
      <c r="CT3" s="13">
        <f>'Step (7)'!AE82</f>
        <v>170.4404449462271</v>
      </c>
      <c r="CV3" s="12"/>
      <c r="CW3">
        <f>'Step (7)'!AC89</f>
        <v>-57.9267578125</v>
      </c>
      <c r="CX3">
        <f>'Step (7)'!AD89</f>
        <v>-284.5693359375</v>
      </c>
      <c r="CY3" s="56">
        <f>'Step (7)'!AE89</f>
        <v>331.29928588860992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775.2769775390625</v>
      </c>
      <c r="C4" s="78">
        <v>549.15582275390625</v>
      </c>
      <c r="D4" s="71">
        <v>301.07635498046875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-0.31010279373053939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775.2769775390625</v>
      </c>
      <c r="AD4">
        <f>'Step (7)'!C4</f>
        <v>549.15582275390625</v>
      </c>
      <c r="AE4" s="13">
        <f>'Step (7)'!D4</f>
        <v>301.07635498046875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(7)'!AK5</f>
        <v>-0.28376916693920712</v>
      </c>
      <c r="BD4" s="33">
        <f>'Step (7)'!AL5</f>
        <v>0.95715870950002468</v>
      </c>
      <c r="BE4" s="33">
        <f>'Step (7)'!AM5</f>
        <v>-5.7639090232895644E-2</v>
      </c>
      <c r="BF4" s="33">
        <f>'Step (7)'!AN5</f>
        <v>-6.5572459159357707E-2</v>
      </c>
      <c r="BG4" s="33">
        <f>'Step (7)'!AO5</f>
        <v>-0.26873987093462526</v>
      </c>
      <c r="BH4" s="33">
        <f>'Step (7)'!AP5</f>
        <v>0.95907120729256112</v>
      </c>
      <c r="BI4" s="33">
        <f>'Step (7)'!AQ5</f>
        <v>8.9226123486511863E-2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(7)'!BU15</f>
        <v>-396.06358878641817</v>
      </c>
      <c r="CD4" t="s">
        <v>23</v>
      </c>
      <c r="CE4" s="258" t="e" vm="1">
        <v>#VALUE!</v>
      </c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850.8240966796875</v>
      </c>
      <c r="C5" s="78">
        <v>294.40786743164063</v>
      </c>
      <c r="D5" s="71">
        <v>284.54986572265625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1.5159411508282568E-2</v>
      </c>
      <c r="N5" s="89" t="s">
        <v>141</v>
      </c>
      <c r="U5" s="88" t="s">
        <v>128</v>
      </c>
      <c r="V5" s="7" t="s">
        <v>2</v>
      </c>
      <c r="W5" s="172">
        <f>'Step (7)'!BU26/1000</f>
        <v>-0.31010279373053939</v>
      </c>
      <c r="X5" s="89" t="s">
        <v>141</v>
      </c>
      <c r="AB5" s="7">
        <v>3</v>
      </c>
      <c r="AC5" s="12">
        <f>'Step (7)'!B6</f>
        <v>635.9300537109375</v>
      </c>
      <c r="AD5">
        <f>'Step (7)'!C6</f>
        <v>250.17538452148438</v>
      </c>
      <c r="AE5" s="13">
        <f>'Step (7)'!D6</f>
        <v>268.47183227539063</v>
      </c>
      <c r="AI5" s="9" t="s">
        <v>58</v>
      </c>
      <c r="AJ5" s="11" t="s">
        <v>56</v>
      </c>
      <c r="AK5" s="9">
        <f>AC46</f>
        <v>-0.28376916693920712</v>
      </c>
      <c r="AL5" s="10">
        <f>AC47</f>
        <v>0.95715870950002468</v>
      </c>
      <c r="AM5" s="10">
        <f>AC48</f>
        <v>-5.7639090232895644E-2</v>
      </c>
      <c r="AN5" s="10">
        <f>AC77</f>
        <v>-6.5572459159357707E-2</v>
      </c>
      <c r="AO5" s="10">
        <f>AC64</f>
        <v>-0.26873987093462526</v>
      </c>
      <c r="AP5" s="10">
        <f>AC65</f>
        <v>0.95907120729256112</v>
      </c>
      <c r="AQ5" s="11">
        <f>AC66</f>
        <v>8.9226123486511863E-2</v>
      </c>
      <c r="AR5" s="7"/>
      <c r="AS5" s="13">
        <f>AC18</f>
        <v>0</v>
      </c>
      <c r="AT5" t="s">
        <v>8</v>
      </c>
      <c r="BB5" s="33" t="s">
        <v>57</v>
      </c>
      <c r="BC5" s="33">
        <f>'Step (7)'!AK6</f>
        <v>0.9568811608382346</v>
      </c>
      <c r="BD5" s="33">
        <f>'Step (7)'!AL6</f>
        <v>0.27877046641189984</v>
      </c>
      <c r="BE5" s="33">
        <f>'Step (7)'!AM6</f>
        <v>-8.1642336378647748E-2</v>
      </c>
      <c r="BF5" s="33">
        <f>'Step (7)'!AN6</f>
        <v>0.99484113730000101</v>
      </c>
      <c r="BG5" s="33">
        <f>'Step (7)'!AO6</f>
        <v>0.96304761439926512</v>
      </c>
      <c r="BH5" s="33">
        <f>'Step (7)'!AP6</f>
        <v>0.26925392466237136</v>
      </c>
      <c r="BI5" s="33">
        <f>'Step (7)'!AQ6</f>
        <v>6.4510815988041564E-3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(7)'!BU16</f>
        <v>61.565694682153918</v>
      </c>
      <c r="CD5" t="s">
        <v>24</v>
      </c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724.5831298828125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635.9300537109375</v>
      </c>
      <c r="C6" s="78">
        <v>250.17538452148438</v>
      </c>
      <c r="D6" s="71">
        <v>268.47183227539063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(7)'!BU27/1000</f>
        <v>1.5159411508282568E-2</v>
      </c>
      <c r="X6" s="89" t="s">
        <v>141</v>
      </c>
      <c r="AB6" s="7">
        <v>4</v>
      </c>
      <c r="AC6" s="12">
        <f>'Step (7)'!B8</f>
        <v>855</v>
      </c>
      <c r="AD6">
        <f>'Step (7)'!C8</f>
        <v>225</v>
      </c>
      <c r="AE6" s="13">
        <f>'Step (7)'!D8</f>
        <v>160</v>
      </c>
      <c r="AI6" s="12"/>
      <c r="AJ6" s="13" t="s">
        <v>57</v>
      </c>
      <c r="AK6" s="12">
        <f>AD46</f>
        <v>0.9568811608382346</v>
      </c>
      <c r="AL6">
        <f>AD47</f>
        <v>0.27877046641189984</v>
      </c>
      <c r="AM6">
        <f>AD48</f>
        <v>-8.1642336378647748E-2</v>
      </c>
      <c r="AN6">
        <f>AD77</f>
        <v>0.99484113730000101</v>
      </c>
      <c r="AO6">
        <f>AD64</f>
        <v>0.96304761439926512</v>
      </c>
      <c r="AP6">
        <f>AD65</f>
        <v>0.26925392466237136</v>
      </c>
      <c r="AQ6" s="13">
        <f>AD66</f>
        <v>6.4510815988041564E-3</v>
      </c>
      <c r="AR6" s="7"/>
      <c r="AS6" s="13">
        <f>AD18</f>
        <v>0</v>
      </c>
      <c r="AT6" t="s">
        <v>8</v>
      </c>
      <c r="BB6" s="33" t="s">
        <v>59</v>
      </c>
      <c r="BC6" s="33">
        <f>'Step (7)'!AK7</f>
        <v>6.2076597260971478E-2</v>
      </c>
      <c r="BD6" s="33">
        <f>'Step (7)'!AL7</f>
        <v>7.8321337352852322E-2</v>
      </c>
      <c r="BE6" s="33">
        <f>'Step (7)'!AM7</f>
        <v>0.99499360007376936</v>
      </c>
      <c r="BF6" s="33">
        <f>'Step (7)'!AN7</f>
        <v>7.7403902585300971E-2</v>
      </c>
      <c r="BG6" s="33">
        <f>'Step (7)'!AO7</f>
        <v>1.7837437313844781E-2</v>
      </c>
      <c r="BH6" s="33">
        <f>'Step (7)'!AP7</f>
        <v>-8.7662668202030836E-2</v>
      </c>
      <c r="BI6" s="33">
        <f>'Step (7)'!AQ7</f>
        <v>0.99599050318453108</v>
      </c>
      <c r="BJ6" s="33"/>
      <c r="BK6" s="33">
        <f>'Step (7)'!AS7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(7)'!BU17</f>
        <v>1685.1344964184627</v>
      </c>
      <c r="CD6" t="s">
        <v>25</v>
      </c>
      <c r="CE6" s="258"/>
      <c r="CF6" s="258"/>
      <c r="CG6" s="258"/>
      <c r="CH6" s="258"/>
      <c r="CI6" s="258"/>
      <c r="CJ6" s="258"/>
      <c r="CK6" s="258"/>
      <c r="CL6" s="258"/>
      <c r="CM6" s="258"/>
      <c r="CN6" s="258"/>
      <c r="CO6" s="258"/>
      <c r="CQ6" s="50"/>
      <c r="CR6">
        <f>'Step (7)'!AC86</f>
        <v>-0.14697509055183713</v>
      </c>
      <c r="CS6">
        <f>'Step (7)'!AD86</f>
        <v>-0.82449860650805129</v>
      </c>
      <c r="CT6" s="13">
        <f>'Step (7)'!AE86</f>
        <v>-0.54644338281615334</v>
      </c>
      <c r="CV6" s="12"/>
      <c r="CW6">
        <f>'Step (7)'!AC93</f>
        <v>-0.21410448114319272</v>
      </c>
      <c r="CX6">
        <f>'Step (7)'!AD93</f>
        <v>-0.7495299036695221</v>
      </c>
      <c r="CY6" s="57">
        <f>'Step (7)'!AE93</f>
        <v>0.62638981046913689</v>
      </c>
      <c r="DB6" t="s">
        <v>392</v>
      </c>
      <c r="DC6">
        <f>B14-B$19</f>
        <v>66.5067138671875</v>
      </c>
      <c r="DD6">
        <f t="shared" ref="DD6:DE7" si="1">C14-C$19</f>
        <v>270.55218505859375</v>
      </c>
      <c r="DE6">
        <f t="shared" si="1"/>
        <v>-193.07176208496094</v>
      </c>
      <c r="DI6" t="s">
        <v>412</v>
      </c>
      <c r="DJ6">
        <f>B12</f>
        <v>771.26043701171875</v>
      </c>
      <c r="DK6">
        <f t="shared" ref="DK6:DL7" si="2">C12</f>
        <v>526.851318359375</v>
      </c>
      <c r="DL6">
        <f t="shared" si="2"/>
        <v>308.85897827148438</v>
      </c>
    </row>
    <row r="7" spans="2:118" x14ac:dyDescent="0.3">
      <c r="B7" s="80">
        <v>834.962646484375</v>
      </c>
      <c r="C7" s="81">
        <v>528.99932861328125</v>
      </c>
      <c r="D7" s="73">
        <v>183.65275573730469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-5.5727823306954929E-2</v>
      </c>
      <c r="N7" s="91" t="s">
        <v>141</v>
      </c>
      <c r="U7" s="90" t="s">
        <v>131</v>
      </c>
      <c r="V7" s="30" t="s">
        <v>2</v>
      </c>
      <c r="W7" s="173">
        <f>'Step (7)'!BU28/1000</f>
        <v>-5.5727823306954929E-2</v>
      </c>
      <c r="X7" s="91" t="s">
        <v>141</v>
      </c>
      <c r="AB7" s="7">
        <v>5</v>
      </c>
      <c r="AC7" s="12">
        <f>'Step (7)'!B7</f>
        <v>834.962646484375</v>
      </c>
      <c r="AD7">
        <f>'Step (7)'!C7</f>
        <v>528.99932861328125</v>
      </c>
      <c r="AE7" s="13">
        <f>'Step (7)'!D7</f>
        <v>183.65275573730469</v>
      </c>
      <c r="AI7" s="14"/>
      <c r="AJ7" s="16" t="s">
        <v>59</v>
      </c>
      <c r="AK7" s="12">
        <f>AE46</f>
        <v>6.2076597260971478E-2</v>
      </c>
      <c r="AL7">
        <f>AE47</f>
        <v>7.8321337352852322E-2</v>
      </c>
      <c r="AM7">
        <f>AE48</f>
        <v>0.99499360007376936</v>
      </c>
      <c r="AN7">
        <f>AE77</f>
        <v>7.7403902585300971E-2</v>
      </c>
      <c r="AO7">
        <f>AE64</f>
        <v>1.7837437313844781E-2</v>
      </c>
      <c r="AP7">
        <f>AE65</f>
        <v>-8.7662668202030836E-2</v>
      </c>
      <c r="AQ7" s="13">
        <f>AE66</f>
        <v>0.99599050318453108</v>
      </c>
      <c r="AR7" s="7"/>
      <c r="AS7" s="13">
        <f>AE18</f>
        <v>1656</v>
      </c>
      <c r="AT7" t="s">
        <v>8</v>
      </c>
      <c r="BB7" s="33" t="s">
        <v>61</v>
      </c>
      <c r="BC7" s="33">
        <f>'Step (7)'!AK8</f>
        <v>-291.3986129589448</v>
      </c>
      <c r="BD7" s="33">
        <f>'Step (7)'!AL8</f>
        <v>-88.100220039641187</v>
      </c>
      <c r="BE7" s="33">
        <f>'Step (7)'!AM8</f>
        <v>-28.382669931131069</v>
      </c>
      <c r="BF7" s="33">
        <f>'Step (7)'!AN8</f>
        <v>-188.38569702022343</v>
      </c>
      <c r="BG7" s="33">
        <f>'Step (7)'!AO8</f>
        <v>-126.49924933806929</v>
      </c>
      <c r="BH7" s="33">
        <f>'Step (7)'!AP8</f>
        <v>-32.384761017028218</v>
      </c>
      <c r="BI7" s="33">
        <f>'Step (7)'!AQ8</f>
        <v>-32.906283263569534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(7)'!BU18</f>
        <v>-55.727823306954896</v>
      </c>
      <c r="CD7" t="s">
        <v>45</v>
      </c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Q7" s="50"/>
      <c r="CT7" s="13"/>
      <c r="CV7" s="12"/>
      <c r="CY7" s="56"/>
      <c r="DB7" t="s">
        <v>393</v>
      </c>
      <c r="DC7">
        <f>B15-B$19</f>
        <v>1.45355224609375</v>
      </c>
      <c r="DD7">
        <f t="shared" si="1"/>
        <v>42.81622314453125</v>
      </c>
      <c r="DE7">
        <f t="shared" si="1"/>
        <v>-2.75048828125</v>
      </c>
      <c r="DI7" t="s">
        <v>413</v>
      </c>
      <c r="DJ7">
        <f>B13</f>
        <v>734.03045654296875</v>
      </c>
      <c r="DK7">
        <f t="shared" si="2"/>
        <v>317.9991455078125</v>
      </c>
      <c r="DL7">
        <f t="shared" si="2"/>
        <v>170.44044494628906</v>
      </c>
    </row>
    <row r="8" spans="2:118" x14ac:dyDescent="0.3">
      <c r="B8" s="80">
        <v>855</v>
      </c>
      <c r="C8" s="81">
        <v>225</v>
      </c>
      <c r="D8" s="73">
        <v>160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0.39355626431891316</v>
      </c>
      <c r="N8" s="89" t="s">
        <v>141</v>
      </c>
      <c r="U8" s="88" t="s">
        <v>132</v>
      </c>
      <c r="V8" s="7" t="s">
        <v>2</v>
      </c>
      <c r="W8" s="172">
        <f>'Step (7)'!BU29/1000</f>
        <v>0.39355626431891316</v>
      </c>
      <c r="X8" s="89" t="s">
        <v>141</v>
      </c>
      <c r="AB8" s="7">
        <v>6</v>
      </c>
      <c r="AC8" s="12">
        <f>'Step (7)'!B10</f>
        <v>869.430908203125</v>
      </c>
      <c r="AD8">
        <f>'Step (7)'!C10</f>
        <v>243.10565185546875</v>
      </c>
      <c r="AE8" s="13">
        <f>'Step (7)'!D10</f>
        <v>124.69852447509766</v>
      </c>
      <c r="AI8" s="12" t="s">
        <v>60</v>
      </c>
      <c r="AJ8" s="13" t="s">
        <v>61</v>
      </c>
      <c r="AK8" s="12">
        <f>AC50</f>
        <v>-291.3986129589448</v>
      </c>
      <c r="AL8">
        <f>AC51</f>
        <v>-88.100220039641187</v>
      </c>
      <c r="AM8">
        <f>AC52</f>
        <v>-28.382669931131069</v>
      </c>
      <c r="AN8">
        <f>AC79</f>
        <v>-188.38569702022343</v>
      </c>
      <c r="AO8">
        <f>AC68</f>
        <v>-126.49924933806929</v>
      </c>
      <c r="AP8">
        <f>AC69</f>
        <v>-32.384761017028218</v>
      </c>
      <c r="AQ8" s="13">
        <f>AC70</f>
        <v>-32.906283263569534</v>
      </c>
      <c r="AR8" s="7"/>
      <c r="AS8" s="13">
        <f>AC19*1000</f>
        <v>0</v>
      </c>
      <c r="AT8" t="s">
        <v>422</v>
      </c>
      <c r="BB8" s="33" t="s">
        <v>62</v>
      </c>
      <c r="BC8" s="33">
        <f>'Step (7)'!AK9</f>
        <v>-85.926384684771904</v>
      </c>
      <c r="BD8" s="33">
        <f>'Step (7)'!AL9</f>
        <v>287.5593778363164</v>
      </c>
      <c r="BE8" s="33">
        <f>'Step (7)'!AM9</f>
        <v>-25.210900796684051</v>
      </c>
      <c r="BF8" s="33">
        <f>'Step (7)'!AN9</f>
        <v>-17.273699410272055</v>
      </c>
      <c r="BG8" s="33">
        <f>'Step (7)'!AO9</f>
        <v>-35.331786520402744</v>
      </c>
      <c r="BH8" s="33">
        <f>'Step (7)'!AP9</f>
        <v>126.34975628541066</v>
      </c>
      <c r="BI8" s="33">
        <f>'Step (7)'!AQ9</f>
        <v>0.93394586082278686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(7)'!BU19</f>
        <v>555.31891663695262</v>
      </c>
      <c r="CD8" t="s">
        <v>46</v>
      </c>
      <c r="CE8" s="258"/>
      <c r="CF8" s="258"/>
      <c r="CG8" s="258"/>
      <c r="CH8" s="258"/>
      <c r="CI8" s="258"/>
      <c r="CJ8" s="258"/>
      <c r="CK8" s="258"/>
      <c r="CL8" s="258"/>
      <c r="CM8" s="258"/>
      <c r="CN8" s="258"/>
      <c r="CO8" s="258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-4.65057373046875</v>
      </c>
      <c r="DD8">
        <f t="shared" ref="DD8:DE9" si="3">C17-C$19</f>
        <v>55.94805908203125</v>
      </c>
      <c r="DE8">
        <f t="shared" si="3"/>
        <v>16.404083251953125</v>
      </c>
      <c r="DI8" t="s">
        <v>385</v>
      </c>
      <c r="DJ8">
        <f>B20</f>
        <v>733.83868408203125</v>
      </c>
      <c r="DK8">
        <f t="shared" ref="DK8:DL9" si="4">C20</f>
        <v>311.70578002929688</v>
      </c>
      <c r="DL8">
        <f t="shared" si="4"/>
        <v>208.93975830078125</v>
      </c>
    </row>
    <row r="9" spans="2:118" x14ac:dyDescent="0.3">
      <c r="B9" s="83">
        <v>778.156494140625</v>
      </c>
      <c r="C9" s="84">
        <v>570.1937255859375</v>
      </c>
      <c r="D9" s="69">
        <v>130.75680541992188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-0.15526187460763269</v>
      </c>
      <c r="N9" s="89" t="s">
        <v>141</v>
      </c>
      <c r="U9" s="88" t="s">
        <v>132</v>
      </c>
      <c r="V9" s="7" t="s">
        <v>3</v>
      </c>
      <c r="W9" s="172">
        <f>'Step (7)'!BU30/1000</f>
        <v>-0.15526187460763269</v>
      </c>
      <c r="X9" s="89" t="s">
        <v>141</v>
      </c>
      <c r="AB9" s="7">
        <v>7</v>
      </c>
      <c r="AC9" s="12">
        <f>'Step (7)'!B9</f>
        <v>778.156494140625</v>
      </c>
      <c r="AD9">
        <f>'Step (7)'!C9</f>
        <v>570.1937255859375</v>
      </c>
      <c r="AE9" s="13">
        <f>'Step (7)'!D9</f>
        <v>130.75680541992188</v>
      </c>
      <c r="AI9" s="12"/>
      <c r="AJ9" s="13" t="s">
        <v>62</v>
      </c>
      <c r="AK9" s="12">
        <f>AD50</f>
        <v>-85.926384684771904</v>
      </c>
      <c r="AL9">
        <f>AD51</f>
        <v>287.5593778363164</v>
      </c>
      <c r="AM9">
        <f>AD52</f>
        <v>-25.210900796684051</v>
      </c>
      <c r="AN9">
        <f>AD79</f>
        <v>-17.273699410272055</v>
      </c>
      <c r="AO9">
        <f>AD68</f>
        <v>-35.331786520402744</v>
      </c>
      <c r="AP9">
        <f>AD69</f>
        <v>126.34975628541066</v>
      </c>
      <c r="AQ9" s="13">
        <f>AD70</f>
        <v>0.93394586082278686</v>
      </c>
      <c r="AR9" s="7"/>
      <c r="AS9" s="13">
        <f>AD19*1000</f>
        <v>0</v>
      </c>
      <c r="AT9" t="s">
        <v>422</v>
      </c>
      <c r="BB9" s="33" t="s">
        <v>63</v>
      </c>
      <c r="BC9" s="33">
        <f>'Step (7)'!AK10</f>
        <v>-7.5487855887612056</v>
      </c>
      <c r="BD9" s="33">
        <f>'Step (7)'!AL10</f>
        <v>53.150663407484664</v>
      </c>
      <c r="BE9" s="33">
        <f>'Step (7)'!AM10</f>
        <v>-3.7128159580007987</v>
      </c>
      <c r="BF9" s="33">
        <f>'Step (7)'!AN10</f>
        <v>62.421572830944179</v>
      </c>
      <c r="BG9" s="33">
        <f>'Step (7)'!AO10</f>
        <v>1.7267491936383497</v>
      </c>
      <c r="BH9" s="33">
        <f>'Step (7)'!AP10</f>
        <v>33.775790473030831</v>
      </c>
      <c r="BI9" s="33">
        <f>'Step (7)'!AQ10</f>
        <v>2.9418705536166079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(7)'!BU20</f>
        <v>74.439694155335587</v>
      </c>
      <c r="CD9" t="s">
        <v>47</v>
      </c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Q9" s="50" t="str">
        <f>'Step (7)'!AB37</f>
        <v>2--</v>
      </c>
      <c r="CR9">
        <f>'Step (7)'!AC37</f>
        <v>7.89666748046875</v>
      </c>
      <c r="CS9">
        <f>'Step (7)'!AD37</f>
        <v>-53.229736328125</v>
      </c>
      <c r="CT9" s="13">
        <f>'Step (7)'!AE37</f>
        <v>301.07635498040679</v>
      </c>
      <c r="CV9" s="12" t="str">
        <f>'Step (7)'!AB55</f>
        <v>7--</v>
      </c>
      <c r="CW9">
        <f>'Step (7)'!AC55</f>
        <v>10.77618408203125</v>
      </c>
      <c r="CX9">
        <f>'Step (7)'!AD55</f>
        <v>-32.19183349609375</v>
      </c>
      <c r="CY9" s="56">
        <f>'Step (7)'!AE55</f>
        <v>130.75680541985992</v>
      </c>
      <c r="DB9" t="s">
        <v>386</v>
      </c>
      <c r="DC9">
        <f>B18-B$19</f>
        <v>-56.1199951171875</v>
      </c>
      <c r="DD9">
        <f t="shared" si="3"/>
        <v>-10</v>
      </c>
      <c r="DE9">
        <f t="shared" si="3"/>
        <v>170.95022583007813</v>
      </c>
      <c r="DI9" t="s">
        <v>386</v>
      </c>
      <c r="DJ9">
        <f>B21</f>
        <v>723.6514892578125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869.430908203125</v>
      </c>
      <c r="C10" s="84">
        <v>243.10565185546875</v>
      </c>
      <c r="D10" s="69">
        <v>124.69852447509766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1.6644191497477501</v>
      </c>
      <c r="N10" s="89" t="s">
        <v>141</v>
      </c>
      <c r="O10" s="1"/>
      <c r="U10" s="88" t="s">
        <v>132</v>
      </c>
      <c r="V10" s="7" t="s">
        <v>4</v>
      </c>
      <c r="W10" s="172">
        <f>'Step (7)'!BU31/1000</f>
        <v>1.6644191497477501</v>
      </c>
      <c r="X10" s="89" t="s">
        <v>141</v>
      </c>
      <c r="AB10" s="7">
        <v>8</v>
      </c>
      <c r="AC10" s="12">
        <f>'Step (7)'!B11</f>
        <v>630.738037109375</v>
      </c>
      <c r="AD10">
        <f>'Step (7)'!C11</f>
        <v>226.38505554199219</v>
      </c>
      <c r="AE10" s="13">
        <f>'Step (7)'!D11</f>
        <v>146.19020080566406</v>
      </c>
      <c r="AI10" s="14"/>
      <c r="AJ10" s="16" t="s">
        <v>63</v>
      </c>
      <c r="AK10" s="14">
        <f>AE50</f>
        <v>-7.5487855887612056</v>
      </c>
      <c r="AL10" s="15">
        <f>AE51</f>
        <v>53.150663407484664</v>
      </c>
      <c r="AM10" s="15">
        <f>AE52</f>
        <v>-3.7128159580007987</v>
      </c>
      <c r="AN10" s="15">
        <f>AE79</f>
        <v>62.421572830944179</v>
      </c>
      <c r="AO10" s="15">
        <f>AE68</f>
        <v>1.7267491936383497</v>
      </c>
      <c r="AP10" s="15">
        <f>AE69</f>
        <v>33.775790473030831</v>
      </c>
      <c r="AQ10" s="16">
        <f>AE70</f>
        <v>2.9418705536166079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58"/>
      <c r="CF10" s="258"/>
      <c r="CG10" s="258"/>
      <c r="CH10" s="258"/>
      <c r="CI10" s="258"/>
      <c r="CJ10" s="258"/>
      <c r="CK10" s="258"/>
      <c r="CL10" s="258"/>
      <c r="CM10" s="258"/>
      <c r="CN10" s="258"/>
      <c r="CO10" s="258"/>
      <c r="CQ10" s="50"/>
      <c r="CT10" s="13"/>
      <c r="CV10" s="12"/>
      <c r="CY10" s="56"/>
    </row>
    <row r="11" spans="2:118" x14ac:dyDescent="0.3">
      <c r="B11" s="83">
        <v>630.738037109375</v>
      </c>
      <c r="C11" s="84">
        <v>226.38505554199219</v>
      </c>
      <c r="D11" s="69">
        <v>146.19020080566406</v>
      </c>
      <c r="E11" s="69" t="s">
        <v>113</v>
      </c>
      <c r="F11" s="68" t="s">
        <v>92</v>
      </c>
      <c r="G11" s="85" t="s">
        <v>355</v>
      </c>
      <c r="K11" s="300" t="s">
        <v>134</v>
      </c>
      <c r="L11" s="301"/>
      <c r="M11" s="301"/>
      <c r="N11" s="302"/>
      <c r="U11" s="281" t="s">
        <v>134</v>
      </c>
      <c r="V11" s="282"/>
      <c r="W11" s="282"/>
      <c r="X11" s="283"/>
      <c r="AB11" s="26" t="s">
        <v>84</v>
      </c>
      <c r="AC11" s="12">
        <f>'Step (7)'!B16</f>
        <v>767.38031005859375</v>
      </c>
      <c r="AD11">
        <f>'Step (7)'!C16</f>
        <v>602.38555908203125</v>
      </c>
      <c r="AE11" s="13">
        <f>'Step (7)'!D16</f>
        <v>6.1950444774083735E-11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58"/>
      <c r="CF11" s="258"/>
      <c r="CG11" s="258"/>
      <c r="CH11" s="258"/>
      <c r="CI11" s="258"/>
      <c r="CJ11" s="258"/>
      <c r="CK11" s="258"/>
      <c r="CL11" s="258"/>
      <c r="CM11" s="258"/>
      <c r="CN11" s="258"/>
      <c r="CO11" s="25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-2.774312532983672</v>
      </c>
      <c r="DD11" t="s">
        <v>141</v>
      </c>
      <c r="DI11" t="s">
        <v>145</v>
      </c>
      <c r="DJ11" s="178">
        <f>W37</f>
        <v>3.6013136804020145</v>
      </c>
      <c r="DK11" t="s">
        <v>141</v>
      </c>
    </row>
    <row r="12" spans="2:118" x14ac:dyDescent="0.3">
      <c r="B12" s="77">
        <v>771.26043701171875</v>
      </c>
      <c r="C12" s="78">
        <v>526.851318359375</v>
      </c>
      <c r="D12" s="71">
        <v>308.85897827148438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771.26043701171875</v>
      </c>
      <c r="AD12">
        <f>'Step (7)'!C12</f>
        <v>526.851318359375</v>
      </c>
      <c r="AE12" s="13">
        <f>'Step (7)'!D12</f>
        <v>308.85897827148438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(7)'!BU26</f>
        <v>-310.10279373053942</v>
      </c>
      <c r="CD12" t="s">
        <v>23</v>
      </c>
      <c r="CE12" s="258"/>
      <c r="CF12" s="258"/>
      <c r="CG12" s="258"/>
      <c r="CH12" s="258"/>
      <c r="CI12" s="258"/>
      <c r="CJ12" s="258"/>
      <c r="CK12" s="258"/>
      <c r="CL12" s="258"/>
      <c r="CM12" s="258"/>
      <c r="CN12" s="258"/>
      <c r="CO12" s="258"/>
      <c r="CQ12" s="58" t="str">
        <f>'Step (7)'!AB48</f>
        <v>uz^</v>
      </c>
      <c r="CR12" s="15">
        <f>'Step (7)'!AC48</f>
        <v>-5.7639090232895644E-2</v>
      </c>
      <c r="CS12" s="15">
        <f>'Step (7)'!AD48</f>
        <v>-8.1642336378647748E-2</v>
      </c>
      <c r="CT12" s="16">
        <f>'Step (7)'!AE48</f>
        <v>0.99499360007376936</v>
      </c>
      <c r="CV12" s="14" t="str">
        <f>'Step (7)'!AB66</f>
        <v>lz^</v>
      </c>
      <c r="CW12" s="15">
        <f>'Step (7)'!AC66</f>
        <v>8.9226123486511863E-2</v>
      </c>
      <c r="CX12" s="15">
        <f>'Step (7)'!AD66</f>
        <v>6.4510815988041564E-3</v>
      </c>
      <c r="CY12" s="59">
        <f>'Step (7)'!AE66</f>
        <v>0.99599050318453108</v>
      </c>
    </row>
    <row r="13" spans="2:118" x14ac:dyDescent="0.3">
      <c r="B13" s="77">
        <v>734.03045654296875</v>
      </c>
      <c r="C13" s="78">
        <v>317.9991455078125</v>
      </c>
      <c r="D13" s="71">
        <v>170.44044494628906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-2.774312532983672</v>
      </c>
      <c r="N13" s="91" t="s">
        <v>141</v>
      </c>
      <c r="U13" s="92" t="s">
        <v>139</v>
      </c>
      <c r="V13" s="5"/>
      <c r="W13" s="173">
        <f>'Step (7)'!CW18/1000</f>
        <v>-2.774312532983672</v>
      </c>
      <c r="X13" s="91" t="s">
        <v>141</v>
      </c>
      <c r="AB13" s="7">
        <v>11</v>
      </c>
      <c r="AC13" s="12">
        <f>'Step (7)'!B13</f>
        <v>734.03045654296875</v>
      </c>
      <c r="AD13">
        <f>'Step (7)'!C13</f>
        <v>317.9991455078125</v>
      </c>
      <c r="AE13" s="13">
        <f>'Step (7)'!D13</f>
        <v>170.44044494628906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(7)'!BU27</f>
        <v>15.159411508282568</v>
      </c>
      <c r="CD13" t="s">
        <v>24</v>
      </c>
      <c r="CE13" s="258"/>
      <c r="CF13" s="258"/>
      <c r="CG13" s="258"/>
      <c r="CH13" s="258"/>
      <c r="CI13" s="258"/>
      <c r="CJ13" s="258"/>
      <c r="CK13" s="258"/>
      <c r="CL13" s="258"/>
      <c r="CM13" s="258"/>
      <c r="CN13" s="258"/>
      <c r="CO13" s="25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774.5067138671875</v>
      </c>
      <c r="C14" s="84">
        <v>545.55218505859375</v>
      </c>
      <c r="D14" s="69">
        <v>140.97801208496094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-0.33006960110188516</v>
      </c>
      <c r="N14" s="89" t="s">
        <v>141</v>
      </c>
      <c r="U14" s="50" t="s">
        <v>135</v>
      </c>
      <c r="V14" s="13"/>
      <c r="W14" s="172">
        <f>'Step (7)'!CW88/1000</f>
        <v>-0.33006960110188516</v>
      </c>
      <c r="X14" s="89" t="s">
        <v>141</v>
      </c>
      <c r="AB14" s="7">
        <v>12</v>
      </c>
      <c r="AC14" s="12">
        <f>'Step (7)'!B14</f>
        <v>774.5067138671875</v>
      </c>
      <c r="AD14">
        <f>'Step (7)'!C14</f>
        <v>545.55218505859375</v>
      </c>
      <c r="AE14" s="13">
        <f>'Step (7)'!D14</f>
        <v>140.97801208496094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(7)'!BU28</f>
        <v>-55.727823306954932</v>
      </c>
      <c r="CD14" t="s">
        <v>45</v>
      </c>
      <c r="CE14" s="258"/>
      <c r="CF14" s="258"/>
      <c r="CG14" s="258"/>
      <c r="CH14" s="258"/>
      <c r="CI14" s="258"/>
      <c r="CJ14" s="258"/>
      <c r="CK14" s="258"/>
      <c r="CL14" s="258"/>
      <c r="CM14" s="258"/>
      <c r="CN14" s="258"/>
      <c r="CO14" s="25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709.45355224609375</v>
      </c>
      <c r="C15" s="84">
        <v>317.81622314453125</v>
      </c>
      <c r="D15" s="69">
        <v>331.29928588867188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2.2915395006478229E-2</v>
      </c>
      <c r="N15" s="89" t="s">
        <v>141</v>
      </c>
      <c r="U15" s="50" t="s">
        <v>136</v>
      </c>
      <c r="V15" s="13"/>
      <c r="W15" s="172">
        <f>'Step (7)'!CW83/1000</f>
        <v>2.2915395006478229E-2</v>
      </c>
      <c r="X15" s="89" t="s">
        <v>141</v>
      </c>
      <c r="AB15" s="8">
        <v>13</v>
      </c>
      <c r="AC15" s="14">
        <f>'Step (7)'!B15</f>
        <v>709.45355224609375</v>
      </c>
      <c r="AD15" s="15">
        <f>'Step (7)'!C15</f>
        <v>317.81622314453125</v>
      </c>
      <c r="AE15" s="16">
        <f>'Step (7)'!D15</f>
        <v>331.29928588867188</v>
      </c>
      <c r="AJ15" s="258" t="e" vm="2">
        <v>#VALUE!</v>
      </c>
      <c r="AK15" s="258"/>
      <c r="AL15" s="258"/>
      <c r="AM15" s="258"/>
      <c r="AN15" s="258"/>
      <c r="AO15" s="258"/>
      <c r="AP15" s="258"/>
      <c r="AQ15" s="258"/>
      <c r="AR15" s="258"/>
      <c r="BB15" s="33" t="s">
        <v>56</v>
      </c>
      <c r="BC15" s="33">
        <f t="shared" ref="BC15:BH20" si="6">BC4</f>
        <v>-0.28376916693920712</v>
      </c>
      <c r="BD15" s="33">
        <f t="shared" si="6"/>
        <v>0.95715870950002468</v>
      </c>
      <c r="BE15" s="33">
        <f t="shared" si="6"/>
        <v>-5.7639090232895644E-2</v>
      </c>
      <c r="BF15" s="33">
        <f t="shared" si="6"/>
        <v>-6.5572459159357707E-2</v>
      </c>
      <c r="BG15" s="33">
        <f t="shared" si="6"/>
        <v>-0.26873987093462526</v>
      </c>
      <c r="BH15" s="33">
        <f t="shared" si="6"/>
        <v>0.95907120729256112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0.3025517400559613</v>
      </c>
      <c r="BN15" s="38">
        <v>-0.66003263657148958</v>
      </c>
      <c r="BO15" s="38">
        <v>-0.23916883380822354</v>
      </c>
      <c r="BP15" s="38">
        <v>-5.522253048801367E-3</v>
      </c>
      <c r="BQ15" s="38">
        <v>-9.2410594245772323E-4</v>
      </c>
      <c r="BR15" s="39">
        <v>-5.7880139838580339E-3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-396.06358878641817</v>
      </c>
      <c r="BV15" s="33" t="s">
        <v>23</v>
      </c>
      <c r="BW15" s="33"/>
      <c r="BX15" s="33"/>
      <c r="BY15" s="33"/>
      <c r="CC15">
        <f>'Step (7)'!BU29</f>
        <v>393.55626431891318</v>
      </c>
      <c r="CD15" t="s">
        <v>46</v>
      </c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Q15" s="50"/>
      <c r="CR15">
        <f>CR6*CR12</f>
        <v>8.4715105063053481E-3</v>
      </c>
      <c r="CS15">
        <f>CS6*CS12</f>
        <v>6.7313992576256657E-2</v>
      </c>
      <c r="CT15">
        <f>CT6*CT12</f>
        <v>-0.5437076687047333</v>
      </c>
      <c r="CW15">
        <f>CW6*CW12</f>
        <v>-1.9103712873498064E-2</v>
      </c>
      <c r="CX15">
        <f>CX6*CX12</f>
        <v>-4.8352785693159062E-3</v>
      </c>
      <c r="CY15" s="56">
        <f>CY6*CY12</f>
        <v>0.62387830251881871</v>
      </c>
      <c r="DB15" t="s">
        <v>410</v>
      </c>
      <c r="DC15">
        <f>DC6-DC7</f>
        <v>65.05316162109375</v>
      </c>
      <c r="DD15">
        <f>DD6-DD7</f>
        <v>227.7359619140625</v>
      </c>
      <c r="DE15">
        <f>DE6-DE7</f>
        <v>-190.32127380371094</v>
      </c>
      <c r="DI15" t="s">
        <v>414</v>
      </c>
      <c r="DJ15">
        <f>DJ6-DJ7</f>
        <v>37.22998046875</v>
      </c>
      <c r="DK15">
        <f>DK6-DK7</f>
        <v>208.8521728515625</v>
      </c>
      <c r="DL15">
        <f>DL6-DL7</f>
        <v>138.41853332519531</v>
      </c>
    </row>
    <row r="16" spans="2:118" ht="15" thickBot="1" x14ac:dyDescent="0.35">
      <c r="B16" s="202">
        <v>767.38031005859375</v>
      </c>
      <c r="C16" s="203">
        <v>602.38555908203125</v>
      </c>
      <c r="D16" s="204">
        <v>6.1950444774083735E-11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-5.5727823306954895E-2</v>
      </c>
      <c r="N16" s="89" t="s">
        <v>141</v>
      </c>
      <c r="U16" s="50" t="s">
        <v>140</v>
      </c>
      <c r="V16" s="13"/>
      <c r="W16" s="172">
        <f>'Step (7)'!CC7/1000</f>
        <v>-5.5727823306954895E-2</v>
      </c>
      <c r="X16" s="89" t="s">
        <v>141</v>
      </c>
      <c r="AJ16" s="258"/>
      <c r="AK16" s="258"/>
      <c r="AL16" s="258"/>
      <c r="AM16" s="258"/>
      <c r="AN16" s="258"/>
      <c r="AO16" s="258"/>
      <c r="AP16" s="258"/>
      <c r="AQ16" s="258"/>
      <c r="AR16" s="258"/>
      <c r="AV16" t="s">
        <v>67</v>
      </c>
      <c r="BB16" s="33" t="s">
        <v>57</v>
      </c>
      <c r="BC16" s="33">
        <f t="shared" si="6"/>
        <v>0.9568811608382346</v>
      </c>
      <c r="BD16" s="33">
        <f t="shared" si="6"/>
        <v>0.27877046641189984</v>
      </c>
      <c r="BE16" s="33">
        <f t="shared" si="6"/>
        <v>-8.1642336378647748E-2</v>
      </c>
      <c r="BF16" s="33">
        <f t="shared" si="6"/>
        <v>0.99484113730000101</v>
      </c>
      <c r="BG16" s="33">
        <f t="shared" si="6"/>
        <v>0.96304761439926512</v>
      </c>
      <c r="BH16" s="33">
        <f t="shared" si="6"/>
        <v>0.26925392466237136</v>
      </c>
      <c r="BI16" s="33"/>
      <c r="BJ16" s="33">
        <f t="shared" si="7"/>
        <v>0</v>
      </c>
      <c r="BK16" s="33"/>
      <c r="BL16" s="33"/>
      <c r="BM16" s="41">
        <v>-0.71621666548499685</v>
      </c>
      <c r="BN16" s="33">
        <v>-0.20219321767696008</v>
      </c>
      <c r="BO16" s="33">
        <v>3.7177351861204057E-2</v>
      </c>
      <c r="BP16" s="33">
        <v>-1.6207161653903396E-3</v>
      </c>
      <c r="BQ16" s="33">
        <v>5.7146016045911286E-3</v>
      </c>
      <c r="BR16" s="42">
        <v>-8.8589667248725149E-4</v>
      </c>
      <c r="BS16" s="43">
        <f t="shared" si="8"/>
        <v>0</v>
      </c>
      <c r="BT16" s="33" t="s">
        <v>50</v>
      </c>
      <c r="BU16" s="43">
        <v>61.565694682153918</v>
      </c>
      <c r="BV16" s="33" t="s">
        <v>24</v>
      </c>
      <c r="BW16" s="33"/>
      <c r="BX16" s="33"/>
      <c r="BY16" s="33"/>
      <c r="CC16">
        <f>'Step (7)'!BU30</f>
        <v>-155.26187460763268</v>
      </c>
      <c r="CD16" t="s">
        <v>47</v>
      </c>
      <c r="CE16" s="258"/>
      <c r="CF16" s="258"/>
      <c r="CG16" s="258"/>
      <c r="CH16" s="258"/>
      <c r="CI16" s="258"/>
      <c r="CJ16" s="258"/>
      <c r="CK16" s="258"/>
      <c r="CL16" s="258"/>
      <c r="CM16" s="258"/>
      <c r="CN16" s="258"/>
      <c r="CO16" s="258"/>
      <c r="CQ16" s="60" t="s">
        <v>147</v>
      </c>
      <c r="CR16">
        <f>SUM(CR15:CT15)</f>
        <v>-0.46792216562217132</v>
      </c>
      <c r="CV16" s="1" t="s">
        <v>147</v>
      </c>
      <c r="CW16">
        <f>SUM(CW15:CY15)</f>
        <v>0.59993931107600473</v>
      </c>
      <c r="CY16" s="56"/>
      <c r="DB16" t="s">
        <v>42</v>
      </c>
      <c r="DC16">
        <f>DC15/(SQRT(SUMSQ($DC$15:$DE$15)))</f>
        <v>0.21410448114319272</v>
      </c>
      <c r="DD16">
        <f>DD15/(SQRT(SUMSQ($DC$15:$DE$15)))</f>
        <v>0.7495299036695221</v>
      </c>
      <c r="DE16">
        <f>DE15/(SQRT(SUMSQ($DC$15:$DE$15)))</f>
        <v>-0.62638981046913689</v>
      </c>
      <c r="DI16" t="s">
        <v>43</v>
      </c>
      <c r="DJ16">
        <f>DJ15/(SQRT(SUMSQ($DC$15:$DE$15)))</f>
        <v>0.12253217910700676</v>
      </c>
      <c r="DK16">
        <f>DK15/(SQRT(SUMSQ($DC$15:$DE$15)))</f>
        <v>0.68737913715038845</v>
      </c>
      <c r="DL16">
        <f>DL15/(SQRT(SUMSQ($DC$15:$DE$15)))</f>
        <v>0.45556630177038265</v>
      </c>
    </row>
    <row r="17" spans="2:118" x14ac:dyDescent="0.3">
      <c r="B17" s="212">
        <v>703.34942626953125</v>
      </c>
      <c r="C17" s="213">
        <v>330.94805908203125</v>
      </c>
      <c r="D17" s="213">
        <v>350.453857421875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0.16863223352162732</v>
      </c>
      <c r="N17" s="89" t="s">
        <v>141</v>
      </c>
      <c r="U17" s="50" t="s">
        <v>137</v>
      </c>
      <c r="V17" s="13"/>
      <c r="W17" s="172">
        <f>'Step (7)'!CW63/1000</f>
        <v>0.16863223352162732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58"/>
      <c r="AK17" s="258"/>
      <c r="AL17" s="258"/>
      <c r="AM17" s="258"/>
      <c r="AN17" s="258"/>
      <c r="AO17" s="258"/>
      <c r="AP17" s="258"/>
      <c r="AQ17" s="258"/>
      <c r="AR17" s="258"/>
      <c r="AV17" t="s">
        <v>66</v>
      </c>
      <c r="BB17" s="33" t="s">
        <v>59</v>
      </c>
      <c r="BC17" s="33">
        <f t="shared" si="6"/>
        <v>6.2076597260971478E-2</v>
      </c>
      <c r="BD17" s="33">
        <f t="shared" si="6"/>
        <v>7.8321337352852322E-2</v>
      </c>
      <c r="BE17" s="33">
        <f t="shared" si="6"/>
        <v>0.99499360007376936</v>
      </c>
      <c r="BF17" s="33">
        <f t="shared" si="6"/>
        <v>7.7403902585300971E-2</v>
      </c>
      <c r="BG17" s="33">
        <f t="shared" si="6"/>
        <v>1.7837437313844781E-2</v>
      </c>
      <c r="BH17" s="33">
        <f t="shared" si="6"/>
        <v>-8.7662668202030836E-2</v>
      </c>
      <c r="BI17" s="33"/>
      <c r="BJ17" s="33">
        <f t="shared" si="7"/>
        <v>1656</v>
      </c>
      <c r="BK17" s="33"/>
      <c r="BL17" s="33"/>
      <c r="BM17" s="41">
        <v>0.22022236664507314</v>
      </c>
      <c r="BN17" s="33">
        <v>8.7406280145265344E-2</v>
      </c>
      <c r="BO17" s="33">
        <v>1.0175932949386852</v>
      </c>
      <c r="BP17" s="33">
        <v>5.3485725160889574E-4</v>
      </c>
      <c r="BQ17" s="33">
        <v>-7.4342950693205513E-4</v>
      </c>
      <c r="BR17" s="42">
        <v>-1.0150794362931204E-3</v>
      </c>
      <c r="BS17" s="43">
        <f t="shared" si="8"/>
        <v>1656</v>
      </c>
      <c r="BT17" s="33" t="s">
        <v>51</v>
      </c>
      <c r="BU17" s="43">
        <v>1685.1344964184627</v>
      </c>
      <c r="BV17" s="33" t="s">
        <v>25</v>
      </c>
      <c r="BW17" s="33"/>
      <c r="BX17" s="33"/>
      <c r="BY17" s="33"/>
      <c r="CC17">
        <f>'Step (7)'!BU31</f>
        <v>1664.41914974775</v>
      </c>
      <c r="CD17" t="s">
        <v>48</v>
      </c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Q17" s="50"/>
      <c r="CY17" s="56"/>
      <c r="DB17" t="s">
        <v>389</v>
      </c>
      <c r="DC17">
        <f>DC7</f>
        <v>1.45355224609375</v>
      </c>
      <c r="DD17">
        <f>DD7</f>
        <v>42.81622314453125</v>
      </c>
      <c r="DE17">
        <f>DE7</f>
        <v>-2.75048828125</v>
      </c>
      <c r="DF17">
        <f>SQRT(SUMSQ(DC17:DE17))</f>
        <v>42.929092283435381</v>
      </c>
      <c r="DG17" t="s">
        <v>397</v>
      </c>
      <c r="DI17" t="s">
        <v>415</v>
      </c>
      <c r="DJ17">
        <f>DJ7</f>
        <v>734.03045654296875</v>
      </c>
      <c r="DK17">
        <f>DK7</f>
        <v>317.9991455078125</v>
      </c>
      <c r="DL17">
        <f>DL7</f>
        <v>170.44044494628906</v>
      </c>
      <c r="DM17">
        <f>SQRT(SUMSQ(DJ17:DL17))</f>
        <v>817.90837686740133</v>
      </c>
      <c r="DN17" t="s">
        <v>397</v>
      </c>
    </row>
    <row r="18" spans="2:118" ht="15" thickBot="1" x14ac:dyDescent="0.35">
      <c r="B18" s="215">
        <v>651.8800048828125</v>
      </c>
      <c r="C18" s="184">
        <v>265</v>
      </c>
      <c r="D18" s="184">
        <v>505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-1.5870498998389573</v>
      </c>
      <c r="N18" s="89" t="s">
        <v>141</v>
      </c>
      <c r="U18" s="50" t="s">
        <v>138</v>
      </c>
      <c r="V18" s="13"/>
      <c r="W18" s="172">
        <f>'Step (7)'!CW58/1000</f>
        <v>-1.5870498998389573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1656</v>
      </c>
      <c r="AF18" t="s">
        <v>8</v>
      </c>
      <c r="AJ18" s="258"/>
      <c r="AK18" s="258"/>
      <c r="AL18" s="258"/>
      <c r="AM18" s="258"/>
      <c r="AN18" s="258"/>
      <c r="AO18" s="258"/>
      <c r="AP18" s="258"/>
      <c r="AQ18" s="258"/>
      <c r="AR18" s="258"/>
      <c r="BB18" s="33" t="s">
        <v>61</v>
      </c>
      <c r="BC18" s="33">
        <f t="shared" si="6"/>
        <v>-291.3986129589448</v>
      </c>
      <c r="BD18" s="33">
        <f t="shared" si="6"/>
        <v>-88.100220039641187</v>
      </c>
      <c r="BE18" s="33">
        <f t="shared" si="6"/>
        <v>-28.382669931131069</v>
      </c>
      <c r="BF18" s="33">
        <f t="shared" si="6"/>
        <v>-188.38569702022343</v>
      </c>
      <c r="BG18" s="33">
        <f t="shared" si="6"/>
        <v>-126.49924933806929</v>
      </c>
      <c r="BH18" s="33">
        <f t="shared" si="6"/>
        <v>-32.384761017028218</v>
      </c>
      <c r="BI18" s="33"/>
      <c r="BJ18" s="33">
        <f t="shared" si="7"/>
        <v>0</v>
      </c>
      <c r="BK18" s="33"/>
      <c r="BL18" s="33"/>
      <c r="BM18" s="41">
        <v>-0.28784474342457728</v>
      </c>
      <c r="BN18" s="33">
        <v>-0.23304372358352152</v>
      </c>
      <c r="BO18" s="33">
        <v>-3.3652067214344744E-2</v>
      </c>
      <c r="BP18" s="33">
        <v>-3.0338164916841512E-4</v>
      </c>
      <c r="BQ18" s="33">
        <v>-2.2165226110393691E-3</v>
      </c>
      <c r="BR18" s="42">
        <v>1.794461813599614E-2</v>
      </c>
      <c r="BS18" s="43">
        <f t="shared" si="8"/>
        <v>0</v>
      </c>
      <c r="BT18" s="33" t="s">
        <v>52</v>
      </c>
      <c r="BU18" s="43">
        <v>-55.727823306954896</v>
      </c>
      <c r="BV18" s="33" t="s">
        <v>45</v>
      </c>
      <c r="BW18" s="33"/>
      <c r="BX18" s="33"/>
      <c r="BY18" s="33"/>
      <c r="CE18" s="258"/>
      <c r="CF18" s="258"/>
      <c r="CG18" s="258"/>
      <c r="CH18" s="258"/>
      <c r="CI18" s="258"/>
      <c r="CJ18" s="258"/>
      <c r="CK18" s="258"/>
      <c r="CL18" s="258"/>
      <c r="CM18" s="258"/>
      <c r="CN18" s="258"/>
      <c r="CO18" s="258"/>
      <c r="CQ18" s="61" t="s">
        <v>145</v>
      </c>
      <c r="CR18" s="62">
        <f>-CC6/CR16</f>
        <v>3601.3136804020146</v>
      </c>
      <c r="CS18" s="62"/>
      <c r="CT18" s="62"/>
      <c r="CU18" s="62"/>
      <c r="CV18" s="63" t="s">
        <v>146</v>
      </c>
      <c r="CW18" s="62">
        <f>-CC17/CW16</f>
        <v>-2774.3125329836721</v>
      </c>
      <c r="CX18" s="62"/>
      <c r="CY18" s="64"/>
      <c r="DB18" t="s">
        <v>394</v>
      </c>
      <c r="DC18">
        <f>DC16*DC17</f>
        <v>0.31121204946442471</v>
      </c>
      <c r="DD18">
        <f t="shared" ref="DD18:DE18" si="9">DD16*DD17</f>
        <v>32.09203960901327</v>
      </c>
      <c r="DE18">
        <f t="shared" si="9"/>
        <v>1.7228778331897696</v>
      </c>
      <c r="DF18">
        <f>SUM(DC18:DE18)</f>
        <v>34.126129491667463</v>
      </c>
      <c r="DG18" t="s">
        <v>396</v>
      </c>
      <c r="DI18" t="s">
        <v>416</v>
      </c>
      <c r="DJ18">
        <f>DJ16*DJ17</f>
        <v>89.942351371120992</v>
      </c>
      <c r="DK18">
        <f t="shared" ref="DK18:DL18" si="10">DK16*DK17</f>
        <v>218.58597825372098</v>
      </c>
      <c r="DL18">
        <f t="shared" si="10"/>
        <v>77.646923176279415</v>
      </c>
      <c r="DM18">
        <f>SUM(DJ18:DL18)</f>
        <v>386.17525280112136</v>
      </c>
      <c r="DN18" t="s">
        <v>396</v>
      </c>
    </row>
    <row r="19" spans="2:118" ht="15" thickBot="1" x14ac:dyDescent="0.35">
      <c r="B19" s="224">
        <v>708</v>
      </c>
      <c r="C19" s="225">
        <v>275</v>
      </c>
      <c r="D19" s="225">
        <v>334.04977416992188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-1.240304566430831</v>
      </c>
      <c r="N19" s="91" t="s">
        <v>141</v>
      </c>
      <c r="U19" s="92" t="s">
        <v>402</v>
      </c>
      <c r="V19" s="5"/>
      <c r="W19" s="180">
        <f>DC29</f>
        <v>-1.240304566430831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58"/>
      <c r="AK19" s="258"/>
      <c r="AL19" s="258"/>
      <c r="AM19" s="258"/>
      <c r="AN19" s="258"/>
      <c r="AO19" s="258"/>
      <c r="AP19" s="258"/>
      <c r="AQ19" s="258"/>
      <c r="AR19" s="258"/>
      <c r="BB19" s="33" t="s">
        <v>62</v>
      </c>
      <c r="BC19" s="33">
        <f t="shared" si="6"/>
        <v>-85.926384684771904</v>
      </c>
      <c r="BD19" s="33">
        <f t="shared" si="6"/>
        <v>287.5593778363164</v>
      </c>
      <c r="BE19" s="33">
        <f t="shared" si="6"/>
        <v>-25.210900796684051</v>
      </c>
      <c r="BF19" s="33">
        <f t="shared" si="6"/>
        <v>-17.273699410272055</v>
      </c>
      <c r="BG19" s="33">
        <f t="shared" si="6"/>
        <v>-35.331786520402744</v>
      </c>
      <c r="BH19" s="33">
        <f t="shared" si="6"/>
        <v>126.34975628541066</v>
      </c>
      <c r="BI19" s="33"/>
      <c r="BJ19" s="33">
        <f t="shared" si="7"/>
        <v>0</v>
      </c>
      <c r="BK19" s="33"/>
      <c r="BL19" s="33"/>
      <c r="BM19" s="41">
        <v>-0.27065971096047126</v>
      </c>
      <c r="BN19" s="33">
        <v>1.8565728912499921</v>
      </c>
      <c r="BO19" s="33">
        <v>0.33533751004646895</v>
      </c>
      <c r="BP19" s="33">
        <v>5.8573102602881982E-3</v>
      </c>
      <c r="BQ19" s="33">
        <v>2.9828316004903697E-3</v>
      </c>
      <c r="BR19" s="42">
        <v>-1.1786651561977444E-2</v>
      </c>
      <c r="BS19" s="43">
        <f t="shared" si="8"/>
        <v>0</v>
      </c>
      <c r="BT19" s="33" t="s">
        <v>53</v>
      </c>
      <c r="BU19" s="43">
        <v>555.31891663695262</v>
      </c>
      <c r="BV19" s="33" t="s">
        <v>46</v>
      </c>
      <c r="BW19" s="33"/>
      <c r="BX19" s="33"/>
      <c r="BY19" s="33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DB19" t="s">
        <v>395</v>
      </c>
      <c r="DC19">
        <f>SQRT(DF17^2-DF18^2)</f>
        <v>26.044466786587421</v>
      </c>
      <c r="DD19" t="s">
        <v>113</v>
      </c>
      <c r="DF19" s="1" t="s">
        <v>398</v>
      </c>
      <c r="DI19" t="s">
        <v>395</v>
      </c>
      <c r="DJ19">
        <f>SQRT(DM17^2-DM18^2)</f>
        <v>721.00123930119355</v>
      </c>
      <c r="DK19" t="s">
        <v>113</v>
      </c>
      <c r="DM19" s="1" t="s">
        <v>398</v>
      </c>
    </row>
    <row r="20" spans="2:118" ht="15" thickBot="1" x14ac:dyDescent="0.35">
      <c r="B20" s="215">
        <v>733.83868408203125</v>
      </c>
      <c r="C20" s="184">
        <v>311.70578002929688</v>
      </c>
      <c r="D20" s="184">
        <v>208.93975830078125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81" t="s">
        <v>419</v>
      </c>
      <c r="V20" s="282"/>
      <c r="W20" s="282"/>
      <c r="X20" s="283"/>
      <c r="AJ20" s="258"/>
      <c r="AK20" s="258"/>
      <c r="AL20" s="258"/>
      <c r="AM20" s="258"/>
      <c r="AN20" s="258"/>
      <c r="AO20" s="258"/>
      <c r="AP20" s="258"/>
      <c r="AQ20" s="258"/>
      <c r="AR20" s="258"/>
      <c r="BB20" s="33" t="s">
        <v>63</v>
      </c>
      <c r="BC20" s="33">
        <f t="shared" si="6"/>
        <v>-7.5487855887612056</v>
      </c>
      <c r="BD20" s="33">
        <f t="shared" si="6"/>
        <v>53.150663407484664</v>
      </c>
      <c r="BE20" s="33">
        <f t="shared" si="6"/>
        <v>-3.7128159580007987</v>
      </c>
      <c r="BF20" s="33">
        <f t="shared" si="6"/>
        <v>62.421572830944179</v>
      </c>
      <c r="BG20" s="33">
        <f t="shared" si="6"/>
        <v>1.7267491936383497</v>
      </c>
      <c r="BH20" s="33">
        <f t="shared" si="6"/>
        <v>33.775790473030831</v>
      </c>
      <c r="BI20" s="33"/>
      <c r="BJ20" s="33">
        <f t="shared" si="7"/>
        <v>0</v>
      </c>
      <c r="BK20" s="33"/>
      <c r="BL20" s="33"/>
      <c r="BM20" s="44">
        <v>1.7646964427768812</v>
      </c>
      <c r="BN20" s="45">
        <v>0.51604720452651209</v>
      </c>
      <c r="BO20" s="45">
        <v>4.4951506132449026E-2</v>
      </c>
      <c r="BP20" s="45">
        <v>1.636234559096301E-3</v>
      </c>
      <c r="BQ20" s="45">
        <v>-5.3370397225730995E-3</v>
      </c>
      <c r="BR20" s="46">
        <v>-2.9652594133841919E-3</v>
      </c>
      <c r="BS20" s="47">
        <f t="shared" si="8"/>
        <v>0</v>
      </c>
      <c r="BT20" s="33" t="s">
        <v>54</v>
      </c>
      <c r="BU20" s="47">
        <v>74.439694155335587</v>
      </c>
      <c r="BV20" s="33" t="s">
        <v>47</v>
      </c>
      <c r="BW20" s="33"/>
      <c r="BX20" s="33"/>
      <c r="BY20" s="33"/>
      <c r="CE20" s="258"/>
      <c r="CF20" s="258"/>
      <c r="CG20" s="258"/>
      <c r="CH20" s="258"/>
      <c r="CI20" s="258"/>
      <c r="CJ20" s="258"/>
      <c r="CK20" s="258"/>
      <c r="CL20" s="258"/>
      <c r="CM20" s="258"/>
      <c r="CN20" s="258"/>
      <c r="CO20" s="258"/>
      <c r="CX20" s="51" t="s">
        <v>267</v>
      </c>
      <c r="CY20" s="111" t="s">
        <v>280</v>
      </c>
    </row>
    <row r="21" spans="2:118" x14ac:dyDescent="0.3">
      <c r="B21" s="215">
        <v>723.6514892578125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58"/>
      <c r="AK21" s="258"/>
      <c r="AL21" s="258"/>
      <c r="AM21" s="258"/>
      <c r="AN21" s="258"/>
      <c r="AO21" s="258"/>
      <c r="AP21" s="258"/>
      <c r="AQ21" s="258"/>
      <c r="AR21" s="25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DB21" s="1" t="s">
        <v>391</v>
      </c>
      <c r="DI21" s="1" t="s">
        <v>391</v>
      </c>
    </row>
    <row r="22" spans="2:118" ht="13.8" customHeight="1" thickBot="1" x14ac:dyDescent="0.35">
      <c r="B22" s="228">
        <v>724.5831298828125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-0.23073106353814166</v>
      </c>
      <c r="N22" s="89" t="s">
        <v>141</v>
      </c>
      <c r="U22" s="50" t="s">
        <v>384</v>
      </c>
      <c r="V22" s="7" t="s">
        <v>2</v>
      </c>
      <c r="W22" s="178">
        <f>DC39</f>
        <v>-0.23073106353814166</v>
      </c>
      <c r="X22" s="89" t="s">
        <v>141</v>
      </c>
      <c r="AB22" s="6">
        <v>1</v>
      </c>
      <c r="AC22" s="18">
        <f t="shared" ref="AC22:AC34" si="11">AC3-$AC$11</f>
        <v>83.44378662109375</v>
      </c>
      <c r="AD22" s="18">
        <f t="shared" ref="AD22:AD34" si="12">AD3-$AD$11</f>
        <v>-307.97769165039063</v>
      </c>
      <c r="AE22" s="18">
        <f t="shared" ref="AE22:AE34" si="13">AE3-$AE$11</f>
        <v>284.54986572259429</v>
      </c>
      <c r="AJ22" s="258"/>
      <c r="AK22" s="258"/>
      <c r="AL22" s="258"/>
      <c r="AM22" s="258"/>
      <c r="AN22" s="258"/>
      <c r="AO22" s="258"/>
      <c r="AP22" s="258"/>
      <c r="AQ22" s="258"/>
      <c r="AR22" s="25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-51.46942138671875</v>
      </c>
      <c r="DD22">
        <f>DD9-DD8</f>
        <v>-65.94805908203125</v>
      </c>
      <c r="DE22">
        <f>DE9-DE8</f>
        <v>154.546142578125</v>
      </c>
      <c r="DI22" t="s">
        <v>409</v>
      </c>
      <c r="DJ22">
        <f>DJ9-DJ8</f>
        <v>-10.18719482421875</v>
      </c>
      <c r="DK22">
        <f>DK9-DK8</f>
        <v>-82.811065673828125</v>
      </c>
      <c r="DL22">
        <f>DL9-DL8</f>
        <v>154.53680419921875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-1.6139809696724425</v>
      </c>
      <c r="N23" s="89" t="s">
        <v>141</v>
      </c>
      <c r="U23" s="50" t="s">
        <v>384</v>
      </c>
      <c r="V23" s="7" t="s">
        <v>3</v>
      </c>
      <c r="W23" s="178">
        <f>DD39</f>
        <v>-1.6139809696724425</v>
      </c>
      <c r="X23" s="89" t="s">
        <v>141</v>
      </c>
      <c r="AB23" s="7">
        <v>2</v>
      </c>
      <c r="AC23" s="19">
        <f t="shared" si="11"/>
        <v>7.89666748046875</v>
      </c>
      <c r="AD23" s="20">
        <f t="shared" si="12"/>
        <v>-53.229736328125</v>
      </c>
      <c r="AE23" s="21">
        <f t="shared" si="13"/>
        <v>301.07635498040679</v>
      </c>
      <c r="AJ23" s="258"/>
      <c r="AK23" s="258"/>
      <c r="AL23" s="258"/>
      <c r="AM23" s="258"/>
      <c r="AN23" s="258"/>
      <c r="AO23" s="258"/>
      <c r="AP23" s="258"/>
      <c r="AQ23" s="258"/>
      <c r="AR23" s="25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Q23" s="28" t="s">
        <v>261</v>
      </c>
      <c r="CR23" s="51">
        <f>CC5</f>
        <v>61.565694682153918</v>
      </c>
      <c r="CS23" t="s">
        <v>8</v>
      </c>
      <c r="CT23" s="13"/>
      <c r="CV23" s="28" t="s">
        <v>263</v>
      </c>
      <c r="CW23" s="51">
        <f>CC16</f>
        <v>-155.26187460763268</v>
      </c>
      <c r="CX23" t="s">
        <v>8</v>
      </c>
      <c r="CY23" s="13"/>
      <c r="DB23" t="s">
        <v>387</v>
      </c>
      <c r="DC23">
        <f>DC22/(SQRT(SUMSQ($DC$22:$DE$22)))</f>
        <v>-0.29288103236669211</v>
      </c>
      <c r="DD23">
        <f>DD22/(SQRT(SUMSQ($DC$22:$DE$22)))</f>
        <v>-0.37527011390706977</v>
      </c>
      <c r="DE23">
        <f>DE22/(SQRT(SUMSQ($DC$22:$DE$22)))</f>
        <v>0.87942767894125073</v>
      </c>
      <c r="DI23" t="s">
        <v>387</v>
      </c>
      <c r="DJ23">
        <f>DJ22/(SQRT(SUMSQ($DC$22:$DE$22)))</f>
        <v>-5.7969101976493409E-2</v>
      </c>
      <c r="DK23">
        <f>DK22/(SQRT(SUMSQ($DC$22:$DE$22)))</f>
        <v>-0.47122718213022707</v>
      </c>
      <c r="DL23">
        <f>DL22/(SQRT(SUMSQ($DC$22:$DE$22)))</f>
        <v>0.87937453993208758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0.64704293568129345</v>
      </c>
      <c r="N24" s="93" t="s">
        <v>141</v>
      </c>
      <c r="U24" s="74" t="s">
        <v>384</v>
      </c>
      <c r="V24" s="94" t="s">
        <v>4</v>
      </c>
      <c r="W24" s="235">
        <f>DE39</f>
        <v>0.64704293568129345</v>
      </c>
      <c r="X24" s="93" t="s">
        <v>141</v>
      </c>
      <c r="AB24" s="7">
        <v>3</v>
      </c>
      <c r="AC24" s="19">
        <f t="shared" si="11"/>
        <v>-131.45025634765625</v>
      </c>
      <c r="AD24" s="20">
        <f t="shared" si="12"/>
        <v>-352.21017456054688</v>
      </c>
      <c r="AE24" s="21">
        <f t="shared" si="13"/>
        <v>268.47183227532867</v>
      </c>
      <c r="AJ24" s="258"/>
      <c r="AK24" s="258"/>
      <c r="AL24" s="258"/>
      <c r="AM24" s="258"/>
      <c r="AN24" s="258"/>
      <c r="AO24" s="258"/>
      <c r="AP24" s="258"/>
      <c r="AQ24" s="258"/>
      <c r="AR24" s="25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-4.65057373046875</v>
      </c>
      <c r="DD24">
        <f>DD8</f>
        <v>55.94805908203125</v>
      </c>
      <c r="DE24">
        <f>DE8</f>
        <v>16.404083251953125</v>
      </c>
      <c r="DF24">
        <f>SQRT(SUMSQ(DC24:DE24))</f>
        <v>58.488521082396964</v>
      </c>
      <c r="DG24" t="s">
        <v>397</v>
      </c>
      <c r="DI24" t="s">
        <v>388</v>
      </c>
      <c r="DJ24">
        <f>DJ8</f>
        <v>733.83868408203125</v>
      </c>
      <c r="DK24">
        <f>DK8</f>
        <v>311.70578002929688</v>
      </c>
      <c r="DL24">
        <f>DL8</f>
        <v>208.93975830078125</v>
      </c>
      <c r="DM24">
        <f>SQRT(SUMSQ(DJ24:DL24))</f>
        <v>824.21813263098534</v>
      </c>
      <c r="DN24" t="s">
        <v>397</v>
      </c>
    </row>
    <row r="25" spans="2:118" ht="15" thickBot="1" x14ac:dyDescent="0.35">
      <c r="AB25" s="7">
        <v>4</v>
      </c>
      <c r="AC25" s="19">
        <f t="shared" si="11"/>
        <v>87.61968994140625</v>
      </c>
      <c r="AD25" s="20">
        <f t="shared" si="12"/>
        <v>-377.38555908203125</v>
      </c>
      <c r="AE25" s="21">
        <f t="shared" si="13"/>
        <v>159.99999999993804</v>
      </c>
      <c r="AJ25" s="258"/>
      <c r="AK25" s="258"/>
      <c r="AL25" s="258"/>
      <c r="AM25" s="258"/>
      <c r="AN25" s="258"/>
      <c r="AO25" s="258"/>
      <c r="AP25" s="258"/>
      <c r="AQ25" s="258"/>
      <c r="AR25" s="25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Q25" s="12"/>
      <c r="CR25" s="51">
        <f>'Step (7)'!AC47</f>
        <v>0.95715870950002468</v>
      </c>
      <c r="CS25" s="51">
        <f>'Step (7)'!AD47</f>
        <v>0.27877046641189984</v>
      </c>
      <c r="CT25" s="67">
        <f>'Step (7)'!AE47</f>
        <v>7.8321337352852322E-2</v>
      </c>
      <c r="CV25" s="12"/>
      <c r="CW25" s="51">
        <f>CR68</f>
        <v>0.95907120729256112</v>
      </c>
      <c r="CX25" s="51">
        <f>CS68</f>
        <v>0.26925392466237136</v>
      </c>
      <c r="CY25" s="67">
        <f>CT68</f>
        <v>-8.7662668202030836E-2</v>
      </c>
      <c r="DB25" t="s">
        <v>394</v>
      </c>
      <c r="DC25">
        <f>DC23*DC24</f>
        <v>1.3620648352771061</v>
      </c>
      <c r="DD25">
        <f t="shared" ref="DD25:DE25" si="15">DD23*DD24</f>
        <v>-20.995634504593337</v>
      </c>
      <c r="DE25">
        <f t="shared" si="15"/>
        <v>14.426204859424182</v>
      </c>
      <c r="DF25">
        <f>SUM(DC25:DE25)</f>
        <v>-5.2073648098920486</v>
      </c>
      <c r="DG25" t="s">
        <v>396</v>
      </c>
      <c r="DI25" t="s">
        <v>416</v>
      </c>
      <c r="DJ25">
        <f>DJ23*DJ24</f>
        <v>-42.539969511846998</v>
      </c>
      <c r="DK25">
        <f t="shared" ref="DK25:DL25" si="16">DK23*DK24</f>
        <v>-146.88423637690997</v>
      </c>
      <c r="DL25">
        <f t="shared" si="16"/>
        <v>183.73630382927109</v>
      </c>
      <c r="DM25">
        <f>SUM(DJ25:DL25)</f>
        <v>-5.6879020594858787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94" t="s">
        <v>142</v>
      </c>
      <c r="V26" s="295"/>
      <c r="W26" s="295"/>
      <c r="X26" s="296"/>
      <c r="AB26" s="7">
        <v>5</v>
      </c>
      <c r="AC26" s="19">
        <f t="shared" si="11"/>
        <v>67.58233642578125</v>
      </c>
      <c r="AD26" s="20">
        <f t="shared" si="12"/>
        <v>-73.38623046875</v>
      </c>
      <c r="AE26" s="21">
        <f t="shared" si="13"/>
        <v>183.65275573724273</v>
      </c>
      <c r="AJ26" s="258"/>
      <c r="AK26" s="258"/>
      <c r="AL26" s="258"/>
      <c r="AM26" s="258"/>
      <c r="AN26" s="258"/>
      <c r="AO26" s="258"/>
      <c r="AP26" s="258"/>
      <c r="AQ26" s="258"/>
      <c r="AR26" s="258"/>
      <c r="BB26" s="33" t="s">
        <v>56</v>
      </c>
      <c r="BC26" s="33">
        <f t="shared" ref="BC26:BD31" si="17">BC4</f>
        <v>-0.28376916693920712</v>
      </c>
      <c r="BD26" s="33">
        <f t="shared" si="17"/>
        <v>0.95715870950002468</v>
      </c>
      <c r="BE26" s="33">
        <f t="shared" ref="BE26:BH31" si="18">BF4</f>
        <v>-6.5572459159357707E-2</v>
      </c>
      <c r="BF26" s="33">
        <f t="shared" si="18"/>
        <v>-0.26873987093462526</v>
      </c>
      <c r="BG26" s="33">
        <f t="shared" si="18"/>
        <v>0.95907120729256112</v>
      </c>
      <c r="BH26" s="33">
        <f t="shared" si="18"/>
        <v>8.9226123486511863E-2</v>
      </c>
      <c r="BI26" s="33"/>
      <c r="BJ26" s="33">
        <f>BK4</f>
        <v>0</v>
      </c>
      <c r="BK26" s="33"/>
      <c r="BL26" s="33"/>
      <c r="BM26" s="37">
        <f t="array" ref="BM26:BR31">MINVERSE(BC26:BH31)</f>
        <v>0.31378555537819947</v>
      </c>
      <c r="BN26" s="38">
        <v>-0.65557393410582121</v>
      </c>
      <c r="BO26" s="38">
        <v>-0.18726014114163009</v>
      </c>
      <c r="BP26" s="38">
        <v>-5.494969318815766E-3</v>
      </c>
      <c r="BQ26" s="38">
        <v>-9.6202920117665833E-4</v>
      </c>
      <c r="BR26" s="39">
        <v>-5.8397944414856498E-3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-310.10279373053942</v>
      </c>
      <c r="BV26" s="33" t="s">
        <v>23</v>
      </c>
      <c r="BW26" s="33"/>
      <c r="BX26" s="33"/>
      <c r="BY26" s="33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Q26" s="12"/>
      <c r="CT26" s="13"/>
      <c r="CV26" s="12"/>
      <c r="CY26" s="13"/>
      <c r="DB26" t="s">
        <v>395</v>
      </c>
      <c r="DC26">
        <f>SQRT(DF24^2-DF25^2)</f>
        <v>58.256248163975442</v>
      </c>
      <c r="DD26" t="s">
        <v>113</v>
      </c>
      <c r="DG26" s="1"/>
      <c r="DI26" t="s">
        <v>395</v>
      </c>
      <c r="DJ26">
        <f>SQRT(DM24^2-DM25^2)</f>
        <v>824.1985063853673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81" t="s">
        <v>133</v>
      </c>
      <c r="V27" s="282"/>
      <c r="W27" s="282"/>
      <c r="X27" s="283"/>
      <c r="AB27" s="7">
        <v>6</v>
      </c>
      <c r="AC27" s="19">
        <f t="shared" si="11"/>
        <v>102.05059814453125</v>
      </c>
      <c r="AD27" s="20">
        <f t="shared" si="12"/>
        <v>-359.2799072265625</v>
      </c>
      <c r="AE27" s="21">
        <f t="shared" si="13"/>
        <v>124.69852447503571</v>
      </c>
      <c r="AJ27" s="258"/>
      <c r="AK27" s="258"/>
      <c r="AL27" s="258"/>
      <c r="AM27" s="258"/>
      <c r="AN27" s="258"/>
      <c r="AO27" s="258"/>
      <c r="AP27" s="258"/>
      <c r="AQ27" s="258"/>
      <c r="AR27" s="258"/>
      <c r="BB27" s="33" t="s">
        <v>57</v>
      </c>
      <c r="BC27" s="33">
        <f t="shared" si="17"/>
        <v>0.9568811608382346</v>
      </c>
      <c r="BD27" s="33">
        <f t="shared" si="17"/>
        <v>0.27877046641189984</v>
      </c>
      <c r="BE27" s="33">
        <f t="shared" si="18"/>
        <v>0.99484113730000101</v>
      </c>
      <c r="BF27" s="33">
        <f t="shared" si="18"/>
        <v>0.96304761439926512</v>
      </c>
      <c r="BG27" s="33">
        <f t="shared" si="18"/>
        <v>0.26925392466237136</v>
      </c>
      <c r="BH27" s="33">
        <f t="shared" si="18"/>
        <v>6.4510815988041564E-3</v>
      </c>
      <c r="BI27" s="33"/>
      <c r="BJ27" s="33">
        <f t="shared" ref="BJ27:BJ31" si="20">BK5</f>
        <v>0</v>
      </c>
      <c r="BK27" s="33"/>
      <c r="BL27" s="33"/>
      <c r="BM27" s="41">
        <v>-0.72228128616036236</v>
      </c>
      <c r="BN27" s="33">
        <v>-0.20460026625154967</v>
      </c>
      <c r="BO27" s="33">
        <v>9.1542340025860917E-3</v>
      </c>
      <c r="BP27" s="33">
        <v>-1.6354453974655916E-3</v>
      </c>
      <c r="BQ27" s="33">
        <v>5.7350746293210993E-3</v>
      </c>
      <c r="BR27" s="42">
        <v>-8.5794278283351187E-4</v>
      </c>
      <c r="BS27" s="43">
        <f t="shared" si="19"/>
        <v>0</v>
      </c>
      <c r="BT27" s="33" t="s">
        <v>50</v>
      </c>
      <c r="BU27" s="43">
        <v>15.159411508282568</v>
      </c>
      <c r="BV27" s="33" t="s">
        <v>24</v>
      </c>
      <c r="BW27" s="33"/>
      <c r="BX27" s="33"/>
      <c r="BY27" s="33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Q27" s="28" t="s">
        <v>262</v>
      </c>
      <c r="CR27" s="51">
        <f>CC4</f>
        <v>-396.06358878641817</v>
      </c>
      <c r="CT27" s="13"/>
      <c r="CV27" s="28" t="s">
        <v>264</v>
      </c>
      <c r="CW27" s="51">
        <f>CC15</f>
        <v>393.55626431891318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60" t="e" vm="3">
        <v>#VALUE!</v>
      </c>
      <c r="L28" s="261"/>
      <c r="M28" s="261"/>
      <c r="N28" s="261"/>
      <c r="O28" s="261"/>
      <c r="P28" s="261"/>
      <c r="Q28" s="261"/>
      <c r="R28" s="261"/>
      <c r="S28" s="26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10.77618408203125</v>
      </c>
      <c r="AD28" s="20">
        <f t="shared" si="12"/>
        <v>-32.19183349609375</v>
      </c>
      <c r="AE28" s="21">
        <f t="shared" si="13"/>
        <v>130.75680541985992</v>
      </c>
      <c r="AJ28" s="258"/>
      <c r="AK28" s="258"/>
      <c r="AL28" s="258"/>
      <c r="AM28" s="258"/>
      <c r="AN28" s="258"/>
      <c r="AO28" s="258"/>
      <c r="AP28" s="258"/>
      <c r="AQ28" s="258"/>
      <c r="AR28" s="258"/>
      <c r="BB28" s="33" t="s">
        <v>59</v>
      </c>
      <c r="BC28" s="33">
        <f t="shared" si="17"/>
        <v>6.2076597260971478E-2</v>
      </c>
      <c r="BD28" s="33">
        <f t="shared" si="17"/>
        <v>7.8321337352852322E-2</v>
      </c>
      <c r="BE28" s="33">
        <f t="shared" si="18"/>
        <v>7.7403902585300971E-2</v>
      </c>
      <c r="BF28" s="33">
        <f t="shared" si="18"/>
        <v>1.7837437313844781E-2</v>
      </c>
      <c r="BG28" s="33">
        <f t="shared" si="18"/>
        <v>-8.7662668202030836E-2</v>
      </c>
      <c r="BH28" s="33">
        <f t="shared" si="18"/>
        <v>0.99599050318453108</v>
      </c>
      <c r="BI28" s="33"/>
      <c r="BJ28" s="33">
        <f t="shared" si="20"/>
        <v>1656</v>
      </c>
      <c r="BK28" s="33"/>
      <c r="BL28" s="33"/>
      <c r="BM28" s="41">
        <v>-0.28784474342457722</v>
      </c>
      <c r="BN28" s="33">
        <v>-0.23304372358352152</v>
      </c>
      <c r="BO28" s="33">
        <v>-3.3652067214344765E-2</v>
      </c>
      <c r="BP28" s="33">
        <v>-3.0338164916841518E-4</v>
      </c>
      <c r="BQ28" s="33">
        <v>-2.2165226110393696E-3</v>
      </c>
      <c r="BR28" s="42">
        <v>1.794461813599614E-2</v>
      </c>
      <c r="BS28" s="43">
        <f t="shared" si="19"/>
        <v>1656</v>
      </c>
      <c r="BT28" s="33" t="s">
        <v>52</v>
      </c>
      <c r="BU28" s="43">
        <v>-55.727823306954932</v>
      </c>
      <c r="BV28" s="33" t="s">
        <v>45</v>
      </c>
      <c r="BW28" s="33"/>
      <c r="BX28" s="33"/>
      <c r="BY28" s="33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63"/>
      <c r="L29" s="264"/>
      <c r="M29" s="264"/>
      <c r="N29" s="264"/>
      <c r="O29" s="264"/>
      <c r="P29" s="264"/>
      <c r="Q29" s="264"/>
      <c r="R29" s="264"/>
      <c r="S29" s="265"/>
      <c r="U29" s="88" t="s">
        <v>128</v>
      </c>
      <c r="V29" s="7" t="s">
        <v>2</v>
      </c>
      <c r="W29" s="172">
        <f>'Step (7)'!BU15/1000</f>
        <v>-0.39606358878641817</v>
      </c>
      <c r="X29" s="89" t="s">
        <v>141</v>
      </c>
      <c r="AB29" s="7">
        <v>8</v>
      </c>
      <c r="AC29" s="19">
        <f t="shared" si="11"/>
        <v>-136.64227294921875</v>
      </c>
      <c r="AD29" s="20">
        <f t="shared" si="12"/>
        <v>-376.00050354003906</v>
      </c>
      <c r="AE29" s="21">
        <f t="shared" si="13"/>
        <v>146.1902008056021</v>
      </c>
      <c r="AJ29" s="258"/>
      <c r="AK29" s="258"/>
      <c r="AL29" s="258"/>
      <c r="AM29" s="258"/>
      <c r="AN29" s="258"/>
      <c r="AO29" s="258"/>
      <c r="AP29" s="258"/>
      <c r="AQ29" s="258"/>
      <c r="AR29" s="258"/>
      <c r="BB29" s="33" t="s">
        <v>61</v>
      </c>
      <c r="BC29" s="33">
        <f t="shared" si="17"/>
        <v>-291.3986129589448</v>
      </c>
      <c r="BD29" s="33">
        <f t="shared" si="17"/>
        <v>-88.100220039641187</v>
      </c>
      <c r="BE29" s="33">
        <f t="shared" si="18"/>
        <v>-188.38569702022343</v>
      </c>
      <c r="BF29" s="33">
        <f t="shared" si="18"/>
        <v>-126.49924933806929</v>
      </c>
      <c r="BG29" s="33">
        <f t="shared" si="18"/>
        <v>-32.384761017028218</v>
      </c>
      <c r="BH29" s="33">
        <f t="shared" si="18"/>
        <v>-32.906283263569534</v>
      </c>
      <c r="BI29" s="33"/>
      <c r="BJ29" s="33">
        <f t="shared" si="20"/>
        <v>0</v>
      </c>
      <c r="BK29" s="33"/>
      <c r="BL29" s="33"/>
      <c r="BM29" s="41">
        <v>-0.29179971741335475</v>
      </c>
      <c r="BN29" s="33">
        <v>1.8481824204978936</v>
      </c>
      <c r="BO29" s="33">
        <v>0.23765474898485095</v>
      </c>
      <c r="BP29" s="33">
        <v>5.8059672204206509E-3</v>
      </c>
      <c r="BQ29" s="33">
        <v>3.0541963070514285E-3</v>
      </c>
      <c r="BR29" s="42">
        <v>-1.1689210116041073E-2</v>
      </c>
      <c r="BS29" s="43">
        <f t="shared" si="19"/>
        <v>0</v>
      </c>
      <c r="BT29" s="33" t="s">
        <v>53</v>
      </c>
      <c r="BU29" s="43">
        <v>393.55626431891318</v>
      </c>
      <c r="BV29" s="33" t="s">
        <v>46</v>
      </c>
      <c r="BW29" s="33"/>
      <c r="BX29" s="33"/>
      <c r="BY29" s="33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Q29" s="12"/>
      <c r="CR29" s="51">
        <f>AC46</f>
        <v>-0.28376916693920712</v>
      </c>
      <c r="CS29" s="51">
        <f>AD46</f>
        <v>0.9568811608382346</v>
      </c>
      <c r="CT29" s="67">
        <f>AE46</f>
        <v>6.2076597260971478E-2</v>
      </c>
      <c r="CV29" s="12"/>
      <c r="CW29" s="51">
        <f>AC64</f>
        <v>-0.26873987093462526</v>
      </c>
      <c r="CX29" s="51">
        <f>AD64</f>
        <v>0.96304761439926512</v>
      </c>
      <c r="CY29" s="67">
        <f>AE64</f>
        <v>1.7837437313844781E-2</v>
      </c>
      <c r="DB29" t="s">
        <v>401</v>
      </c>
      <c r="DC29" s="178">
        <f>-ABS(DC11*DC19/DC26)</f>
        <v>-1.240304566430831</v>
      </c>
      <c r="DD29" t="s">
        <v>141</v>
      </c>
      <c r="DI29" t="s">
        <v>401</v>
      </c>
      <c r="DJ29" s="178">
        <f>-ABS(DJ11*DJ19/DJ26)</f>
        <v>-3.150395938072879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63"/>
      <c r="L30" s="264"/>
      <c r="M30" s="264"/>
      <c r="N30" s="264"/>
      <c r="O30" s="264"/>
      <c r="P30" s="264"/>
      <c r="Q30" s="264"/>
      <c r="R30" s="264"/>
      <c r="S30" s="265"/>
      <c r="U30" s="88" t="s">
        <v>128</v>
      </c>
      <c r="V30" s="7" t="s">
        <v>3</v>
      </c>
      <c r="W30" s="172">
        <f>'Step (7)'!BU16/1000</f>
        <v>6.1565694682153921E-2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58"/>
      <c r="AK30" s="258"/>
      <c r="AL30" s="258"/>
      <c r="AM30" s="258"/>
      <c r="AN30" s="258"/>
      <c r="AO30" s="258"/>
      <c r="AP30" s="258"/>
      <c r="AQ30" s="258"/>
      <c r="AR30" s="258"/>
      <c r="BB30" s="33" t="s">
        <v>62</v>
      </c>
      <c r="BC30" s="33">
        <f t="shared" si="17"/>
        <v>-85.926384684771904</v>
      </c>
      <c r="BD30" s="33">
        <f t="shared" si="17"/>
        <v>287.5593778363164</v>
      </c>
      <c r="BE30" s="33">
        <f t="shared" si="18"/>
        <v>-17.273699410272055</v>
      </c>
      <c r="BF30" s="33">
        <f t="shared" si="18"/>
        <v>-35.331786520402744</v>
      </c>
      <c r="BG30" s="33">
        <f t="shared" si="18"/>
        <v>126.34975628541066</v>
      </c>
      <c r="BH30" s="33">
        <f t="shared" si="18"/>
        <v>0.93394586082278686</v>
      </c>
      <c r="BI30" s="33"/>
      <c r="BJ30" s="33">
        <f t="shared" si="20"/>
        <v>0</v>
      </c>
      <c r="BK30" s="33"/>
      <c r="BL30" s="33"/>
      <c r="BM30" s="41">
        <v>1.7346778162502863</v>
      </c>
      <c r="BN30" s="33">
        <v>0.50413280854697762</v>
      </c>
      <c r="BO30" s="33">
        <v>-9.3757170656783018E-2</v>
      </c>
      <c r="BP30" s="33">
        <v>1.5633278860562969E-3</v>
      </c>
      <c r="BQ30" s="33">
        <v>-5.2357024558030473E-3</v>
      </c>
      <c r="BR30" s="42">
        <v>-2.8268934019879959E-3</v>
      </c>
      <c r="BS30" s="43">
        <f t="shared" si="19"/>
        <v>0</v>
      </c>
      <c r="BT30" s="33" t="s">
        <v>54</v>
      </c>
      <c r="BU30" s="43">
        <v>-155.26187460763268</v>
      </c>
      <c r="BV30" s="33" t="s">
        <v>47</v>
      </c>
      <c r="BW30" s="33"/>
      <c r="BX30" s="33"/>
      <c r="BY30" s="33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63"/>
      <c r="L31" s="264"/>
      <c r="M31" s="264"/>
      <c r="N31" s="264"/>
      <c r="O31" s="264"/>
      <c r="P31" s="264"/>
      <c r="Q31" s="264"/>
      <c r="R31" s="264"/>
      <c r="S31" s="265"/>
      <c r="U31" s="88" t="s">
        <v>128</v>
      </c>
      <c r="V31" s="7" t="s">
        <v>4</v>
      </c>
      <c r="W31" s="172">
        <f>'Step (7)'!BU17/1000</f>
        <v>1.6851344964184627</v>
      </c>
      <c r="X31" s="89" t="s">
        <v>141</v>
      </c>
      <c r="AB31" s="7">
        <v>10</v>
      </c>
      <c r="AC31" s="19">
        <f t="shared" si="11"/>
        <v>3.880126953125</v>
      </c>
      <c r="AD31" s="20">
        <f t="shared" si="12"/>
        <v>-75.53424072265625</v>
      </c>
      <c r="AE31" s="21">
        <f t="shared" si="13"/>
        <v>308.85897827142242</v>
      </c>
      <c r="AJ31" s="258"/>
      <c r="AK31" s="258"/>
      <c r="AL31" s="258"/>
      <c r="AM31" s="258"/>
      <c r="AN31" s="258"/>
      <c r="AO31" s="258"/>
      <c r="AP31" s="258"/>
      <c r="AQ31" s="258"/>
      <c r="AR31" s="258"/>
      <c r="BB31" s="33" t="s">
        <v>63</v>
      </c>
      <c r="BC31" s="33">
        <f t="shared" si="17"/>
        <v>-7.5487855887612056</v>
      </c>
      <c r="BD31" s="33">
        <f t="shared" si="17"/>
        <v>53.150663407484664</v>
      </c>
      <c r="BE31" s="33">
        <f t="shared" si="18"/>
        <v>62.421572830944179</v>
      </c>
      <c r="BF31" s="33">
        <f t="shared" si="18"/>
        <v>1.7267491936383497</v>
      </c>
      <c r="BG31" s="33">
        <f t="shared" si="18"/>
        <v>33.775790473030831</v>
      </c>
      <c r="BH31" s="33">
        <f t="shared" si="18"/>
        <v>2.9418705536166079</v>
      </c>
      <c r="BI31" s="33"/>
      <c r="BJ31" s="33">
        <f t="shared" si="20"/>
        <v>0</v>
      </c>
      <c r="BK31" s="33"/>
      <c r="BL31" s="33"/>
      <c r="BM31" s="44">
        <v>0.21751517462010811</v>
      </c>
      <c r="BN31" s="45">
        <v>8.6331795349983489E-2</v>
      </c>
      <c r="BO31" s="45">
        <v>1.0050840276254529</v>
      </c>
      <c r="BP31" s="45">
        <v>5.2828225512643607E-4</v>
      </c>
      <c r="BQ31" s="45">
        <v>-7.3429053316226636E-4</v>
      </c>
      <c r="BR31" s="46">
        <v>-1.0026010718267736E-3</v>
      </c>
      <c r="BS31" s="47">
        <f t="shared" si="19"/>
        <v>0</v>
      </c>
      <c r="BT31" s="33" t="s">
        <v>55</v>
      </c>
      <c r="BU31" s="47">
        <v>1664.41914974775</v>
      </c>
      <c r="BV31" s="33" t="s">
        <v>48</v>
      </c>
      <c r="BW31" s="33"/>
      <c r="BX31" s="33"/>
      <c r="BY31" s="33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63"/>
      <c r="L32" s="264"/>
      <c r="M32" s="264"/>
      <c r="N32" s="264"/>
      <c r="O32" s="264"/>
      <c r="P32" s="264"/>
      <c r="Q32" s="264"/>
      <c r="R32" s="264"/>
      <c r="S32" s="265"/>
      <c r="U32" s="90" t="s">
        <v>131</v>
      </c>
      <c r="V32" s="30" t="s">
        <v>2</v>
      </c>
      <c r="W32" s="173">
        <f>'Step (7)'!BU18/1000</f>
        <v>-5.5727823306954895E-2</v>
      </c>
      <c r="X32" s="91" t="s">
        <v>141</v>
      </c>
      <c r="AB32" s="7">
        <v>11</v>
      </c>
      <c r="AC32" s="19">
        <f t="shared" si="11"/>
        <v>-33.349853515625</v>
      </c>
      <c r="AD32" s="20">
        <f t="shared" si="12"/>
        <v>-284.38641357421875</v>
      </c>
      <c r="AE32" s="21">
        <f t="shared" si="13"/>
        <v>170.4404449462271</v>
      </c>
      <c r="AJ32" s="258"/>
      <c r="AK32" s="258"/>
      <c r="AL32" s="258"/>
      <c r="AM32" s="258"/>
      <c r="AN32" s="258"/>
      <c r="AO32" s="258"/>
      <c r="AP32" s="258"/>
      <c r="AQ32" s="258"/>
      <c r="AR32" s="25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Q32" s="12"/>
      <c r="CR32">
        <f>CR6*CR25</f>
        <v>-0.14067848800124569</v>
      </c>
      <c r="CS32">
        <f>CS6*CS25</f>
        <v>-0.22984586109221095</v>
      </c>
      <c r="CT32" s="13">
        <f>CT6*CT25</f>
        <v>-4.2798176529777771E-2</v>
      </c>
      <c r="CV32" s="12"/>
      <c r="CW32">
        <f>CW6*CW25</f>
        <v>-0.20534144321674924</v>
      </c>
      <c r="CX32">
        <f>CX6*CX25</f>
        <v>-0.20181386821482797</v>
      </c>
      <c r="CY32" s="13">
        <f>CY6*CY25</f>
        <v>-5.4911002120288925E-2</v>
      </c>
      <c r="DB32" t="s">
        <v>404</v>
      </c>
      <c r="DC32" cm="1">
        <f t="array" ref="DC32:DE32">DC23:DE23</f>
        <v>-0.29288103236669211</v>
      </c>
      <c r="DD32">
        <v>-0.37527011390706977</v>
      </c>
      <c r="DE32">
        <v>0.87942767894125073</v>
      </c>
      <c r="DI32" t="s">
        <v>404</v>
      </c>
      <c r="DJ32" cm="1">
        <f t="array" ref="DJ32:DL32">DJ23:DL23</f>
        <v>-5.7969101976493409E-2</v>
      </c>
      <c r="DK32">
        <v>-0.47122718213022707</v>
      </c>
      <c r="DL32">
        <v>0.87937453993208758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63"/>
      <c r="L33" s="264"/>
      <c r="M33" s="264"/>
      <c r="N33" s="264"/>
      <c r="O33" s="264"/>
      <c r="P33" s="264"/>
      <c r="Q33" s="264"/>
      <c r="R33" s="264"/>
      <c r="S33" s="265"/>
      <c r="U33" s="88" t="s">
        <v>132</v>
      </c>
      <c r="V33" s="7" t="s">
        <v>2</v>
      </c>
      <c r="W33" s="172">
        <f>'Step (7)'!BU19/1000</f>
        <v>0.55531891663695265</v>
      </c>
      <c r="X33" s="89" t="s">
        <v>141</v>
      </c>
      <c r="AB33" s="7">
        <v>12</v>
      </c>
      <c r="AC33" s="19">
        <f t="shared" si="11"/>
        <v>7.12640380859375</v>
      </c>
      <c r="AD33" s="20">
        <f t="shared" si="12"/>
        <v>-56.8333740234375</v>
      </c>
      <c r="AE33" s="21">
        <f t="shared" si="13"/>
        <v>140.97801208489898</v>
      </c>
      <c r="AJ33" s="258"/>
      <c r="AK33" s="258"/>
      <c r="AL33" s="258"/>
      <c r="AM33" s="258"/>
      <c r="AN33" s="258"/>
      <c r="AO33" s="258"/>
      <c r="AP33" s="258"/>
      <c r="AQ33" s="258"/>
      <c r="AR33" s="25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58"/>
      <c r="CF33" s="258"/>
      <c r="CG33" s="258"/>
      <c r="CH33" s="258"/>
      <c r="CI33" s="258"/>
      <c r="CJ33" s="258"/>
      <c r="CK33" s="258"/>
      <c r="CL33" s="258"/>
      <c r="CM33" s="258"/>
      <c r="CN33" s="258"/>
      <c r="CO33" s="258"/>
      <c r="CQ33" s="12" t="s">
        <v>270</v>
      </c>
      <c r="CR33">
        <f>SUM(CR32:CT32)</f>
        <v>-0.41332252562323446</v>
      </c>
      <c r="CT33" s="13"/>
      <c r="CV33" s="12" t="s">
        <v>272</v>
      </c>
      <c r="CW33">
        <f>SUM(CW32:CY32)</f>
        <v>-0.46206631355186617</v>
      </c>
      <c r="CY33" s="13"/>
      <c r="DB33" t="s">
        <v>401</v>
      </c>
      <c r="DC33" s="178">
        <f>DC29</f>
        <v>-1.240304566430831</v>
      </c>
      <c r="DD33" t="s">
        <v>141</v>
      </c>
      <c r="DI33" t="s">
        <v>401</v>
      </c>
      <c r="DJ33" s="178">
        <f>DJ29</f>
        <v>-3.150395938072879</v>
      </c>
      <c r="DK33" t="s">
        <v>141</v>
      </c>
    </row>
    <row r="34" spans="2:116" ht="15" thickBot="1" x14ac:dyDescent="0.35">
      <c r="K34" s="263"/>
      <c r="L34" s="264"/>
      <c r="M34" s="264"/>
      <c r="N34" s="264"/>
      <c r="O34" s="264"/>
      <c r="P34" s="264"/>
      <c r="Q34" s="264"/>
      <c r="R34" s="264"/>
      <c r="S34" s="265"/>
      <c r="U34" s="88" t="s">
        <v>132</v>
      </c>
      <c r="V34" s="7" t="s">
        <v>3</v>
      </c>
      <c r="W34" s="172">
        <f>'Step (7)'!BU20/1000</f>
        <v>7.4439694155335592E-2</v>
      </c>
      <c r="X34" s="89" t="s">
        <v>141</v>
      </c>
      <c r="AB34" s="8">
        <v>13</v>
      </c>
      <c r="AC34" s="22">
        <f t="shared" si="11"/>
        <v>-57.9267578125</v>
      </c>
      <c r="AD34" s="23">
        <f t="shared" si="12"/>
        <v>-284.5693359375</v>
      </c>
      <c r="AE34" s="24">
        <f t="shared" si="13"/>
        <v>331.29928588860992</v>
      </c>
      <c r="AJ34" s="258"/>
      <c r="AK34" s="258"/>
      <c r="AL34" s="258"/>
      <c r="AM34" s="258"/>
      <c r="AN34" s="258"/>
      <c r="AO34" s="258"/>
      <c r="AP34" s="258"/>
      <c r="AQ34" s="258"/>
      <c r="AR34" s="25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Q34" s="12" t="s">
        <v>269</v>
      </c>
      <c r="CR34">
        <f>CR33*CR18</f>
        <v>-1488.5040659452666</v>
      </c>
      <c r="CT34" s="13"/>
      <c r="CV34" s="12" t="s">
        <v>273</v>
      </c>
      <c r="CW34">
        <f>CW33*CW18</f>
        <v>1281.9163647565056</v>
      </c>
      <c r="CY34" s="13"/>
      <c r="DB34" t="s">
        <v>42</v>
      </c>
      <c r="DC34" cm="1">
        <f t="array" ref="DC34:DE34">DC16:DE16</f>
        <v>0.21410448114319272</v>
      </c>
      <c r="DD34">
        <v>0.7495299036695221</v>
      </c>
      <c r="DE34">
        <v>-0.62638981046913689</v>
      </c>
      <c r="DF34" t="s">
        <v>418</v>
      </c>
      <c r="DI34" t="s">
        <v>43</v>
      </c>
      <c r="DJ34" cm="1">
        <f t="array" ref="DJ34:DL34">DJ16:DL16</f>
        <v>0.12253217910700676</v>
      </c>
      <c r="DK34">
        <v>0.68737913715038845</v>
      </c>
      <c r="DL34">
        <v>0.45556630177038265</v>
      </c>
    </row>
    <row r="35" spans="2:116" ht="15" thickBot="1" x14ac:dyDescent="0.35">
      <c r="B35" s="174" t="s">
        <v>333</v>
      </c>
      <c r="C35" s="277" t="s">
        <v>420</v>
      </c>
      <c r="D35" s="277"/>
      <c r="E35" s="277"/>
      <c r="F35" s="277"/>
      <c r="G35" s="278"/>
      <c r="K35" s="263"/>
      <c r="L35" s="264"/>
      <c r="M35" s="264"/>
      <c r="N35" s="264"/>
      <c r="O35" s="264"/>
      <c r="P35" s="264"/>
      <c r="Q35" s="264"/>
      <c r="R35" s="264"/>
      <c r="S35" s="265"/>
      <c r="U35" s="281" t="s">
        <v>134</v>
      </c>
      <c r="V35" s="282"/>
      <c r="W35" s="282"/>
      <c r="X35" s="283"/>
      <c r="AJ35" s="258"/>
      <c r="AK35" s="258"/>
      <c r="AL35" s="258"/>
      <c r="AM35" s="258"/>
      <c r="AN35" s="258"/>
      <c r="AO35" s="258"/>
      <c r="AP35" s="258"/>
      <c r="AQ35" s="258"/>
      <c r="AR35" s="25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58"/>
      <c r="CF35" s="258"/>
      <c r="CG35" s="258"/>
      <c r="CH35" s="258"/>
      <c r="CI35" s="258"/>
      <c r="CJ35" s="258"/>
      <c r="CK35" s="258"/>
      <c r="CL35" s="258"/>
      <c r="CM35" s="258"/>
      <c r="CN35" s="258"/>
      <c r="CO35" s="258"/>
      <c r="CQ35" s="12"/>
      <c r="CT35" s="13"/>
      <c r="CV35" s="12"/>
      <c r="CY35" s="13"/>
      <c r="DB35" t="s">
        <v>405</v>
      </c>
      <c r="DC35" s="178">
        <f>ABS(DC11)</f>
        <v>2.774312532983672</v>
      </c>
      <c r="DD35" t="s">
        <v>141</v>
      </c>
      <c r="DI35" t="s">
        <v>145</v>
      </c>
      <c r="DJ35" s="178">
        <f>ABS(DJ11)</f>
        <v>3.6013136804020145</v>
      </c>
      <c r="DK35" t="s">
        <v>141</v>
      </c>
    </row>
    <row r="36" spans="2:116" ht="15" thickBot="1" x14ac:dyDescent="0.35">
      <c r="B36" s="175">
        <f>'Load Sweep Summary'!M3</f>
        <v>0</v>
      </c>
      <c r="C36" s="279"/>
      <c r="D36" s="279"/>
      <c r="E36" s="279"/>
      <c r="F36" s="279"/>
      <c r="G36" s="280"/>
      <c r="K36" s="263"/>
      <c r="L36" s="264"/>
      <c r="M36" s="264"/>
      <c r="N36" s="264"/>
      <c r="O36" s="264"/>
      <c r="P36" s="264"/>
      <c r="Q36" s="264"/>
      <c r="R36" s="264"/>
      <c r="S36" s="26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58"/>
      <c r="AK36" s="258"/>
      <c r="AL36" s="258"/>
      <c r="AM36" s="258"/>
      <c r="AN36" s="258"/>
      <c r="AO36" s="258"/>
      <c r="AP36" s="258"/>
      <c r="AQ36" s="258"/>
      <c r="AR36" s="25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58"/>
      <c r="CF36" s="258"/>
      <c r="CG36" s="258"/>
      <c r="CH36" s="258"/>
      <c r="CI36" s="258"/>
      <c r="CJ36" s="258"/>
      <c r="CK36" s="258"/>
      <c r="CL36" s="258"/>
      <c r="CM36" s="258"/>
      <c r="CN36" s="258"/>
      <c r="CO36" s="25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63"/>
      <c r="L37" s="264"/>
      <c r="M37" s="264"/>
      <c r="N37" s="264"/>
      <c r="O37" s="264"/>
      <c r="P37" s="264"/>
      <c r="Q37" s="264"/>
      <c r="R37" s="264"/>
      <c r="S37" s="265"/>
      <c r="U37" s="92" t="s">
        <v>139</v>
      </c>
      <c r="V37" s="5"/>
      <c r="W37" s="173">
        <f>'Step (7)'!CR18/1000</f>
        <v>3.6013136804020145</v>
      </c>
      <c r="X37" s="91" t="s">
        <v>141</v>
      </c>
      <c r="AB37" s="12" t="s">
        <v>68</v>
      </c>
      <c r="AC37" s="20">
        <f>AC23</f>
        <v>7.89666748046875</v>
      </c>
      <c r="AD37" s="20">
        <f>AD23</f>
        <v>-53.229736328125</v>
      </c>
      <c r="AE37" s="21">
        <f>AE23</f>
        <v>301.07635498040679</v>
      </c>
      <c r="AJ37" s="258"/>
      <c r="AK37" s="258"/>
      <c r="AL37" s="258"/>
      <c r="AM37" s="258"/>
      <c r="AN37" s="258"/>
      <c r="AO37" s="258"/>
      <c r="AP37" s="258"/>
      <c r="AQ37" s="258"/>
      <c r="AR37" s="25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58"/>
      <c r="CF37" s="258"/>
      <c r="CG37" s="258"/>
      <c r="CH37" s="258"/>
      <c r="CI37" s="258"/>
      <c r="CJ37" s="258"/>
      <c r="CK37" s="258"/>
      <c r="CL37" s="258"/>
      <c r="CM37" s="258"/>
      <c r="CN37" s="258"/>
      <c r="CO37" s="258"/>
      <c r="CQ37" s="12"/>
      <c r="CR37">
        <f>CR6*CR29</f>
        <v>4.1706999006709357E-2</v>
      </c>
      <c r="CS37">
        <f>CS6*CS29</f>
        <v>-0.78894718370493089</v>
      </c>
      <c r="CT37" s="13">
        <f>CT6*CT29</f>
        <v>-3.3921345801001215E-2</v>
      </c>
      <c r="CV37" s="12"/>
      <c r="CW37">
        <f>CW6*CW29</f>
        <v>5.7538410628946518E-2</v>
      </c>
      <c r="CX37">
        <f>CX6*CX29</f>
        <v>-0.72183298564984422</v>
      </c>
      <c r="CY37" s="13">
        <f>CY6*CY29</f>
        <v>1.1173188978274342E-2</v>
      </c>
      <c r="DB37" t="s">
        <v>406</v>
      </c>
      <c r="DC37">
        <f>DC32*$DC33</f>
        <v>0.36326168186538421</v>
      </c>
      <c r="DD37">
        <f t="shared" ref="DD37:DE37" si="21">DD32*$DC33</f>
        <v>0.46544923592395671</v>
      </c>
      <c r="DE37">
        <f t="shared" si="21"/>
        <v>-1.0907581660365</v>
      </c>
      <c r="DI37" t="s">
        <v>406</v>
      </c>
      <c r="DJ37">
        <f>DJ32*$DJ33</f>
        <v>0.18262562340047733</v>
      </c>
      <c r="DK37">
        <f t="shared" ref="DK37:DL37" si="22">DK32*$DJ33</f>
        <v>1.4845522004925962</v>
      </c>
      <c r="DL37">
        <f t="shared" si="22"/>
        <v>-2.7703779786467555</v>
      </c>
    </row>
    <row r="38" spans="2:116" x14ac:dyDescent="0.3">
      <c r="K38" s="263"/>
      <c r="L38" s="264"/>
      <c r="M38" s="264"/>
      <c r="N38" s="264"/>
      <c r="O38" s="264"/>
      <c r="P38" s="264"/>
      <c r="Q38" s="264"/>
      <c r="R38" s="264"/>
      <c r="S38" s="265"/>
      <c r="U38" s="50" t="s">
        <v>135</v>
      </c>
      <c r="V38" s="13"/>
      <c r="W38" s="172">
        <f>'Step (7)'!CR63/1000</f>
        <v>-1.3298181531981697</v>
      </c>
      <c r="X38" s="89" t="s">
        <v>141</v>
      </c>
      <c r="AB38" s="12"/>
      <c r="AE38" s="13"/>
      <c r="AJ38" s="258"/>
      <c r="AK38" s="258"/>
      <c r="AL38" s="258"/>
      <c r="AM38" s="258"/>
      <c r="AN38" s="258"/>
      <c r="AO38" s="258"/>
      <c r="AP38" s="258"/>
      <c r="AQ38" s="258"/>
      <c r="AR38" s="25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Q38" s="12"/>
      <c r="CR38">
        <f>SUM(CR37:CT37)</f>
        <v>-0.78116153049922277</v>
      </c>
      <c r="CT38" s="13"/>
      <c r="CV38" s="12"/>
      <c r="CW38">
        <f>SUM(CW37:CY37)</f>
        <v>-0.65312138604262338</v>
      </c>
      <c r="CY38" s="13"/>
      <c r="DB38" t="s">
        <v>407</v>
      </c>
      <c r="DC38">
        <f>-DC34*$DC35</f>
        <v>-0.59399274540352587</v>
      </c>
      <c r="DD38">
        <f t="shared" ref="DD38:DE38" si="23">-DD34*$DC35</f>
        <v>-2.0794302055963994</v>
      </c>
      <c r="DE38">
        <f t="shared" si="23"/>
        <v>1.7378011017177935</v>
      </c>
      <c r="DI38" t="s">
        <v>417</v>
      </c>
      <c r="DJ38">
        <f>-DJ34*$DJ35</f>
        <v>-0.44127681290753334</v>
      </c>
      <c r="DK38">
        <f t="shared" ref="DK38:DL38" si="24">-DK34*$DJ35</f>
        <v>-2.4754678902426264</v>
      </c>
      <c r="DL38">
        <f t="shared" si="24"/>
        <v>-1.6406371548958316</v>
      </c>
    </row>
    <row r="39" spans="2:116" ht="15" thickBot="1" x14ac:dyDescent="0.35">
      <c r="K39" s="263"/>
      <c r="L39" s="264"/>
      <c r="M39" s="264"/>
      <c r="N39" s="264"/>
      <c r="O39" s="264"/>
      <c r="P39" s="264"/>
      <c r="Q39" s="264"/>
      <c r="R39" s="264"/>
      <c r="S39" s="265"/>
      <c r="U39" s="50" t="s">
        <v>136</v>
      </c>
      <c r="V39" s="13"/>
      <c r="W39" s="172">
        <f>'Step (7)'!CR58/1000</f>
        <v>2.1570003828664066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59" t="e" vm="4">
        <v>#VALUE!</v>
      </c>
      <c r="BG39" s="259"/>
      <c r="BH39" s="259"/>
      <c r="BI39" s="259"/>
      <c r="BJ39" s="259"/>
      <c r="BK39" s="259"/>
      <c r="BL39" s="259"/>
      <c r="BM39" s="259"/>
      <c r="BN39" s="259"/>
      <c r="BO39" s="25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-2813.2077063906263</v>
      </c>
      <c r="CT39" s="13"/>
      <c r="CV39" s="12"/>
      <c r="CW39">
        <f>CW38*CW18</f>
        <v>1811.9628468577173</v>
      </c>
      <c r="CY39" s="13"/>
      <c r="DB39" s="1" t="s">
        <v>408</v>
      </c>
      <c r="DC39">
        <f>SUM(DC37:DC38)</f>
        <v>-0.23073106353814166</v>
      </c>
      <c r="DD39">
        <f t="shared" ref="DD39:DE39" si="25">SUM(DD37:DD38)</f>
        <v>-1.6139809696724425</v>
      </c>
      <c r="DE39">
        <f t="shared" si="25"/>
        <v>0.64704293568129345</v>
      </c>
      <c r="DI39" s="1" t="s">
        <v>408</v>
      </c>
      <c r="DJ39">
        <f>SUM(DJ37:DJ38)</f>
        <v>-0.25865118950705601</v>
      </c>
      <c r="DK39">
        <f t="shared" ref="DK39:DL39" si="26">SUM(DK37:DK38)</f>
        <v>-0.99091568975003019</v>
      </c>
      <c r="DL39">
        <f t="shared" si="26"/>
        <v>-4.4110151335425876</v>
      </c>
    </row>
    <row r="40" spans="2:116" ht="15" thickBot="1" x14ac:dyDescent="0.35">
      <c r="B40" s="269" t="e" vm="5">
        <v>#VALUE!</v>
      </c>
      <c r="C40" s="270"/>
      <c r="D40" s="270"/>
      <c r="E40" s="270"/>
      <c r="F40" s="270"/>
      <c r="G40" s="270"/>
      <c r="H40" s="271"/>
      <c r="K40" s="263"/>
      <c r="L40" s="264"/>
      <c r="M40" s="264"/>
      <c r="N40" s="264"/>
      <c r="O40" s="264"/>
      <c r="P40" s="264"/>
      <c r="Q40" s="264"/>
      <c r="R40" s="264"/>
      <c r="S40" s="265"/>
      <c r="U40" s="50" t="s">
        <v>140</v>
      </c>
      <c r="V40" s="13"/>
      <c r="W40" s="172">
        <f>'Step (7)'!CC7/1000</f>
        <v>-5.5727823306954895E-2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72"/>
      <c r="C41" s="258"/>
      <c r="D41" s="258"/>
      <c r="E41" s="258"/>
      <c r="F41" s="258"/>
      <c r="G41" s="258"/>
      <c r="H41" s="273"/>
      <c r="K41" s="263"/>
      <c r="L41" s="264"/>
      <c r="M41" s="264"/>
      <c r="N41" s="264"/>
      <c r="O41" s="264"/>
      <c r="P41" s="264"/>
      <c r="Q41" s="264"/>
      <c r="R41" s="264"/>
      <c r="S41" s="265"/>
      <c r="U41" s="50" t="s">
        <v>137</v>
      </c>
      <c r="V41" s="13"/>
      <c r="W41" s="172">
        <f>'Step (7)'!CR88/1000</f>
        <v>0.42073885014148288</v>
      </c>
      <c r="X41" s="89" t="s">
        <v>141</v>
      </c>
      <c r="Y41" s="50"/>
      <c r="AB41" s="12" t="s">
        <v>13</v>
      </c>
      <c r="AC41" s="20">
        <f t="shared" ref="AC41:AE42" si="27">AC23-AC22</f>
        <v>-75.547119140625</v>
      </c>
      <c r="AD41" s="20">
        <f t="shared" si="27"/>
        <v>254.74795532226563</v>
      </c>
      <c r="AE41" s="21">
        <f t="shared" si="27"/>
        <v>16.5264892578125</v>
      </c>
      <c r="AF41" t="s">
        <v>18</v>
      </c>
      <c r="BB41" s="33"/>
      <c r="BC41" s="33"/>
      <c r="BD41" s="33"/>
      <c r="BE41" s="33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-1426.9383712631127</v>
      </c>
      <c r="CT41" s="13"/>
      <c r="CV41" s="110" t="s">
        <v>279</v>
      </c>
      <c r="CW41" s="66">
        <f>CW23+CW34</f>
        <v>1126.6544901488728</v>
      </c>
      <c r="CY41" s="13"/>
    </row>
    <row r="42" spans="2:116" ht="15" thickBot="1" x14ac:dyDescent="0.35">
      <c r="B42" s="272"/>
      <c r="C42" s="258"/>
      <c r="D42" s="258"/>
      <c r="E42" s="258"/>
      <c r="F42" s="258"/>
      <c r="G42" s="258"/>
      <c r="H42" s="273"/>
      <c r="K42" s="263"/>
      <c r="L42" s="264"/>
      <c r="M42" s="264"/>
      <c r="N42" s="264"/>
      <c r="O42" s="264"/>
      <c r="P42" s="264"/>
      <c r="Q42" s="264"/>
      <c r="R42" s="264"/>
      <c r="S42" s="265"/>
      <c r="U42" s="58" t="s">
        <v>138</v>
      </c>
      <c r="V42" s="16"/>
      <c r="W42" s="233">
        <f>'Step (7)'!CR83/1000</f>
        <v>0.10485868576945659</v>
      </c>
      <c r="X42" s="232" t="s">
        <v>141</v>
      </c>
      <c r="Y42" s="50"/>
      <c r="AB42" s="12" t="s">
        <v>17</v>
      </c>
      <c r="AC42" s="20">
        <f t="shared" si="27"/>
        <v>-139.346923828125</v>
      </c>
      <c r="AD42" s="20">
        <f t="shared" si="27"/>
        <v>-298.98043823242188</v>
      </c>
      <c r="AE42" s="21">
        <f t="shared" si="27"/>
        <v>-32.604522705078125</v>
      </c>
      <c r="BB42" s="33"/>
      <c r="BC42" s="33"/>
      <c r="BD42" s="33"/>
      <c r="BE42" s="33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72"/>
      <c r="C43" s="258"/>
      <c r="D43" s="258"/>
      <c r="E43" s="258"/>
      <c r="F43" s="258"/>
      <c r="G43" s="258"/>
      <c r="H43" s="273"/>
      <c r="K43" s="266"/>
      <c r="L43" s="267"/>
      <c r="M43" s="267"/>
      <c r="N43" s="267"/>
      <c r="O43" s="267"/>
      <c r="P43" s="267"/>
      <c r="Q43" s="267"/>
      <c r="R43" s="267"/>
      <c r="S43" s="268"/>
      <c r="U43" s="58" t="s">
        <v>402</v>
      </c>
      <c r="V43" s="16"/>
      <c r="W43" s="234">
        <f>DJ29</f>
        <v>-3.150395938072879</v>
      </c>
      <c r="X43" s="232" t="s">
        <v>141</v>
      </c>
      <c r="AB43" s="12" t="s">
        <v>21</v>
      </c>
      <c r="AC43">
        <f>(AD41*AE42)-(AE41*AD42)</f>
        <v>-3364.8384926328436</v>
      </c>
      <c r="AD43">
        <f>(AE41*AC42)-(AC41*AE42)</f>
        <v>-4766.0932010784745</v>
      </c>
      <c r="AE43" s="13">
        <f>(AC41*AD42)-AD41*AC42</f>
        <v>58085.454713523388</v>
      </c>
      <c r="AF43" t="s">
        <v>19</v>
      </c>
      <c r="BB43" s="33"/>
      <c r="BC43" s="33"/>
      <c r="BD43" s="33"/>
      <c r="BE43" s="33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-3209.2712951770445</v>
      </c>
      <c r="CT43" s="13"/>
      <c r="CV43" s="110" t="s">
        <v>278</v>
      </c>
      <c r="CW43" s="66">
        <f>CW27+CW39</f>
        <v>2205.5191111766303</v>
      </c>
      <c r="CY43" s="13"/>
    </row>
    <row r="44" spans="2:116" x14ac:dyDescent="0.3">
      <c r="B44" s="272"/>
      <c r="C44" s="258"/>
      <c r="D44" s="258"/>
      <c r="E44" s="258"/>
      <c r="F44" s="258"/>
      <c r="G44" s="258"/>
      <c r="H44" s="273"/>
      <c r="U44" s="281" t="s">
        <v>419</v>
      </c>
      <c r="V44" s="282"/>
      <c r="W44" s="282"/>
      <c r="X44" s="283"/>
      <c r="AB44" s="12" t="s">
        <v>20</v>
      </c>
      <c r="AC44">
        <f>(AD41*AE43)-(AE41*AD43)</f>
        <v>14875917.610323496</v>
      </c>
      <c r="AD44">
        <f>(AE41*AC43)-(AC41*AE43)</f>
        <v>4332579.8003771584</v>
      </c>
      <c r="AE44" s="13">
        <f>(AC41*AD43)-(AD41*AC43)</f>
        <v>1217250.3368850695</v>
      </c>
      <c r="AF44" t="s">
        <v>22</v>
      </c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CQ44" s="12"/>
      <c r="CT44" s="13"/>
      <c r="CV44" s="12"/>
      <c r="CY44" s="13"/>
    </row>
    <row r="45" spans="2:116" x14ac:dyDescent="0.3">
      <c r="B45" s="272"/>
      <c r="C45" s="258"/>
      <c r="D45" s="258"/>
      <c r="E45" s="258"/>
      <c r="F45" s="258"/>
      <c r="G45" s="258"/>
      <c r="H45" s="27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58" t="e" vm="6">
        <v>#VALUE!</v>
      </c>
      <c r="AK45" s="258"/>
      <c r="AL45" s="258"/>
      <c r="AM45" s="258"/>
      <c r="AN45" s="258"/>
      <c r="AO45" s="258"/>
      <c r="AP45" s="258"/>
      <c r="AQ45" s="258"/>
      <c r="AR45" s="258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72"/>
      <c r="C46" s="258"/>
      <c r="D46" s="258"/>
      <c r="E46" s="258"/>
      <c r="F46" s="258"/>
      <c r="G46" s="258"/>
      <c r="H46" s="273"/>
      <c r="U46" s="50" t="s">
        <v>384</v>
      </c>
      <c r="V46" s="7" t="s">
        <v>2</v>
      </c>
      <c r="W46" s="178">
        <f>DJ39</f>
        <v>-0.25865118950705601</v>
      </c>
      <c r="X46" s="89" t="s">
        <v>141</v>
      </c>
      <c r="AB46" s="12" t="s">
        <v>28</v>
      </c>
      <c r="AC46">
        <f>AC41/(SQRT(SUMSQ($AC41:$AE41)))</f>
        <v>-0.28376916693920712</v>
      </c>
      <c r="AD46">
        <f>AD41/(SQRT(SUMSQ($AC41:$AE41)))</f>
        <v>0.9568811608382346</v>
      </c>
      <c r="AE46" s="13">
        <f>AE41/(SQRT(SUMSQ($AC41:$AE41)))</f>
        <v>6.2076597260971478E-2</v>
      </c>
      <c r="AJ46" s="258"/>
      <c r="AK46" s="258"/>
      <c r="AL46" s="258"/>
      <c r="AM46" s="258"/>
      <c r="AN46" s="258"/>
      <c r="AO46" s="258"/>
      <c r="AP46" s="258"/>
      <c r="AQ46" s="258"/>
      <c r="AR46" s="258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CQ46" s="12"/>
      <c r="CR46" s="51">
        <f>'Step (7)'!AC41</f>
        <v>-75.547119140625</v>
      </c>
      <c r="CS46" s="51">
        <f>'Step (7)'!AD41</f>
        <v>254.74795532226563</v>
      </c>
      <c r="CT46" s="67">
        <f>'Step (7)'!AE41</f>
        <v>16.5264892578125</v>
      </c>
      <c r="CV46" s="12"/>
      <c r="CW46" s="51">
        <f>CR71</f>
        <v>-91.2744140625</v>
      </c>
      <c r="CX46" s="51">
        <f>CS71</f>
        <v>327.08807373046875</v>
      </c>
      <c r="CY46" s="51">
        <f>CT71</f>
        <v>6.0582809448242045</v>
      </c>
    </row>
    <row r="47" spans="2:116" x14ac:dyDescent="0.3">
      <c r="B47" s="272"/>
      <c r="C47" s="258"/>
      <c r="D47" s="258"/>
      <c r="E47" s="258"/>
      <c r="F47" s="258"/>
      <c r="G47" s="258"/>
      <c r="H47" s="273"/>
      <c r="U47" s="50" t="s">
        <v>384</v>
      </c>
      <c r="V47" s="7" t="s">
        <v>3</v>
      </c>
      <c r="W47" s="178">
        <f>DK39</f>
        <v>-0.99091568975003019</v>
      </c>
      <c r="X47" s="89" t="s">
        <v>141</v>
      </c>
      <c r="AB47" s="12" t="s">
        <v>27</v>
      </c>
      <c r="AC47">
        <f>AC44/(SQRT(SUMSQ($AC44:$AE44)))</f>
        <v>0.95715870950002468</v>
      </c>
      <c r="AD47">
        <f>AD44/(SQRT(SUMSQ($AC44:$AE44)))</f>
        <v>0.27877046641189984</v>
      </c>
      <c r="AE47" s="13">
        <f>AE44/(SQRT(SUMSQ($AC44:$AE44)))</f>
        <v>7.8321337352852322E-2</v>
      </c>
      <c r="AJ47" s="258"/>
      <c r="AK47" s="258"/>
      <c r="AL47" s="258"/>
      <c r="AM47" s="258"/>
      <c r="AN47" s="258"/>
      <c r="AO47" s="258"/>
      <c r="AP47" s="258"/>
      <c r="AQ47" s="258"/>
      <c r="AR47" s="258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CQ47" s="12" t="s">
        <v>150</v>
      </c>
      <c r="CR47">
        <f>SQRT(SUMSQ(CR46:CT46))</f>
        <v>266.22737049092348</v>
      </c>
      <c r="CT47" s="13"/>
      <c r="CV47" s="12" t="s">
        <v>150</v>
      </c>
      <c r="CW47">
        <f>SQRT(SUMSQ(CW46:CY46))</f>
        <v>339.63852756595162</v>
      </c>
      <c r="CY47" s="13"/>
    </row>
    <row r="48" spans="2:116" ht="15" thickBot="1" x14ac:dyDescent="0.35">
      <c r="B48" s="272"/>
      <c r="C48" s="258"/>
      <c r="D48" s="258"/>
      <c r="E48" s="258"/>
      <c r="F48" s="258"/>
      <c r="G48" s="258"/>
      <c r="H48" s="273"/>
      <c r="U48" s="74" t="s">
        <v>384</v>
      </c>
      <c r="V48" s="94" t="s">
        <v>4</v>
      </c>
      <c r="W48" s="235">
        <f>DL39</f>
        <v>-4.4110151335425876</v>
      </c>
      <c r="X48" s="93" t="s">
        <v>141</v>
      </c>
      <c r="AB48" s="14" t="s">
        <v>26</v>
      </c>
      <c r="AC48" s="15">
        <f>AC43/(SQRT(SUMSQ($AC43:$AE43)))</f>
        <v>-5.7639090232895644E-2</v>
      </c>
      <c r="AD48" s="15">
        <f>AD43/(SQRT(SUMSQ($AC43:$AE43)))</f>
        <v>-8.1642336378647748E-2</v>
      </c>
      <c r="AE48" s="16">
        <f>AE43/(SQRT(SUMSQ($AC43:$AE43)))</f>
        <v>0.99499360007376936</v>
      </c>
      <c r="AJ48" s="258"/>
      <c r="AK48" s="258"/>
      <c r="AL48" s="258"/>
      <c r="AM48" s="258"/>
      <c r="AN48" s="258"/>
      <c r="AO48" s="258"/>
      <c r="AP48" s="258"/>
      <c r="AQ48" s="258"/>
      <c r="AR48" s="258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CQ48" s="28" t="s">
        <v>153</v>
      </c>
      <c r="CR48">
        <f>CR46/$CR$47</f>
        <v>-0.28376916693920712</v>
      </c>
      <c r="CS48">
        <f>CS46/$CR$47</f>
        <v>0.9568811608382346</v>
      </c>
      <c r="CT48" s="13">
        <f>CT46/$CR$47</f>
        <v>6.2076597260971478E-2</v>
      </c>
      <c r="CV48" s="28" t="s">
        <v>164</v>
      </c>
      <c r="CW48">
        <f>CW46/$CR$47</f>
        <v>-0.34284384018889535</v>
      </c>
      <c r="CX48">
        <f>CX46/$CR$47</f>
        <v>1.2286042307645457</v>
      </c>
      <c r="CY48" s="13">
        <f>CY46/$CR$47</f>
        <v>2.2756040949706749E-2</v>
      </c>
    </row>
    <row r="49" spans="2:103" x14ac:dyDescent="0.3">
      <c r="B49" s="272"/>
      <c r="C49" s="258"/>
      <c r="D49" s="258"/>
      <c r="E49" s="258"/>
      <c r="F49" s="258"/>
      <c r="G49" s="258"/>
      <c r="H49" s="273"/>
      <c r="AB49" s="27" t="s">
        <v>65</v>
      </c>
      <c r="AC49" s="10" t="s">
        <v>14</v>
      </c>
      <c r="AD49" s="10" t="s">
        <v>15</v>
      </c>
      <c r="AE49" s="11" t="s">
        <v>16</v>
      </c>
      <c r="AJ49" s="258"/>
      <c r="AK49" s="258"/>
      <c r="AL49" s="258"/>
      <c r="AM49" s="258"/>
      <c r="AN49" s="258"/>
      <c r="AO49" s="258"/>
      <c r="AP49" s="258"/>
      <c r="AQ49" s="258"/>
      <c r="AR49" s="258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CQ49" s="12"/>
      <c r="CT49" s="13"/>
      <c r="CV49" s="12"/>
      <c r="CY49" s="13"/>
    </row>
    <row r="50" spans="2:103" x14ac:dyDescent="0.3">
      <c r="B50" s="272"/>
      <c r="C50" s="258"/>
      <c r="D50" s="258"/>
      <c r="E50" s="258"/>
      <c r="F50" s="258"/>
      <c r="G50" s="258"/>
      <c r="H50" s="273"/>
      <c r="AB50" s="12" t="s">
        <v>69</v>
      </c>
      <c r="AC50">
        <f>($AD$37*AE46)-($AE$37*AD46)</f>
        <v>-291.3986129589448</v>
      </c>
      <c r="AD50">
        <f>($AE$37*AC46)-($AC$37*AE46)</f>
        <v>-85.926384684771904</v>
      </c>
      <c r="AE50" s="13">
        <f>($AC$37*AD46)-($AD$37*AC46)</f>
        <v>-7.5487855887612056</v>
      </c>
      <c r="AJ50" s="258"/>
      <c r="AK50" s="258"/>
      <c r="AL50" s="258"/>
      <c r="AM50" s="258"/>
      <c r="AN50" s="258"/>
      <c r="AO50" s="258"/>
      <c r="AP50" s="258"/>
      <c r="AQ50" s="258"/>
      <c r="AR50" s="258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72"/>
      <c r="C51" s="258"/>
      <c r="D51" s="258"/>
      <c r="E51" s="258"/>
      <c r="F51" s="258"/>
      <c r="G51" s="258"/>
      <c r="H51" s="273"/>
      <c r="AB51" s="12" t="s">
        <v>70</v>
      </c>
      <c r="AC51">
        <f>($AD$37*AE47)-($AE$37*AD47)</f>
        <v>-88.100220039641187</v>
      </c>
      <c r="AD51">
        <f>($AE$37*AC47)-($AC$37*AE47)</f>
        <v>287.5593778363164</v>
      </c>
      <c r="AE51" s="13">
        <f>($AC$37*AD47)-($AD$37*AC47)</f>
        <v>53.150663407484664</v>
      </c>
      <c r="AJ51" s="258"/>
      <c r="AK51" s="258"/>
      <c r="AL51" s="258"/>
      <c r="AM51" s="258"/>
      <c r="AN51" s="258"/>
      <c r="AO51" s="258"/>
      <c r="AP51" s="258"/>
      <c r="AQ51" s="258"/>
      <c r="AR51" s="258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CQ51" s="12"/>
      <c r="CR51" s="51">
        <f>'Step (7)'!AC42</f>
        <v>-139.346923828125</v>
      </c>
      <c r="CS51" s="51">
        <f>'Step (7)'!AD42</f>
        <v>-298.98043823242188</v>
      </c>
      <c r="CT51" s="67">
        <f>'Step (7)'!AE42</f>
        <v>-32.604522705078125</v>
      </c>
      <c r="CV51" s="12"/>
      <c r="CW51" s="51">
        <f>CR76</f>
        <v>-147.41845703125</v>
      </c>
      <c r="CX51" s="51">
        <f>CS76</f>
        <v>-343.80867004394531</v>
      </c>
      <c r="CY51" s="51">
        <f>CT76</f>
        <v>15.433395385742188</v>
      </c>
    </row>
    <row r="52" spans="2:103" x14ac:dyDescent="0.3">
      <c r="B52" s="272"/>
      <c r="C52" s="258"/>
      <c r="D52" s="258"/>
      <c r="E52" s="258"/>
      <c r="F52" s="258"/>
      <c r="G52" s="258"/>
      <c r="H52" s="273"/>
      <c r="AB52" s="14" t="s">
        <v>71</v>
      </c>
      <c r="AC52" s="15">
        <f>($AD$37*AE48)-($AE$37*AD48)</f>
        <v>-28.382669931131069</v>
      </c>
      <c r="AD52" s="15">
        <f>($AE$37*AC48)-($AC$37*AE48)</f>
        <v>-25.210900796684051</v>
      </c>
      <c r="AE52" s="16">
        <f>($AC$37*AD48)-($AD$37*AC48)</f>
        <v>-3.7128159580007987</v>
      </c>
      <c r="AJ52" s="258"/>
      <c r="AK52" s="258"/>
      <c r="AL52" s="258"/>
      <c r="AM52" s="258"/>
      <c r="AN52" s="258"/>
      <c r="AO52" s="258"/>
      <c r="AP52" s="258"/>
      <c r="AQ52" s="258"/>
      <c r="AR52" s="258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CQ52" s="12" t="s">
        <v>150</v>
      </c>
      <c r="CR52">
        <f>SQRT(SUMSQ(CR51:CT51))</f>
        <v>331.46632185915701</v>
      </c>
      <c r="CT52" s="13"/>
      <c r="CV52" s="12" t="s">
        <v>150</v>
      </c>
      <c r="CW52">
        <f>SQRT(SUMSQ(CW51:CY51))</f>
        <v>374.39924247251571</v>
      </c>
      <c r="CY52" s="13"/>
    </row>
    <row r="53" spans="2:103" x14ac:dyDescent="0.3">
      <c r="B53" s="272"/>
      <c r="C53" s="258"/>
      <c r="D53" s="258"/>
      <c r="E53" s="258"/>
      <c r="F53" s="258"/>
      <c r="G53" s="258"/>
      <c r="H53" s="273"/>
      <c r="AB53" s="1"/>
      <c r="AJ53" s="258"/>
      <c r="AK53" s="258"/>
      <c r="AL53" s="258"/>
      <c r="AM53" s="258"/>
      <c r="AN53" s="258"/>
      <c r="AO53" s="258"/>
      <c r="AP53" s="258"/>
      <c r="AQ53" s="258"/>
      <c r="AR53" s="258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CQ53" s="28" t="s">
        <v>151</v>
      </c>
      <c r="CR53">
        <f>-CR51/$CR$52</f>
        <v>0.42039542070682751</v>
      </c>
      <c r="CS53">
        <f>-CS51/$CR$52</f>
        <v>0.90199341084027629</v>
      </c>
      <c r="CT53" s="13">
        <f>-CT51/$CR$52</f>
        <v>9.836451112801764E-2</v>
      </c>
      <c r="CV53" s="28" t="s">
        <v>166</v>
      </c>
      <c r="CW53">
        <f>-CW51/$CR$52</f>
        <v>0.44474641105134483</v>
      </c>
      <c r="CX53">
        <f>-CX51/$CR$52</f>
        <v>1.0372356024454052</v>
      </c>
      <c r="CY53" s="13">
        <f>-CY51/$CR$52</f>
        <v>-4.6560975785346827E-2</v>
      </c>
    </row>
    <row r="54" spans="2:103" x14ac:dyDescent="0.3">
      <c r="B54" s="272"/>
      <c r="C54" s="258"/>
      <c r="D54" s="258"/>
      <c r="E54" s="258"/>
      <c r="F54" s="258"/>
      <c r="G54" s="258"/>
      <c r="H54" s="273"/>
      <c r="AB54" s="27" t="s">
        <v>36</v>
      </c>
      <c r="AC54" s="10" t="s">
        <v>2</v>
      </c>
      <c r="AD54" s="10" t="s">
        <v>3</v>
      </c>
      <c r="AE54" s="11" t="s">
        <v>4</v>
      </c>
      <c r="AJ54" s="258"/>
      <c r="AK54" s="258"/>
      <c r="AL54" s="258"/>
      <c r="AM54" s="258"/>
      <c r="AN54" s="258"/>
      <c r="AO54" s="258"/>
      <c r="AP54" s="258"/>
      <c r="AQ54" s="258"/>
      <c r="AR54" s="258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CQ54" s="12"/>
      <c r="CT54" s="13"/>
      <c r="CV54" s="12"/>
      <c r="CY54" s="13"/>
    </row>
    <row r="55" spans="2:103" x14ac:dyDescent="0.3">
      <c r="B55" s="272"/>
      <c r="C55" s="258"/>
      <c r="D55" s="258"/>
      <c r="E55" s="258"/>
      <c r="F55" s="258"/>
      <c r="G55" s="258"/>
      <c r="H55" s="273"/>
      <c r="AB55" s="28" t="s">
        <v>72</v>
      </c>
      <c r="AC55" s="20">
        <f>AC28</f>
        <v>10.77618408203125</v>
      </c>
      <c r="AD55" s="20">
        <f>AD28</f>
        <v>-32.19183349609375</v>
      </c>
      <c r="AE55" s="21">
        <f>AE28</f>
        <v>130.75680541985992</v>
      </c>
      <c r="AJ55" s="258"/>
      <c r="AK55" s="258"/>
      <c r="AL55" s="258"/>
      <c r="AM55" s="258"/>
      <c r="AN55" s="258"/>
      <c r="AO55" s="258"/>
      <c r="AP55" s="258"/>
      <c r="AQ55" s="258"/>
      <c r="AR55" s="258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CQ55" s="12" t="s">
        <v>156</v>
      </c>
      <c r="CR55">
        <f>CR25*CR53</f>
        <v>0.40238513836346695</v>
      </c>
      <c r="CS55">
        <f>CS25*CS53</f>
        <v>0.25144912384040424</v>
      </c>
      <c r="CT55" s="13">
        <f>CT25*CT53</f>
        <v>7.7040400596058659E-3</v>
      </c>
      <c r="CV55" s="12" t="s">
        <v>156</v>
      </c>
      <c r="CW55">
        <f>CW25*CW53</f>
        <v>0.42654347738604692</v>
      </c>
      <c r="CX55">
        <f>CX25*CX53</f>
        <v>0.27927975675796451</v>
      </c>
      <c r="CY55" s="13">
        <f>CY25*CY53</f>
        <v>4.0816593714336508E-3</v>
      </c>
    </row>
    <row r="56" spans="2:103" x14ac:dyDescent="0.3">
      <c r="B56" s="272"/>
      <c r="C56" s="258"/>
      <c r="D56" s="258"/>
      <c r="E56" s="258"/>
      <c r="F56" s="258"/>
      <c r="G56" s="258"/>
      <c r="H56" s="273"/>
      <c r="AB56" s="12"/>
      <c r="AE56" s="13"/>
      <c r="AJ56" s="258"/>
      <c r="AK56" s="258"/>
      <c r="AL56" s="258"/>
      <c r="AM56" s="258"/>
      <c r="AN56" s="258"/>
      <c r="AO56" s="258"/>
      <c r="AP56" s="258"/>
      <c r="AQ56" s="258"/>
      <c r="AR56" s="258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CQ56" s="12" t="s">
        <v>147</v>
      </c>
      <c r="CR56">
        <f>SUM(CR55:CT55)</f>
        <v>0.6615383022634771</v>
      </c>
      <c r="CT56" s="13"/>
      <c r="CV56" s="12" t="s">
        <v>147</v>
      </c>
      <c r="CW56">
        <f>SUM(CW55:CY55)</f>
        <v>0.70990489351544506</v>
      </c>
      <c r="CY56" s="13"/>
    </row>
    <row r="57" spans="2:103" ht="15" thickBot="1" x14ac:dyDescent="0.35">
      <c r="B57" s="272"/>
      <c r="C57" s="258"/>
      <c r="D57" s="258"/>
      <c r="E57" s="258"/>
      <c r="F57" s="258"/>
      <c r="G57" s="258"/>
      <c r="H57" s="273"/>
      <c r="AB57" s="28" t="s">
        <v>29</v>
      </c>
      <c r="AC57" t="s">
        <v>14</v>
      </c>
      <c r="AD57" t="s">
        <v>15</v>
      </c>
      <c r="AE57" s="13" t="s">
        <v>16</v>
      </c>
      <c r="AJ57" s="258"/>
      <c r="AK57" s="258"/>
      <c r="AL57" s="258"/>
      <c r="AM57" s="258"/>
      <c r="AN57" s="258"/>
      <c r="AO57" s="258"/>
      <c r="AP57" s="258"/>
      <c r="AQ57" s="258"/>
      <c r="AR57" s="258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CQ57" s="12"/>
      <c r="CT57" s="13"/>
      <c r="CV57" s="12"/>
      <c r="CY57" s="13"/>
    </row>
    <row r="58" spans="2:103" ht="15" thickBot="1" x14ac:dyDescent="0.35">
      <c r="B58" s="272"/>
      <c r="C58" s="258"/>
      <c r="D58" s="258"/>
      <c r="E58" s="258"/>
      <c r="F58" s="258"/>
      <c r="G58" s="258"/>
      <c r="H58" s="273"/>
      <c r="AB58" s="9" t="s">
        <v>12</v>
      </c>
      <c r="AC58" s="10" t="s">
        <v>14</v>
      </c>
      <c r="AD58" s="10" t="s">
        <v>15</v>
      </c>
      <c r="AE58" s="11" t="s">
        <v>16</v>
      </c>
      <c r="AJ58" s="258"/>
      <c r="AK58" s="258"/>
      <c r="AL58" s="258"/>
      <c r="AM58" s="258"/>
      <c r="AN58" s="258"/>
      <c r="AO58" s="258"/>
      <c r="AP58" s="258"/>
      <c r="AQ58" s="258"/>
      <c r="AR58" s="258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CQ58" s="65" t="s">
        <v>157</v>
      </c>
      <c r="CR58" s="66">
        <f>-CR41/CR56</f>
        <v>2157.0003828664067</v>
      </c>
      <c r="CT58" s="13"/>
      <c r="CV58" s="65" t="s">
        <v>167</v>
      </c>
      <c r="CW58" s="66">
        <f>-CW41/CW56</f>
        <v>-1587.0498998389573</v>
      </c>
      <c r="CY58" s="13"/>
    </row>
    <row r="59" spans="2:103" x14ac:dyDescent="0.3">
      <c r="B59" s="272"/>
      <c r="C59" s="258"/>
      <c r="D59" s="258"/>
      <c r="E59" s="258"/>
      <c r="F59" s="258"/>
      <c r="G59" s="258"/>
      <c r="H59" s="273"/>
      <c r="AB59" s="12" t="s">
        <v>30</v>
      </c>
      <c r="AC59" s="20">
        <f t="shared" ref="AC59:AE60" si="28">AC28-AC27</f>
        <v>-91.2744140625</v>
      </c>
      <c r="AD59" s="20">
        <f t="shared" si="28"/>
        <v>327.08807373046875</v>
      </c>
      <c r="AE59" s="21">
        <f t="shared" si="28"/>
        <v>6.0582809448242045</v>
      </c>
      <c r="AJ59" s="258"/>
      <c r="AK59" s="258"/>
      <c r="AL59" s="258"/>
      <c r="AM59" s="258"/>
      <c r="AN59" s="258"/>
      <c r="AO59" s="258"/>
      <c r="AP59" s="258"/>
      <c r="AQ59" s="258"/>
      <c r="AR59" s="258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CQ59" s="12"/>
      <c r="CT59" s="13"/>
      <c r="CV59" s="12"/>
      <c r="CY59" s="13"/>
    </row>
    <row r="60" spans="2:103" x14ac:dyDescent="0.3">
      <c r="B60" s="272"/>
      <c r="C60" s="258"/>
      <c r="D60" s="258"/>
      <c r="E60" s="258"/>
      <c r="F60" s="258"/>
      <c r="G60" s="258"/>
      <c r="H60" s="273"/>
      <c r="AB60" s="12" t="s">
        <v>31</v>
      </c>
      <c r="AC60" s="20">
        <f t="shared" si="28"/>
        <v>-147.41845703125</v>
      </c>
      <c r="AD60" s="20">
        <f t="shared" si="28"/>
        <v>-343.80867004394531</v>
      </c>
      <c r="AE60" s="21">
        <f t="shared" si="28"/>
        <v>15.433395385742188</v>
      </c>
      <c r="AJ60" s="258"/>
      <c r="AK60" s="258"/>
      <c r="AL60" s="258"/>
      <c r="AM60" s="258"/>
      <c r="AN60" s="258"/>
      <c r="AO60" s="258"/>
      <c r="AP60" s="258"/>
      <c r="AQ60" s="258"/>
      <c r="AR60" s="258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CQ60" s="12" t="s">
        <v>159</v>
      </c>
      <c r="CR60">
        <f>CR48*CR53</f>
        <v>-0.11929525831903394</v>
      </c>
      <c r="CS60">
        <f>CS48*CS53</f>
        <v>0.86310050203328226</v>
      </c>
      <c r="CT60" s="13">
        <f>CT48*CT53</f>
        <v>6.106134142066298E-3</v>
      </c>
      <c r="CV60" s="12" t="s">
        <v>159</v>
      </c>
      <c r="CW60">
        <f>CW48*CW53</f>
        <v>-0.15247856747507202</v>
      </c>
      <c r="CX60">
        <f>CX48*CX53</f>
        <v>1.2743520494640372</v>
      </c>
      <c r="CY60" s="13">
        <f>CY48*CY53</f>
        <v>-1.0595434716296568E-3</v>
      </c>
    </row>
    <row r="61" spans="2:103" ht="15" thickBot="1" x14ac:dyDescent="0.35">
      <c r="B61" s="274"/>
      <c r="C61" s="275"/>
      <c r="D61" s="275"/>
      <c r="E61" s="275"/>
      <c r="F61" s="275"/>
      <c r="G61" s="275"/>
      <c r="H61" s="276"/>
      <c r="AB61" s="12" t="s">
        <v>21</v>
      </c>
      <c r="AC61">
        <f>(AD59*AE60)-(AE59*AD60)</f>
        <v>7130.9690822357024</v>
      </c>
      <c r="AD61">
        <f>(AE59*AC60)-(AC59*AE60)</f>
        <v>515.57169168070163</v>
      </c>
      <c r="AE61" s="13">
        <f>(AC59*AD60)-AD59*AC60</f>
        <v>79599.754050537944</v>
      </c>
      <c r="AJ61" s="258"/>
      <c r="AK61" s="258"/>
      <c r="AL61" s="258"/>
      <c r="AM61" s="258"/>
      <c r="AN61" s="258"/>
      <c r="AO61" s="258"/>
      <c r="AP61" s="258"/>
      <c r="AQ61" s="258"/>
      <c r="AR61" s="258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CQ61" s="12" t="s">
        <v>160</v>
      </c>
      <c r="CR61">
        <f>SQRT(SUMSQ(CR60:CT60))</f>
        <v>0.87132721760637644</v>
      </c>
      <c r="CT61" s="13"/>
      <c r="CV61" s="12" t="s">
        <v>160</v>
      </c>
      <c r="CW61">
        <f>SQRT(SUMSQ(CW60:CY60))</f>
        <v>1.2834422395046885</v>
      </c>
      <c r="CY61" s="13"/>
    </row>
    <row r="62" spans="2:103" ht="15" thickBot="1" x14ac:dyDescent="0.35">
      <c r="AB62" s="12" t="s">
        <v>20</v>
      </c>
      <c r="AC62">
        <f>(AD59*AE61)-(AE59*AD61)</f>
        <v>26033006.743654132</v>
      </c>
      <c r="AD62">
        <f>(AE59*AC61)-(AC59*AE61)</f>
        <v>7308622.3245910006</v>
      </c>
      <c r="AE62" s="13">
        <f>(AC59*AD61)-(AD59*AC61)</f>
        <v>-2379513.4450053722</v>
      </c>
      <c r="AJ62" s="258"/>
      <c r="AK62" s="258"/>
      <c r="AL62" s="258"/>
      <c r="AM62" s="258"/>
      <c r="AN62" s="258"/>
      <c r="AO62" s="258"/>
      <c r="AP62" s="258"/>
      <c r="AQ62" s="258"/>
      <c r="AR62" s="258"/>
      <c r="BF62" s="259"/>
      <c r="BG62" s="259"/>
      <c r="BH62" s="259"/>
      <c r="BI62" s="259"/>
      <c r="BJ62" s="259"/>
      <c r="BK62" s="259"/>
      <c r="BL62" s="259"/>
      <c r="BM62" s="259"/>
      <c r="BN62" s="259"/>
      <c r="BO62" s="25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58"/>
      <c r="AK63" s="258"/>
      <c r="AL63" s="258"/>
      <c r="AM63" s="258"/>
      <c r="AN63" s="258"/>
      <c r="AO63" s="258"/>
      <c r="AP63" s="258"/>
      <c r="AQ63" s="258"/>
      <c r="AR63" s="258"/>
      <c r="BF63" s="259"/>
      <c r="BG63" s="259"/>
      <c r="BH63" s="259"/>
      <c r="BI63" s="259"/>
      <c r="BJ63" s="259"/>
      <c r="BK63" s="259"/>
      <c r="BL63" s="259"/>
      <c r="BM63" s="259"/>
      <c r="BN63" s="259"/>
      <c r="BO63" s="259"/>
      <c r="CQ63" s="65" t="s">
        <v>158</v>
      </c>
      <c r="CR63" s="66">
        <f>CR43+CR58*CR61</f>
        <v>-1329.8181531981697</v>
      </c>
      <c r="CS63" s="15"/>
      <c r="CT63" s="16"/>
      <c r="CV63" s="65" t="s">
        <v>168</v>
      </c>
      <c r="CW63" s="66">
        <f>CW43+CW61*CW58</f>
        <v>168.63223352162731</v>
      </c>
      <c r="CX63" s="15"/>
      <c r="CY63" s="16"/>
    </row>
    <row r="64" spans="2:103" x14ac:dyDescent="0.3">
      <c r="AB64" s="12" t="s">
        <v>32</v>
      </c>
      <c r="AC64">
        <f>AC59/(SQRT(SUMSQ($AC59:$AE59)))</f>
        <v>-0.26873987093462526</v>
      </c>
      <c r="AD64">
        <f>AD59/(SQRT(SUMSQ($AC59:$AE59)))</f>
        <v>0.96304761439926512</v>
      </c>
      <c r="AE64" s="13">
        <f>AE59/(SQRT(SUMSQ($AC59:$AE59)))</f>
        <v>1.7837437313844781E-2</v>
      </c>
      <c r="AG64" s="109"/>
      <c r="AH64" t="s">
        <v>256</v>
      </c>
      <c r="AJ64" s="258"/>
      <c r="AK64" s="258"/>
      <c r="AL64" s="258"/>
      <c r="AM64" s="258"/>
      <c r="AN64" s="258"/>
      <c r="AO64" s="258"/>
      <c r="AP64" s="258"/>
      <c r="AQ64" s="258"/>
      <c r="AR64" s="258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</row>
    <row r="65" spans="28:103" x14ac:dyDescent="0.3">
      <c r="AB65" s="12" t="s">
        <v>33</v>
      </c>
      <c r="AC65">
        <f>AC62/(SQRT(SUMSQ($AC62:$AE62)))</f>
        <v>0.95907120729256112</v>
      </c>
      <c r="AD65">
        <f>AD62/(SQRT(SUMSQ($AC62:$AE62)))</f>
        <v>0.26925392466237136</v>
      </c>
      <c r="AE65" s="13">
        <f>AE62/(SQRT(SUMSQ($AC62:$AE62)))</f>
        <v>-8.7662668202030836E-2</v>
      </c>
      <c r="AG65" s="109"/>
      <c r="AJ65" s="258"/>
      <c r="AK65" s="258"/>
      <c r="AL65" s="258"/>
      <c r="AM65" s="258"/>
      <c r="AN65" s="258"/>
      <c r="AO65" s="258"/>
      <c r="AP65" s="258"/>
      <c r="AQ65" s="258"/>
      <c r="AR65" s="258"/>
      <c r="BF65" s="259"/>
      <c r="BG65" s="259"/>
      <c r="BH65" s="259"/>
      <c r="BI65" s="259"/>
      <c r="BJ65" s="259"/>
      <c r="BK65" s="259"/>
      <c r="BL65" s="259"/>
      <c r="BM65" s="259"/>
      <c r="BN65" s="259"/>
      <c r="BO65" s="25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8.9226123486511863E-2</v>
      </c>
      <c r="AD66" s="15">
        <f>AD61/(SQRT(SUMSQ($AC61:$AE61)))</f>
        <v>6.4510815988041564E-3</v>
      </c>
      <c r="AE66" s="16">
        <f>AE61/(SQRT(SUMSQ($AC61:$AE61)))</f>
        <v>0.99599050318453108</v>
      </c>
      <c r="AG66" s="109"/>
      <c r="AJ66" s="258"/>
      <c r="AK66" s="258"/>
      <c r="AL66" s="258"/>
      <c r="AM66" s="258"/>
      <c r="AN66" s="258"/>
      <c r="AO66" s="258"/>
      <c r="AP66" s="258"/>
      <c r="AQ66" s="258"/>
      <c r="AR66" s="258"/>
      <c r="BF66" s="259"/>
      <c r="BG66" s="259"/>
      <c r="BH66" s="259"/>
      <c r="BI66" s="259"/>
      <c r="BJ66" s="259"/>
      <c r="BK66" s="259"/>
      <c r="BL66" s="259"/>
      <c r="BM66" s="259"/>
      <c r="BN66" s="259"/>
      <c r="BO66" s="259"/>
      <c r="CQ66" s="28" t="s">
        <v>161</v>
      </c>
      <c r="CR66" s="51">
        <f>CC9</f>
        <v>74.439694155335587</v>
      </c>
      <c r="CS66" t="s">
        <v>8</v>
      </c>
      <c r="CT66" s="13"/>
      <c r="CV66" s="28" t="s">
        <v>155</v>
      </c>
      <c r="CW66" s="51">
        <f>CC13</f>
        <v>15.159411508282568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58"/>
      <c r="AK67" s="258"/>
      <c r="AL67" s="258"/>
      <c r="AM67" s="258"/>
      <c r="AN67" s="258"/>
      <c r="AO67" s="258"/>
      <c r="AP67" s="258"/>
      <c r="AQ67" s="258"/>
      <c r="AR67" s="258"/>
      <c r="BF67" s="259"/>
      <c r="BG67" s="259"/>
      <c r="BH67" s="259"/>
      <c r="BI67" s="259"/>
      <c r="BJ67" s="259"/>
      <c r="BK67" s="259"/>
      <c r="BL67" s="259"/>
      <c r="BM67" s="259"/>
      <c r="BN67" s="259"/>
      <c r="BO67" s="25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-126.49924933806929</v>
      </c>
      <c r="AD68">
        <f>($AE$55*AC64)-($AC$55*AE64)</f>
        <v>-35.331786520402744</v>
      </c>
      <c r="AE68" s="13">
        <f>($AC$55*AD64)-($AD$55*AC64)</f>
        <v>1.7267491936383497</v>
      </c>
      <c r="AJ68" s="258"/>
      <c r="AK68" s="258"/>
      <c r="AL68" s="258"/>
      <c r="AM68" s="258"/>
      <c r="AN68" s="258"/>
      <c r="AO68" s="258"/>
      <c r="AP68" s="258"/>
      <c r="AQ68" s="258"/>
      <c r="AR68" s="258"/>
      <c r="BF68" s="259"/>
      <c r="BG68" s="259"/>
      <c r="BH68" s="259"/>
      <c r="BI68" s="259"/>
      <c r="BJ68" s="259"/>
      <c r="BK68" s="259"/>
      <c r="BL68" s="259"/>
      <c r="BM68" s="259"/>
      <c r="BN68" s="259"/>
      <c r="BO68" s="259"/>
      <c r="CQ68" s="12"/>
      <c r="CR68" s="51">
        <f>'Step (7)'!AC65</f>
        <v>0.95907120729256112</v>
      </c>
      <c r="CS68" s="51">
        <f>'Step (7)'!AD65</f>
        <v>0.26925392466237136</v>
      </c>
      <c r="CT68" s="51">
        <f>'Step (7)'!AE65</f>
        <v>-8.7662668202030836E-2</v>
      </c>
      <c r="CV68" s="12"/>
      <c r="CW68" s="51">
        <f>CR25</f>
        <v>0.95715870950002468</v>
      </c>
      <c r="CX68" s="51">
        <f>CS25</f>
        <v>0.27877046641189984</v>
      </c>
      <c r="CY68" s="51">
        <f>CT25</f>
        <v>7.8321337352852322E-2</v>
      </c>
    </row>
    <row r="69" spans="28:103" x14ac:dyDescent="0.3">
      <c r="AB69" s="12" t="s">
        <v>74</v>
      </c>
      <c r="AC69">
        <f>($AD$55*AE65)-($AE$55*AD65)</f>
        <v>-32.384761017028218</v>
      </c>
      <c r="AD69">
        <f>($AE$55*AC65)-($AC$55*AE65)</f>
        <v>126.34975628541066</v>
      </c>
      <c r="AE69" s="13">
        <f>($AC$55*AD65)-($AD$55*AC65)</f>
        <v>33.775790473030831</v>
      </c>
      <c r="AJ69" s="258"/>
      <c r="AK69" s="258"/>
      <c r="AL69" s="258"/>
      <c r="AM69" s="258"/>
      <c r="AN69" s="258"/>
      <c r="AO69" s="258"/>
      <c r="AP69" s="258"/>
      <c r="AQ69" s="258"/>
      <c r="AR69" s="258"/>
      <c r="BF69" s="259"/>
      <c r="BG69" s="259"/>
      <c r="BH69" s="259"/>
      <c r="BI69" s="259"/>
      <c r="BJ69" s="259"/>
      <c r="BK69" s="259"/>
      <c r="BL69" s="259"/>
      <c r="BM69" s="259"/>
      <c r="BN69" s="259"/>
      <c r="BO69" s="259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-32.906283263569534</v>
      </c>
      <c r="AD70" s="15">
        <f>($AE$55*AC66)-($AC$55*AE66)</f>
        <v>0.93394586082278686</v>
      </c>
      <c r="AE70" s="16">
        <f>($AC$55*AD66)-($AD$55*AC66)</f>
        <v>2.9418705536166079</v>
      </c>
      <c r="AJ70" s="258"/>
      <c r="AK70" s="258"/>
      <c r="AL70" s="258"/>
      <c r="AM70" s="258"/>
      <c r="AN70" s="258"/>
      <c r="AO70" s="258"/>
      <c r="AP70" s="258"/>
      <c r="AQ70" s="258"/>
      <c r="AR70" s="258"/>
      <c r="BF70" s="259"/>
      <c r="BG70" s="259"/>
      <c r="BH70" s="259"/>
      <c r="BI70" s="259"/>
      <c r="BJ70" s="259"/>
      <c r="BK70" s="259"/>
      <c r="BL70" s="259"/>
      <c r="BM70" s="259"/>
      <c r="BN70" s="259"/>
      <c r="BO70" s="25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58"/>
      <c r="AK71" s="258"/>
      <c r="AL71" s="258"/>
      <c r="AM71" s="258"/>
      <c r="AN71" s="258"/>
      <c r="AO71" s="258"/>
      <c r="AP71" s="258"/>
      <c r="AQ71" s="258"/>
      <c r="AR71" s="258"/>
      <c r="BF71" s="259"/>
      <c r="BG71" s="259"/>
      <c r="BH71" s="259"/>
      <c r="BI71" s="259"/>
      <c r="BJ71" s="259"/>
      <c r="BK71" s="259"/>
      <c r="BL71" s="259"/>
      <c r="BM71" s="259"/>
      <c r="BN71" s="259"/>
      <c r="BO71" s="259"/>
      <c r="CQ71" s="12"/>
      <c r="CR71" s="51">
        <f>'Step (7)'!AC59</f>
        <v>-91.2744140625</v>
      </c>
      <c r="CS71" s="51">
        <f>'Step (7)'!AD59</f>
        <v>327.08807373046875</v>
      </c>
      <c r="CT71" s="51">
        <f>'Step (7)'!AE59</f>
        <v>6.0582809448242045</v>
      </c>
      <c r="CV71" s="12"/>
      <c r="CW71" s="51">
        <f>CR46</f>
        <v>-75.547119140625</v>
      </c>
      <c r="CX71" s="51">
        <f>CS46</f>
        <v>254.74795532226563</v>
      </c>
      <c r="CY71" s="51">
        <f>CT46</f>
        <v>16.5264892578125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58"/>
      <c r="AK72" s="258"/>
      <c r="AL72" s="258"/>
      <c r="AM72" s="258"/>
      <c r="AN72" s="258"/>
      <c r="AO72" s="258"/>
      <c r="AP72" s="258"/>
      <c r="AQ72" s="258"/>
      <c r="AR72" s="258"/>
      <c r="BF72" s="259"/>
      <c r="BG72" s="259"/>
      <c r="BH72" s="259"/>
      <c r="BI72" s="259"/>
      <c r="BJ72" s="259"/>
      <c r="BK72" s="259"/>
      <c r="BL72" s="259"/>
      <c r="BM72" s="259"/>
      <c r="BN72" s="259"/>
      <c r="BO72" s="259"/>
      <c r="CQ72" s="12" t="s">
        <v>150</v>
      </c>
      <c r="CR72">
        <f>SQRT(SUMSQ(CR71:CT71))</f>
        <v>339.63852756595162</v>
      </c>
      <c r="CT72" s="13"/>
      <c r="CV72" s="12" t="s">
        <v>150</v>
      </c>
      <c r="CW72">
        <f>SQRT(SUMSQ(CW71:CY71))</f>
        <v>266.22737049092348</v>
      </c>
      <c r="CY72" s="13"/>
    </row>
    <row r="73" spans="28:103" x14ac:dyDescent="0.3">
      <c r="AB73" s="12" t="s">
        <v>76</v>
      </c>
      <c r="AC73" s="20">
        <f>AC26</f>
        <v>67.58233642578125</v>
      </c>
      <c r="AD73" s="20">
        <f>AD26</f>
        <v>-73.38623046875</v>
      </c>
      <c r="AE73" s="21">
        <f>AE26</f>
        <v>183.65275573724273</v>
      </c>
      <c r="AJ73" s="258"/>
      <c r="AK73" s="258"/>
      <c r="AL73" s="258"/>
      <c r="AM73" s="258"/>
      <c r="AN73" s="258"/>
      <c r="AO73" s="258"/>
      <c r="AP73" s="258"/>
      <c r="AQ73" s="258"/>
      <c r="AR73" s="258"/>
      <c r="CQ73" s="28" t="s">
        <v>164</v>
      </c>
      <c r="CR73">
        <f>CR71/$CR$47</f>
        <v>-0.34284384018889535</v>
      </c>
      <c r="CS73">
        <f>CS71/$CR$47</f>
        <v>1.2286042307645457</v>
      </c>
      <c r="CT73" s="13">
        <f>CT71/$CR$47</f>
        <v>2.2756040949706749E-2</v>
      </c>
      <c r="CV73" s="28" t="s">
        <v>153</v>
      </c>
      <c r="CW73">
        <f>CW71/$CR$47</f>
        <v>-0.28376916693920712</v>
      </c>
      <c r="CX73">
        <f>CX71/$CR$47</f>
        <v>0.9568811608382346</v>
      </c>
      <c r="CY73" s="13">
        <f>CY71/$CR$47</f>
        <v>6.2076597260971478E-2</v>
      </c>
    </row>
    <row r="74" spans="28:103" x14ac:dyDescent="0.3">
      <c r="AB74" s="12"/>
      <c r="AE74" s="13"/>
      <c r="AJ74" s="258"/>
      <c r="AK74" s="258"/>
      <c r="AL74" s="258"/>
      <c r="AM74" s="258"/>
      <c r="AN74" s="258"/>
      <c r="AO74" s="258"/>
      <c r="AP74" s="258"/>
      <c r="AQ74" s="258"/>
      <c r="AR74" s="25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-20.037353515625</v>
      </c>
      <c r="AD76" s="20">
        <f>AD26-AD25</f>
        <v>303.99932861328125</v>
      </c>
      <c r="AE76" s="21">
        <f>AE26-AE25</f>
        <v>23.652755737304688</v>
      </c>
      <c r="CQ76" s="12"/>
      <c r="CR76" s="51">
        <f>'Step (7)'!AC60</f>
        <v>-147.41845703125</v>
      </c>
      <c r="CS76" s="51">
        <f>'Step (7)'!AD60</f>
        <v>-343.80867004394531</v>
      </c>
      <c r="CT76" s="51">
        <f>'Step (7)'!AE60</f>
        <v>15.433395385742188</v>
      </c>
      <c r="CV76" s="12"/>
      <c r="CW76" s="51">
        <f>CR51</f>
        <v>-139.346923828125</v>
      </c>
      <c r="CX76" s="51">
        <f>CS51</f>
        <v>-298.98043823242188</v>
      </c>
      <c r="CY76" s="51">
        <f>CT51</f>
        <v>-32.604522705078125</v>
      </c>
    </row>
    <row r="77" spans="28:103" x14ac:dyDescent="0.3">
      <c r="AB77" s="14" t="s">
        <v>44</v>
      </c>
      <c r="AC77" s="15">
        <f>AC76/(SQRT(SUMSQ($AC76:$AE76)))</f>
        <v>-6.5572459159357707E-2</v>
      </c>
      <c r="AD77" s="15">
        <f>AD76/(SQRT(SUMSQ($AC76:$AE76)))</f>
        <v>0.99484113730000101</v>
      </c>
      <c r="AE77" s="16">
        <f>AE76/(SQRT(SUMSQ($AC76:$AE76)))</f>
        <v>7.7403902585300971E-2</v>
      </c>
      <c r="CQ77" s="12" t="s">
        <v>150</v>
      </c>
      <c r="CR77">
        <f>SQRT(SUMSQ(CR76:CT76))</f>
        <v>374.39924247251571</v>
      </c>
      <c r="CT77" s="13"/>
      <c r="CV77" s="12" t="s">
        <v>150</v>
      </c>
      <c r="CW77">
        <f>SQRT(SUMSQ(CW76:CY76))</f>
        <v>331.46632185915701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0.44474641105134483</v>
      </c>
      <c r="CS78">
        <f>-CS76/$CR$52</f>
        <v>1.0372356024454052</v>
      </c>
      <c r="CT78" s="13">
        <f>-CT76/$CR$52</f>
        <v>-4.6560975785346827E-2</v>
      </c>
      <c r="CV78" s="28" t="s">
        <v>151</v>
      </c>
      <c r="CW78">
        <f>-CW76/$CR$52</f>
        <v>0.42039542070682751</v>
      </c>
      <c r="CX78">
        <f>-CX76/$CR$52</f>
        <v>0.90199341084027629</v>
      </c>
      <c r="CY78" s="13">
        <f>-CY76/$CR$52</f>
        <v>9.836451112801764E-2</v>
      </c>
    </row>
    <row r="79" spans="28:103" x14ac:dyDescent="0.3">
      <c r="AB79" s="14" t="s">
        <v>77</v>
      </c>
      <c r="AC79" s="15">
        <f>($AD$73*AE77)-($AE$73*AD77)</f>
        <v>-188.38569702022343</v>
      </c>
      <c r="AD79" s="15">
        <f>($AE$73*AC77)-($AC$73*AE77)</f>
        <v>-17.273699410272055</v>
      </c>
      <c r="AE79" s="16">
        <f>($AC$73*AD77)-($AD$73*AC77)</f>
        <v>62.421572830944179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0.42654347738604692</v>
      </c>
      <c r="CS80">
        <f>CS68*CS78</f>
        <v>0.27927975675796451</v>
      </c>
      <c r="CT80" s="13">
        <f>CT68*CT78</f>
        <v>4.0816593714336508E-3</v>
      </c>
      <c r="CV80" s="12" t="s">
        <v>156</v>
      </c>
      <c r="CW80">
        <f>CW68*CW78</f>
        <v>0.40238513836346695</v>
      </c>
      <c r="CX80">
        <f>CX68*CX78</f>
        <v>0.25144912384040424</v>
      </c>
      <c r="CY80" s="13">
        <f>CY68*CY78</f>
        <v>7.7040400596058659E-3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0.70990489351544506</v>
      </c>
      <c r="CT81" s="13"/>
      <c r="CV81" s="12" t="s">
        <v>147</v>
      </c>
      <c r="CW81">
        <f>SUM(CW80:CY80)</f>
        <v>0.6615383022634771</v>
      </c>
      <c r="CY81" s="13"/>
    </row>
    <row r="82" spans="28:103" ht="15" thickBot="1" x14ac:dyDescent="0.35">
      <c r="AB82" s="28"/>
      <c r="AC82" s="20">
        <f>AC32</f>
        <v>-33.349853515625</v>
      </c>
      <c r="AD82" s="20">
        <f>AD32</f>
        <v>-284.38641357421875</v>
      </c>
      <c r="AE82" s="21">
        <f>AE32</f>
        <v>170.4404449462271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104.85868576945659</v>
      </c>
      <c r="CT83" s="13"/>
      <c r="CV83" s="65" t="s">
        <v>157</v>
      </c>
      <c r="CW83" s="66">
        <f>CW66/CW81</f>
        <v>22.915395006478228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-37.22998046875</v>
      </c>
      <c r="AD85" s="20">
        <f>AD32-AD31</f>
        <v>-208.8521728515625</v>
      </c>
      <c r="AE85" s="21">
        <f>AE32-AE31</f>
        <v>-138.41853332519531</v>
      </c>
      <c r="CQ85" s="12" t="s">
        <v>159</v>
      </c>
      <c r="CR85">
        <f>CR73*CR78</f>
        <v>-0.15247856747507202</v>
      </c>
      <c r="CS85">
        <f>CS73*CS78</f>
        <v>1.2743520494640372</v>
      </c>
      <c r="CT85" s="13">
        <f>CT73*CT78</f>
        <v>-1.0595434716296568E-3</v>
      </c>
      <c r="CV85" s="12" t="s">
        <v>159</v>
      </c>
      <c r="CW85">
        <f>CW73*CW78</f>
        <v>-0.11929525831903394</v>
      </c>
      <c r="CX85">
        <f>CX73*CX78</f>
        <v>0.86310050203328226</v>
      </c>
      <c r="CY85" s="13">
        <f>CY73*CY78</f>
        <v>6.106134142066298E-3</v>
      </c>
    </row>
    <row r="86" spans="28:103" x14ac:dyDescent="0.3">
      <c r="AB86" s="14"/>
      <c r="AC86" s="15">
        <f>AC85/(SQRT(SUMSQ($AC85:$AE85)))</f>
        <v>-0.14697509055183713</v>
      </c>
      <c r="AD86" s="15">
        <f>AD85/(SQRT(SUMSQ($AC85:$AE85)))</f>
        <v>-0.82449860650805129</v>
      </c>
      <c r="AE86" s="16">
        <f>AE85/(SQRT(SUMSQ($AC85:$AE85)))</f>
        <v>-0.54644338281615334</v>
      </c>
      <c r="CQ86" s="12" t="s">
        <v>160</v>
      </c>
      <c r="CR86">
        <f>SQRT(SUMSQ(CR85:CT85))</f>
        <v>1.2834422395046885</v>
      </c>
      <c r="CT86" s="13"/>
      <c r="CV86" s="12" t="s">
        <v>160</v>
      </c>
      <c r="CW86">
        <f>SQRT(SUMSQ(CW85:CY85))</f>
        <v>0.87132721760637644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420.73885014148289</v>
      </c>
      <c r="CS88" s="15"/>
      <c r="CT88" s="16"/>
      <c r="CV88" s="65" t="s">
        <v>158</v>
      </c>
      <c r="CW88" s="66">
        <f>CC12-CW83*CW86</f>
        <v>-330.06960110188516</v>
      </c>
      <c r="CX88" s="15"/>
      <c r="CY88" s="16"/>
    </row>
    <row r="89" spans="28:103" x14ac:dyDescent="0.3">
      <c r="AB89" s="28"/>
      <c r="AC89" s="20">
        <f>AC34</f>
        <v>-57.9267578125</v>
      </c>
      <c r="AD89" s="20">
        <f>AD34</f>
        <v>-284.5693359375</v>
      </c>
      <c r="AE89" s="21">
        <f>AE34</f>
        <v>331.29928588860992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-65.05316162109375</v>
      </c>
      <c r="AD92" s="20">
        <f>AD34-AD33</f>
        <v>-227.7359619140625</v>
      </c>
      <c r="AE92" s="21">
        <f>AE34-AE33</f>
        <v>190.32127380371094</v>
      </c>
    </row>
    <row r="93" spans="28:103" x14ac:dyDescent="0.3">
      <c r="AB93" s="14"/>
      <c r="AC93" s="15">
        <f>AC92/(SQRT(SUMSQ($AC92:$AE92)))</f>
        <v>-0.21410448114319272</v>
      </c>
      <c r="AD93" s="15">
        <f>AD92/(SQRT(SUMSQ($AC92:$AE92)))</f>
        <v>-0.7495299036695221</v>
      </c>
      <c r="AE93" s="16">
        <f>AE92/(SQRT(SUMSQ($AC92:$AE92)))</f>
        <v>0.62638981046913689</v>
      </c>
    </row>
    <row r="97" spans="28:31" x14ac:dyDescent="0.3">
      <c r="AB97" s="287"/>
      <c r="AC97" s="287"/>
      <c r="AD97" s="287"/>
      <c r="AE97" s="287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Edward Henry Maddox</cp:lastModifiedBy>
  <dcterms:created xsi:type="dcterms:W3CDTF">2025-06-28T20:12:23Z</dcterms:created>
  <dcterms:modified xsi:type="dcterms:W3CDTF">2025-09-20T06:28:09Z</dcterms:modified>
</cp:coreProperties>
</file>