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oE\OneDrive\Documents\02-BILD\LHRIC 2026 Season\26-DYN\"/>
    </mc:Choice>
  </mc:AlternateContent>
  <xr:revisionPtr revIDLastSave="0" documentId="8_{0423D4C7-AE9F-4146-A4C5-3741CF19A501}" xr6:coauthVersionLast="47" xr6:coauthVersionMax="47" xr10:uidLastSave="{00000000-0000-0000-0000-000000000000}"/>
  <bookViews>
    <workbookView xWindow="-108" yWindow="-108" windowWidth="23256" windowHeight="13896" activeTab="3" xr2:uid="{5D48DADB-1A93-468D-B915-C9DD90D6CC32}"/>
  </bookViews>
  <sheets>
    <sheet name="1 Ride Height Import" sheetId="7" r:id="rId1"/>
    <sheet name="2 Dyn Assem Import" sheetId="11" r:id="rId2"/>
    <sheet name="Hardpoint Configurator" sheetId="9" r:id="rId3"/>
    <sheet name="Free Truss Solver " sheetId="5" r:id="rId4"/>
    <sheet name="Load Sweep Summary" sheetId="10" r:id="rId5"/>
    <sheet name="Step 1" sheetId="21" r:id="rId6"/>
    <sheet name="Step (2)" sheetId="22" r:id="rId7"/>
    <sheet name="Step (3)" sheetId="23" r:id="rId8"/>
    <sheet name="Step (4)" sheetId="24" r:id="rId9"/>
    <sheet name="Step (5)" sheetId="25" r:id="rId10"/>
    <sheet name="Step (6)" sheetId="26" r:id="rId11"/>
    <sheet name="Step (7)" sheetId="2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21" l="1" a="1"/>
  <c r="C28" i="21" s="1"/>
  <c r="AC18" i="21" s="1"/>
  <c r="AS5" i="21" s="1"/>
  <c r="BK4" i="21" s="1"/>
  <c r="M3" i="10"/>
  <c r="C28" i="27" a="1"/>
  <c r="C28" i="27" s="1"/>
  <c r="AC18" i="27" s="1"/>
  <c r="AS5" i="27" s="1"/>
  <c r="BK4" i="27" s="1"/>
  <c r="C28" i="26" a="1"/>
  <c r="C28" i="26" s="1"/>
  <c r="AC18" i="26" s="1"/>
  <c r="AS5" i="26" s="1"/>
  <c r="BK4" i="26" s="1"/>
  <c r="C28" i="25" a="1"/>
  <c r="C28" i="25" s="1"/>
  <c r="AC18" i="25" s="1"/>
  <c r="AS5" i="25" s="1"/>
  <c r="BK4" i="25" s="1"/>
  <c r="C28" i="24" a="1"/>
  <c r="C28" i="24" s="1"/>
  <c r="AC18" i="24" s="1"/>
  <c r="AS5" i="24" s="1"/>
  <c r="BK4" i="24" s="1"/>
  <c r="C28" i="23" a="1"/>
  <c r="C28" i="23" s="1"/>
  <c r="AC18" i="23" s="1"/>
  <c r="AS5" i="23" s="1"/>
  <c r="BK4" i="23" s="1"/>
  <c r="C28" i="22" a="1"/>
  <c r="C28" i="22" s="1"/>
  <c r="AC18" i="22" s="1"/>
  <c r="AS5" i="22" s="1"/>
  <c r="BK4" i="22" s="1"/>
  <c r="CV12" i="27"/>
  <c r="CQ12" i="27"/>
  <c r="CV9" i="27"/>
  <c r="CQ9" i="27"/>
  <c r="CY8" i="27"/>
  <c r="CX8" i="27"/>
  <c r="CW8" i="27"/>
  <c r="CV8" i="27"/>
  <c r="CT8" i="27"/>
  <c r="CS8" i="27"/>
  <c r="CR8" i="27"/>
  <c r="CQ8" i="27"/>
  <c r="CY5" i="27"/>
  <c r="CX5" i="27"/>
  <c r="CW5" i="27"/>
  <c r="CV5" i="27"/>
  <c r="CT5" i="27"/>
  <c r="CS5" i="27"/>
  <c r="CR5" i="27"/>
  <c r="CQ5" i="27"/>
  <c r="CQ3" i="27"/>
  <c r="CY2" i="27"/>
  <c r="CX2" i="27"/>
  <c r="CW2" i="27"/>
  <c r="CV2" i="27"/>
  <c r="CT2" i="27"/>
  <c r="CS2" i="27"/>
  <c r="CR2" i="27"/>
  <c r="CQ2" i="27"/>
  <c r="CV12" i="26"/>
  <c r="CQ12" i="26"/>
  <c r="CV9" i="26"/>
  <c r="CQ9" i="26"/>
  <c r="CY8" i="26"/>
  <c r="CX8" i="26"/>
  <c r="CW8" i="26"/>
  <c r="CV8" i="26"/>
  <c r="CT8" i="26"/>
  <c r="CS8" i="26"/>
  <c r="CR8" i="26"/>
  <c r="CQ8" i="26"/>
  <c r="CY5" i="26"/>
  <c r="CX5" i="26"/>
  <c r="CW5" i="26"/>
  <c r="CV5" i="26"/>
  <c r="CT5" i="26"/>
  <c r="CS5" i="26"/>
  <c r="CR5" i="26"/>
  <c r="CQ5" i="26"/>
  <c r="CQ3" i="26"/>
  <c r="CY2" i="26"/>
  <c r="CX2" i="26"/>
  <c r="CW2" i="26"/>
  <c r="CV2" i="26"/>
  <c r="CT2" i="26"/>
  <c r="CS2" i="26"/>
  <c r="CR2" i="26"/>
  <c r="CQ2" i="26"/>
  <c r="CV12" i="25"/>
  <c r="CQ12" i="25"/>
  <c r="CV9" i="25"/>
  <c r="CQ9" i="25"/>
  <c r="CY8" i="25"/>
  <c r="CX8" i="25"/>
  <c r="CW8" i="25"/>
  <c r="CV8" i="25"/>
  <c r="CT8" i="25"/>
  <c r="CS8" i="25"/>
  <c r="CR8" i="25"/>
  <c r="CQ8" i="25"/>
  <c r="CY5" i="25"/>
  <c r="CX5" i="25"/>
  <c r="CW5" i="25"/>
  <c r="CV5" i="25"/>
  <c r="CT5" i="25"/>
  <c r="CS5" i="25"/>
  <c r="CR5" i="25"/>
  <c r="CQ5" i="25"/>
  <c r="CQ3" i="25"/>
  <c r="CY2" i="25"/>
  <c r="CX2" i="25"/>
  <c r="CW2" i="25"/>
  <c r="CV2" i="25"/>
  <c r="CT2" i="25"/>
  <c r="CS2" i="25"/>
  <c r="CR2" i="25"/>
  <c r="CQ2" i="25"/>
  <c r="CV12" i="24"/>
  <c r="CQ12" i="24"/>
  <c r="CV9" i="24"/>
  <c r="CQ9" i="24"/>
  <c r="CY8" i="24"/>
  <c r="CX8" i="24"/>
  <c r="CW8" i="24"/>
  <c r="CV8" i="24"/>
  <c r="CT8" i="24"/>
  <c r="CS8" i="24"/>
  <c r="CR8" i="24"/>
  <c r="CQ8" i="24"/>
  <c r="CY5" i="24"/>
  <c r="CX5" i="24"/>
  <c r="CW5" i="24"/>
  <c r="CV5" i="24"/>
  <c r="CT5" i="24"/>
  <c r="CS5" i="24"/>
  <c r="CR5" i="24"/>
  <c r="CQ5" i="24"/>
  <c r="CQ3" i="24"/>
  <c r="CY2" i="24"/>
  <c r="CX2" i="24"/>
  <c r="CW2" i="24"/>
  <c r="CV2" i="24"/>
  <c r="CT2" i="24"/>
  <c r="CS2" i="24"/>
  <c r="CR2" i="24"/>
  <c r="CQ2" i="24"/>
  <c r="CV12" i="23"/>
  <c r="CQ12" i="23"/>
  <c r="CV9" i="23"/>
  <c r="CQ9" i="23"/>
  <c r="CY8" i="23"/>
  <c r="CX8" i="23"/>
  <c r="CW8" i="23"/>
  <c r="CV8" i="23"/>
  <c r="CT8" i="23"/>
  <c r="CS8" i="23"/>
  <c r="CR8" i="23"/>
  <c r="CQ8" i="23"/>
  <c r="CY5" i="23"/>
  <c r="CX5" i="23"/>
  <c r="CW5" i="23"/>
  <c r="CV5" i="23"/>
  <c r="CT5" i="23"/>
  <c r="CS5" i="23"/>
  <c r="CR5" i="23"/>
  <c r="CQ5" i="23"/>
  <c r="CQ3" i="23"/>
  <c r="CY2" i="23"/>
  <c r="CX2" i="23"/>
  <c r="CW2" i="23"/>
  <c r="CV2" i="23"/>
  <c r="CT2" i="23"/>
  <c r="CS2" i="23"/>
  <c r="CR2" i="23"/>
  <c r="CQ2" i="23"/>
  <c r="CV12" i="22"/>
  <c r="CQ12" i="22"/>
  <c r="CV9" i="22"/>
  <c r="CQ9" i="22"/>
  <c r="CY8" i="22"/>
  <c r="CX8" i="22"/>
  <c r="CW8" i="22"/>
  <c r="CV8" i="22"/>
  <c r="CT8" i="22"/>
  <c r="CS8" i="22"/>
  <c r="CR8" i="22"/>
  <c r="CQ8" i="22"/>
  <c r="CY5" i="22"/>
  <c r="CX5" i="22"/>
  <c r="CW5" i="22"/>
  <c r="CV5" i="22"/>
  <c r="CT5" i="22"/>
  <c r="CS5" i="22"/>
  <c r="CR5" i="22"/>
  <c r="CQ5" i="22"/>
  <c r="CQ3" i="22"/>
  <c r="CY2" i="22"/>
  <c r="CX2" i="22"/>
  <c r="CW2" i="22"/>
  <c r="CV2" i="22"/>
  <c r="CT2" i="22"/>
  <c r="CS2" i="22"/>
  <c r="CR2" i="22"/>
  <c r="CQ2" i="22"/>
  <c r="AS8" i="5"/>
  <c r="AS9" i="5"/>
  <c r="CV12" i="21"/>
  <c r="CQ12" i="21"/>
  <c r="CV9" i="21"/>
  <c r="CQ9" i="21"/>
  <c r="CY8" i="21"/>
  <c r="CX8" i="21"/>
  <c r="CW8" i="21"/>
  <c r="CV8" i="21"/>
  <c r="CT8" i="21"/>
  <c r="CS8" i="21"/>
  <c r="CR8" i="21"/>
  <c r="CQ8" i="21"/>
  <c r="CY5" i="21"/>
  <c r="CX5" i="21"/>
  <c r="CW5" i="21"/>
  <c r="CV5" i="21"/>
  <c r="CT5" i="21"/>
  <c r="CS5" i="21"/>
  <c r="CR5" i="21"/>
  <c r="CQ5" i="21"/>
  <c r="CQ3" i="21"/>
  <c r="CY2" i="21"/>
  <c r="CX2" i="21"/>
  <c r="CW2" i="21"/>
  <c r="CV2" i="21"/>
  <c r="CT2" i="21"/>
  <c r="CS2" i="21"/>
  <c r="CR2" i="21"/>
  <c r="CQ2" i="21"/>
  <c r="Q1" i="7"/>
  <c r="Q2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P2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1" i="7"/>
  <c r="M1" i="11"/>
  <c r="N1" i="11"/>
  <c r="N2" i="1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M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AC19" i="25" l="1"/>
  <c r="AS8" i="25" s="1"/>
  <c r="BK7" i="25" s="1"/>
  <c r="BJ18" i="25" s="1"/>
  <c r="BS18" i="25" s="1"/>
  <c r="AD19" i="23"/>
  <c r="AS9" i="23" s="1"/>
  <c r="BK8" i="23" s="1"/>
  <c r="AE19" i="23"/>
  <c r="AS10" i="23" s="1"/>
  <c r="BK9" i="23" s="1"/>
  <c r="AD19" i="22"/>
  <c r="AS9" i="22" s="1"/>
  <c r="BK8" i="22" s="1"/>
  <c r="BS30" i="22" s="1"/>
  <c r="AD18" i="22"/>
  <c r="AS6" i="22" s="1"/>
  <c r="BK5" i="22" s="1"/>
  <c r="AD19" i="24"/>
  <c r="AS9" i="24" s="1"/>
  <c r="BK8" i="24" s="1"/>
  <c r="BJ19" i="24" s="1"/>
  <c r="BS19" i="24" s="1"/>
  <c r="AD19" i="26"/>
  <c r="AS9" i="26" s="1"/>
  <c r="BK8" i="26" s="1"/>
  <c r="BS30" i="26" s="1"/>
  <c r="AE19" i="22"/>
  <c r="AS10" i="22" s="1"/>
  <c r="BK9" i="22" s="1"/>
  <c r="BJ20" i="22" s="1"/>
  <c r="BS20" i="22" s="1"/>
  <c r="AD18" i="24"/>
  <c r="AS6" i="24" s="1"/>
  <c r="BK5" i="24" s="1"/>
  <c r="BJ16" i="24" s="1"/>
  <c r="BS16" i="24" s="1"/>
  <c r="AC19" i="26"/>
  <c r="AS8" i="26" s="1"/>
  <c r="BK7" i="26" s="1"/>
  <c r="BJ18" i="26" s="1"/>
  <c r="BS18" i="26" s="1"/>
  <c r="AE18" i="22"/>
  <c r="AS7" i="22" s="1"/>
  <c r="BK6" i="22" s="1"/>
  <c r="BJ17" i="22" s="1"/>
  <c r="BS17" i="22" s="1"/>
  <c r="AE18" i="23"/>
  <c r="AS7" i="23" s="1"/>
  <c r="BK6" i="23" s="1"/>
  <c r="BJ28" i="23" s="1"/>
  <c r="AD18" i="23"/>
  <c r="AS6" i="23" s="1"/>
  <c r="BK5" i="23" s="1"/>
  <c r="BJ16" i="23" s="1"/>
  <c r="BS16" i="23" s="1"/>
  <c r="AC19" i="22"/>
  <c r="AS8" i="22" s="1"/>
  <c r="BK7" i="22" s="1"/>
  <c r="BJ29" i="22" s="1"/>
  <c r="AC19" i="23"/>
  <c r="AS8" i="23" s="1"/>
  <c r="BK7" i="23" s="1"/>
  <c r="BJ29" i="23" s="1"/>
  <c r="AD18" i="26"/>
  <c r="AS6" i="26" s="1"/>
  <c r="BK5" i="26" s="1"/>
  <c r="BS27" i="26" s="1"/>
  <c r="AE19" i="21"/>
  <c r="AS10" i="21" s="1"/>
  <c r="BK9" i="21" s="1"/>
  <c r="BS31" i="21" s="1"/>
  <c r="AD19" i="21"/>
  <c r="AS9" i="21" s="1"/>
  <c r="BK8" i="21" s="1"/>
  <c r="BS30" i="21" s="1"/>
  <c r="AC19" i="21"/>
  <c r="AS8" i="21" s="1"/>
  <c r="BK7" i="21" s="1"/>
  <c r="AE18" i="21"/>
  <c r="AS7" i="21" s="1"/>
  <c r="BK6" i="21" s="1"/>
  <c r="BS28" i="21" s="1"/>
  <c r="AD18" i="21"/>
  <c r="AS6" i="21" s="1"/>
  <c r="BK5" i="21" s="1"/>
  <c r="BJ27" i="21" s="1"/>
  <c r="AE18" i="27"/>
  <c r="AS7" i="27" s="1"/>
  <c r="BK6" i="27" s="1"/>
  <c r="BJ28" i="27" s="1"/>
  <c r="AC19" i="27"/>
  <c r="AS8" i="27" s="1"/>
  <c r="BK7" i="27" s="1"/>
  <c r="BJ29" i="27" s="1"/>
  <c r="AD19" i="27"/>
  <c r="AS9" i="27" s="1"/>
  <c r="BK8" i="27" s="1"/>
  <c r="BJ19" i="27" s="1"/>
  <c r="BS19" i="27" s="1"/>
  <c r="AE19" i="27"/>
  <c r="AS10" i="27" s="1"/>
  <c r="BK9" i="27" s="1"/>
  <c r="BS31" i="27" s="1"/>
  <c r="AD18" i="27"/>
  <c r="AS6" i="27" s="1"/>
  <c r="BK5" i="27" s="1"/>
  <c r="BJ27" i="27" s="1"/>
  <c r="AE18" i="26"/>
  <c r="AS7" i="26" s="1"/>
  <c r="BK6" i="26" s="1"/>
  <c r="BJ28" i="26" s="1"/>
  <c r="AE19" i="26"/>
  <c r="AS10" i="26" s="1"/>
  <c r="BK9" i="26" s="1"/>
  <c r="BS31" i="26" s="1"/>
  <c r="AD19" i="25"/>
  <c r="AS9" i="25" s="1"/>
  <c r="BK8" i="25" s="1"/>
  <c r="BJ19" i="25" s="1"/>
  <c r="BS19" i="25" s="1"/>
  <c r="AE19" i="25"/>
  <c r="AS10" i="25" s="1"/>
  <c r="BK9" i="25" s="1"/>
  <c r="BJ20" i="25" s="1"/>
  <c r="BS20" i="25" s="1"/>
  <c r="AD18" i="25"/>
  <c r="AS6" i="25" s="1"/>
  <c r="BK5" i="25" s="1"/>
  <c r="BJ16" i="25" s="1"/>
  <c r="BS16" i="25" s="1"/>
  <c r="AE18" i="25"/>
  <c r="AS7" i="25" s="1"/>
  <c r="BK6" i="25" s="1"/>
  <c r="BS28" i="25" s="1"/>
  <c r="AC19" i="24"/>
  <c r="AS8" i="24" s="1"/>
  <c r="BK7" i="24" s="1"/>
  <c r="BS29" i="24" s="1"/>
  <c r="AE19" i="24"/>
  <c r="AS10" i="24" s="1"/>
  <c r="BK9" i="24" s="1"/>
  <c r="BJ31" i="24" s="1"/>
  <c r="AE18" i="24"/>
  <c r="AS7" i="24" s="1"/>
  <c r="BK6" i="24" s="1"/>
  <c r="BS28" i="24" s="1"/>
  <c r="BJ31" i="23"/>
  <c r="BJ20" i="23"/>
  <c r="BS20" i="23" s="1"/>
  <c r="BS26" i="24"/>
  <c r="BJ15" i="24"/>
  <c r="BS15" i="24" s="1"/>
  <c r="BS31" i="23"/>
  <c r="BS30" i="23"/>
  <c r="BJ19" i="23"/>
  <c r="BS19" i="23" s="1"/>
  <c r="BS26" i="27"/>
  <c r="BJ15" i="27"/>
  <c r="BS15" i="27" s="1"/>
  <c r="BJ26" i="27"/>
  <c r="BJ30" i="26"/>
  <c r="BJ16" i="26"/>
  <c r="BS16" i="26" s="1"/>
  <c r="BJ27" i="26"/>
  <c r="BJ15" i="26"/>
  <c r="BS15" i="26" s="1"/>
  <c r="BJ26" i="26"/>
  <c r="BS26" i="26"/>
  <c r="BJ29" i="25"/>
  <c r="BS26" i="25"/>
  <c r="BJ15" i="25"/>
  <c r="BS15" i="25" s="1"/>
  <c r="BJ26" i="25"/>
  <c r="BS30" i="24"/>
  <c r="BJ30" i="24"/>
  <c r="BJ26" i="24"/>
  <c r="BS26" i="23"/>
  <c r="BJ26" i="23"/>
  <c r="BJ15" i="23"/>
  <c r="BS15" i="23" s="1"/>
  <c r="BJ30" i="23"/>
  <c r="BJ26" i="22"/>
  <c r="BJ15" i="22"/>
  <c r="BS15" i="22" s="1"/>
  <c r="BS26" i="22"/>
  <c r="BJ16" i="22"/>
  <c r="BS16" i="22" s="1"/>
  <c r="BS27" i="22"/>
  <c r="BJ27" i="22"/>
  <c r="BJ30" i="22"/>
  <c r="BJ19" i="22"/>
  <c r="BS19" i="22" s="1"/>
  <c r="BS31" i="22"/>
  <c r="BS26" i="21"/>
  <c r="BJ15" i="21"/>
  <c r="BS15" i="21" s="1"/>
  <c r="BJ26" i="21"/>
  <c r="BS27" i="21"/>
  <c r="B36" i="5"/>
  <c r="BS31" i="24" l="1"/>
  <c r="BJ29" i="24"/>
  <c r="BJ18" i="24"/>
  <c r="BS18" i="24" s="1"/>
  <c r="BJ19" i="26"/>
  <c r="BS19" i="26" s="1"/>
  <c r="BS29" i="25"/>
  <c r="BS28" i="22"/>
  <c r="BJ31" i="22"/>
  <c r="BJ28" i="22"/>
  <c r="BS29" i="22"/>
  <c r="BJ27" i="24"/>
  <c r="BS27" i="24"/>
  <c r="BS29" i="26"/>
  <c r="BJ29" i="26"/>
  <c r="BS28" i="23"/>
  <c r="BJ17" i="23"/>
  <c r="BS17" i="23" s="1"/>
  <c r="BJ31" i="26"/>
  <c r="BJ20" i="26"/>
  <c r="BS20" i="26" s="1"/>
  <c r="BJ17" i="26"/>
  <c r="BS17" i="26" s="1"/>
  <c r="BJ18" i="22"/>
  <c r="BS18" i="22" s="1"/>
  <c r="BS28" i="26"/>
  <c r="BJ18" i="23"/>
  <c r="BS18" i="23" s="1"/>
  <c r="BS29" i="23"/>
  <c r="BJ30" i="25"/>
  <c r="BS30" i="25"/>
  <c r="BJ27" i="23"/>
  <c r="BJ31" i="25"/>
  <c r="BS27" i="23"/>
  <c r="BS31" i="25"/>
  <c r="BJ27" i="25"/>
  <c r="BS30" i="27"/>
  <c r="BJ17" i="27"/>
  <c r="BS17" i="27" s="1"/>
  <c r="BS28" i="27"/>
  <c r="BJ28" i="25"/>
  <c r="BS29" i="21"/>
  <c r="BJ18" i="21"/>
  <c r="BS18" i="21" s="1"/>
  <c r="BJ16" i="21"/>
  <c r="BS16" i="21" s="1"/>
  <c r="BJ17" i="21"/>
  <c r="BS17" i="21" s="1"/>
  <c r="BJ19" i="21"/>
  <c r="BS19" i="21" s="1"/>
  <c r="BJ28" i="21"/>
  <c r="BJ29" i="21"/>
  <c r="BJ31" i="21"/>
  <c r="BJ30" i="21"/>
  <c r="BJ20" i="21"/>
  <c r="BS20" i="21" s="1"/>
  <c r="BS27" i="27"/>
  <c r="BJ16" i="27"/>
  <c r="BS16" i="27" s="1"/>
  <c r="BJ18" i="27"/>
  <c r="BS18" i="27" s="1"/>
  <c r="BJ31" i="27"/>
  <c r="BS29" i="27"/>
  <c r="BJ20" i="27"/>
  <c r="BS20" i="27" s="1"/>
  <c r="BJ30" i="27"/>
  <c r="B36" i="21"/>
  <c r="B36" i="27"/>
  <c r="B36" i="26"/>
  <c r="B36" i="24"/>
  <c r="B36" i="25"/>
  <c r="B36" i="23"/>
  <c r="BS27" i="25"/>
  <c r="BJ17" i="25"/>
  <c r="BS17" i="25" s="1"/>
  <c r="BJ20" i="24"/>
  <c r="BS20" i="24" s="1"/>
  <c r="BJ17" i="24"/>
  <c r="BS17" i="24" s="1"/>
  <c r="BJ28" i="24"/>
  <c r="D18" i="5"/>
  <c r="B18" i="5"/>
  <c r="C17" i="5"/>
  <c r="D17" i="5"/>
  <c r="C18" i="5"/>
  <c r="C19" i="5"/>
  <c r="D19" i="5"/>
  <c r="B19" i="5"/>
  <c r="C4" i="5"/>
  <c r="C10" i="5"/>
  <c r="C16" i="5"/>
  <c r="C22" i="5"/>
  <c r="C11" i="5"/>
  <c r="B22" i="5"/>
  <c r="D11" i="5"/>
  <c r="B21" i="5"/>
  <c r="C13" i="5"/>
  <c r="D13" i="5"/>
  <c r="D4" i="5"/>
  <c r="D10" i="5"/>
  <c r="D16" i="5"/>
  <c r="D22" i="5"/>
  <c r="C5" i="5"/>
  <c r="D5" i="5"/>
  <c r="C7" i="5"/>
  <c r="D7" i="5"/>
  <c r="B17" i="5"/>
  <c r="D21" i="5"/>
  <c r="C6" i="5"/>
  <c r="C12" i="5"/>
  <c r="B20" i="5"/>
  <c r="D6" i="5"/>
  <c r="D12" i="5"/>
  <c r="C8" i="5"/>
  <c r="C14" i="5"/>
  <c r="C20" i="5"/>
  <c r="D8" i="5"/>
  <c r="D14" i="5"/>
  <c r="D20" i="5"/>
  <c r="C9" i="5"/>
  <c r="C15" i="5"/>
  <c r="C21" i="5"/>
  <c r="D15" i="5"/>
  <c r="D9" i="5"/>
  <c r="B14" i="5"/>
  <c r="B13" i="5"/>
  <c r="B10" i="5"/>
  <c r="B6" i="5"/>
  <c r="B4" i="5"/>
  <c r="B15" i="5"/>
  <c r="B12" i="5"/>
  <c r="B11" i="5"/>
  <c r="B9" i="5"/>
  <c r="B5" i="5"/>
  <c r="D33" i="9"/>
  <c r="J33" i="9" s="1"/>
  <c r="E33" i="9"/>
  <c r="K33" i="9" s="1"/>
  <c r="D34" i="9"/>
  <c r="J34" i="9" s="1"/>
  <c r="E34" i="9"/>
  <c r="K34" i="9" s="1"/>
  <c r="D35" i="9"/>
  <c r="J35" i="9" s="1"/>
  <c r="E35" i="9"/>
  <c r="K35" i="9" s="1"/>
  <c r="D36" i="9"/>
  <c r="J36" i="9" s="1"/>
  <c r="E36" i="9"/>
  <c r="K36" i="9" s="1"/>
  <c r="D37" i="9"/>
  <c r="J37" i="9" s="1"/>
  <c r="E37" i="9"/>
  <c r="K37" i="9" s="1"/>
  <c r="D38" i="9"/>
  <c r="J38" i="9" s="1"/>
  <c r="E38" i="9"/>
  <c r="K38" i="9" s="1"/>
  <c r="D39" i="9"/>
  <c r="J39" i="9" s="1"/>
  <c r="E39" i="9"/>
  <c r="K39" i="9" s="1"/>
  <c r="D40" i="9"/>
  <c r="J40" i="9" s="1"/>
  <c r="E40" i="9"/>
  <c r="K40" i="9" s="1"/>
  <c r="D41" i="9"/>
  <c r="J41" i="9" s="1"/>
  <c r="E41" i="9"/>
  <c r="K41" i="9" s="1"/>
  <c r="D42" i="9"/>
  <c r="J42" i="9" s="1"/>
  <c r="E42" i="9"/>
  <c r="K42" i="9" s="1"/>
  <c r="C42" i="9"/>
  <c r="I42" i="9" s="1"/>
  <c r="C41" i="9"/>
  <c r="I41" i="9" s="1"/>
  <c r="C40" i="9"/>
  <c r="I40" i="9" s="1"/>
  <c r="C39" i="9"/>
  <c r="I39" i="9" s="1"/>
  <c r="C38" i="9"/>
  <c r="I38" i="9" s="1"/>
  <c r="C37" i="9"/>
  <c r="I37" i="9" s="1"/>
  <c r="C36" i="9"/>
  <c r="I36" i="9" s="1"/>
  <c r="C35" i="9"/>
  <c r="I35" i="9" s="1"/>
  <c r="C34" i="9"/>
  <c r="I34" i="9" s="1"/>
  <c r="C33" i="9"/>
  <c r="I33" i="9" s="1"/>
  <c r="D8" i="9"/>
  <c r="J8" i="9" s="1"/>
  <c r="E8" i="9"/>
  <c r="K8" i="9" s="1"/>
  <c r="D9" i="9"/>
  <c r="J9" i="9" s="1"/>
  <c r="E9" i="9"/>
  <c r="K9" i="9" s="1"/>
  <c r="D10" i="9"/>
  <c r="J10" i="9" s="1"/>
  <c r="E10" i="9"/>
  <c r="K10" i="9" s="1"/>
  <c r="D11" i="9"/>
  <c r="J11" i="9" s="1"/>
  <c r="E11" i="9"/>
  <c r="K11" i="9" s="1"/>
  <c r="D12" i="9"/>
  <c r="J12" i="9" s="1"/>
  <c r="E12" i="9"/>
  <c r="K12" i="9" s="1"/>
  <c r="D13" i="9"/>
  <c r="J13" i="9" s="1"/>
  <c r="E13" i="9"/>
  <c r="K13" i="9" s="1"/>
  <c r="D14" i="9"/>
  <c r="J14" i="9" s="1"/>
  <c r="E14" i="9"/>
  <c r="K14" i="9" s="1"/>
  <c r="D15" i="9"/>
  <c r="J15" i="9" s="1"/>
  <c r="E15" i="9"/>
  <c r="K15" i="9" s="1"/>
  <c r="D16" i="9"/>
  <c r="J16" i="9" s="1"/>
  <c r="E16" i="9"/>
  <c r="K16" i="9" s="1"/>
  <c r="D17" i="9"/>
  <c r="J17" i="9" s="1"/>
  <c r="E17" i="9"/>
  <c r="K17" i="9" s="1"/>
  <c r="C17" i="9"/>
  <c r="I17" i="9" s="1"/>
  <c r="C16" i="9"/>
  <c r="I16" i="9" s="1"/>
  <c r="C15" i="9"/>
  <c r="I15" i="9" s="1"/>
  <c r="C14" i="9"/>
  <c r="I14" i="9" s="1"/>
  <c r="C13" i="9"/>
  <c r="I13" i="9" s="1"/>
  <c r="C12" i="9"/>
  <c r="I12" i="9" s="1"/>
  <c r="C11" i="9"/>
  <c r="I11" i="9" s="1"/>
  <c r="C10" i="9"/>
  <c r="I10" i="9" s="1"/>
  <c r="C9" i="9"/>
  <c r="I9" i="9" s="1"/>
  <c r="C8" i="9"/>
  <c r="I8" i="9" s="1"/>
  <c r="X18" i="9"/>
  <c r="Y18" i="9"/>
  <c r="X19" i="9"/>
  <c r="X21" i="9" s="1"/>
  <c r="O24" i="9" s="1"/>
  <c r="Y19" i="9"/>
  <c r="Y21" i="9" s="1"/>
  <c r="P24" i="9" s="1"/>
  <c r="X20" i="9"/>
  <c r="Y20" i="9"/>
  <c r="W20" i="9"/>
  <c r="W19" i="9"/>
  <c r="W18" i="9"/>
  <c r="O19" i="9"/>
  <c r="S43" i="9"/>
  <c r="T43" i="9"/>
  <c r="S44" i="9"/>
  <c r="T44" i="9"/>
  <c r="S45" i="9"/>
  <c r="T45" i="9"/>
  <c r="S46" i="9"/>
  <c r="T46" i="9"/>
  <c r="S47" i="9"/>
  <c r="T47" i="9"/>
  <c r="S48" i="9"/>
  <c r="T48" i="9"/>
  <c r="S50" i="9"/>
  <c r="T50" i="9"/>
  <c r="O43" i="9"/>
  <c r="D43" i="9" s="1"/>
  <c r="J43" i="9" s="1"/>
  <c r="P43" i="9"/>
  <c r="E43" i="9" s="1"/>
  <c r="K43" i="9" s="1"/>
  <c r="O44" i="9"/>
  <c r="D44" i="9" s="1"/>
  <c r="J44" i="9" s="1"/>
  <c r="P44" i="9"/>
  <c r="E44" i="9" s="1"/>
  <c r="K44" i="9" s="1"/>
  <c r="O45" i="9"/>
  <c r="D45" i="9" s="1"/>
  <c r="J45" i="9" s="1"/>
  <c r="P45" i="9"/>
  <c r="E45" i="9" s="1"/>
  <c r="K45" i="9" s="1"/>
  <c r="O46" i="9"/>
  <c r="D46" i="9" s="1"/>
  <c r="J46" i="9" s="1"/>
  <c r="P46" i="9"/>
  <c r="E46" i="9" s="1"/>
  <c r="K46" i="9" s="1"/>
  <c r="O47" i="9"/>
  <c r="D47" i="9" s="1"/>
  <c r="J47" i="9" s="1"/>
  <c r="P47" i="9"/>
  <c r="E47" i="9" s="1"/>
  <c r="K47" i="9" s="1"/>
  <c r="O48" i="9"/>
  <c r="D48" i="9" s="1"/>
  <c r="J48" i="9" s="1"/>
  <c r="P48" i="9"/>
  <c r="E48" i="9" s="1"/>
  <c r="K48" i="9" s="1"/>
  <c r="O50" i="9"/>
  <c r="D50" i="9" s="1"/>
  <c r="J50" i="9" s="1"/>
  <c r="P50" i="9"/>
  <c r="E50" i="9" s="1"/>
  <c r="K50" i="9" s="1"/>
  <c r="R50" i="9"/>
  <c r="N50" i="9"/>
  <c r="C50" i="9" s="1"/>
  <c r="I50" i="9" s="1"/>
  <c r="R48" i="9"/>
  <c r="N48" i="9"/>
  <c r="C48" i="9" s="1"/>
  <c r="I48" i="9" s="1"/>
  <c r="R47" i="9"/>
  <c r="R46" i="9"/>
  <c r="N47" i="9"/>
  <c r="C47" i="9" s="1"/>
  <c r="I47" i="9" s="1"/>
  <c r="N46" i="9"/>
  <c r="C46" i="9" s="1"/>
  <c r="I46" i="9" s="1"/>
  <c r="R45" i="9"/>
  <c r="N45" i="9"/>
  <c r="C45" i="9" s="1"/>
  <c r="I45" i="9" s="1"/>
  <c r="R44" i="9"/>
  <c r="R43" i="9"/>
  <c r="N44" i="9"/>
  <c r="C44" i="9" s="1"/>
  <c r="I44" i="9" s="1"/>
  <c r="N43" i="9"/>
  <c r="C43" i="9" s="1"/>
  <c r="I43" i="9" s="1"/>
  <c r="AC43" i="9"/>
  <c r="AD43" i="9"/>
  <c r="AC44" i="9"/>
  <c r="AC46" i="9" s="1"/>
  <c r="S49" i="9" s="1"/>
  <c r="AD44" i="9"/>
  <c r="AD46" i="9" s="1"/>
  <c r="T49" i="9" s="1"/>
  <c r="AC45" i="9"/>
  <c r="AD45" i="9"/>
  <c r="AB45" i="9"/>
  <c r="AB44" i="9"/>
  <c r="AB46" i="9" s="1"/>
  <c r="R49" i="9" s="1"/>
  <c r="AB43" i="9"/>
  <c r="X43" i="9"/>
  <c r="Y43" i="9"/>
  <c r="X44" i="9"/>
  <c r="X46" i="9" s="1"/>
  <c r="O49" i="9" s="1"/>
  <c r="D49" i="9" s="1"/>
  <c r="J49" i="9" s="1"/>
  <c r="Y44" i="9"/>
  <c r="Y46" i="9" s="1"/>
  <c r="P49" i="9" s="1"/>
  <c r="E49" i="9" s="1"/>
  <c r="K49" i="9" s="1"/>
  <c r="X45" i="9"/>
  <c r="Y45" i="9"/>
  <c r="W45" i="9"/>
  <c r="W44" i="9"/>
  <c r="W46" i="9" s="1"/>
  <c r="N49" i="9" s="1"/>
  <c r="C49" i="9" s="1"/>
  <c r="I49" i="9" s="1"/>
  <c r="W43" i="9"/>
  <c r="S18" i="9"/>
  <c r="T18" i="9"/>
  <c r="S19" i="9"/>
  <c r="T19" i="9"/>
  <c r="S20" i="9"/>
  <c r="T20" i="9"/>
  <c r="S21" i="9"/>
  <c r="T21" i="9"/>
  <c r="S22" i="9"/>
  <c r="T22" i="9"/>
  <c r="S23" i="9"/>
  <c r="T23" i="9"/>
  <c r="S25" i="9"/>
  <c r="T25" i="9"/>
  <c r="R25" i="9"/>
  <c r="R23" i="9"/>
  <c r="R22" i="9"/>
  <c r="R21" i="9"/>
  <c r="R20" i="9"/>
  <c r="R18" i="9"/>
  <c r="R19" i="9"/>
  <c r="AB18" i="9"/>
  <c r="AB19" i="9"/>
  <c r="AB21" i="9" s="1"/>
  <c r="AB20" i="9"/>
  <c r="AC18" i="9"/>
  <c r="AD18" i="9"/>
  <c r="AC19" i="9"/>
  <c r="AC21" i="9" s="1"/>
  <c r="S24" i="9" s="1"/>
  <c r="AD19" i="9"/>
  <c r="AD21" i="9" s="1"/>
  <c r="T24" i="9" s="1"/>
  <c r="AC20" i="9"/>
  <c r="AD20" i="9"/>
  <c r="O18" i="9"/>
  <c r="P18" i="9"/>
  <c r="P19" i="9"/>
  <c r="O20" i="9"/>
  <c r="P20" i="9"/>
  <c r="O21" i="9"/>
  <c r="P21" i="9"/>
  <c r="O22" i="9"/>
  <c r="P22" i="9"/>
  <c r="O23" i="9"/>
  <c r="P23" i="9"/>
  <c r="O25" i="9"/>
  <c r="P25" i="9"/>
  <c r="N18" i="9"/>
  <c r="N19" i="9"/>
  <c r="N20" i="9"/>
  <c r="N21" i="9"/>
  <c r="N22" i="9"/>
  <c r="N23" i="9"/>
  <c r="N25" i="9"/>
  <c r="D4" i="9"/>
  <c r="D29" i="9"/>
  <c r="D28" i="9"/>
  <c r="D3" i="9"/>
  <c r="CQ2" i="5"/>
  <c r="CR2" i="5"/>
  <c r="CS2" i="5"/>
  <c r="CT2" i="5"/>
  <c r="CV2" i="5"/>
  <c r="CW2" i="5"/>
  <c r="CX2" i="5"/>
  <c r="CY2" i="5"/>
  <c r="CQ3" i="5"/>
  <c r="CQ5" i="5"/>
  <c r="CR5" i="5"/>
  <c r="CS5" i="5"/>
  <c r="CT5" i="5"/>
  <c r="CV5" i="5"/>
  <c r="CW5" i="5"/>
  <c r="CX5" i="5"/>
  <c r="CY5" i="5"/>
  <c r="CQ8" i="5"/>
  <c r="CR8" i="5"/>
  <c r="CS8" i="5"/>
  <c r="CT8" i="5"/>
  <c r="CV8" i="5"/>
  <c r="CW8" i="5"/>
  <c r="CX8" i="5"/>
  <c r="CY8" i="5"/>
  <c r="CQ9" i="5"/>
  <c r="CV9" i="5"/>
  <c r="CQ12" i="5"/>
  <c r="CV12" i="5"/>
  <c r="AC18" i="5"/>
  <c r="AS5" i="5" s="1"/>
  <c r="BK4" i="5" s="1"/>
  <c r="BJ26" i="5" s="1"/>
  <c r="AD18" i="5"/>
  <c r="AS6" i="5" s="1"/>
  <c r="BK5" i="5" s="1"/>
  <c r="BJ27" i="5" s="1"/>
  <c r="AE18" i="5"/>
  <c r="AS7" i="5" s="1"/>
  <c r="BK6" i="5" s="1"/>
  <c r="BJ28" i="5" s="1"/>
  <c r="AC19" i="5"/>
  <c r="BK7" i="5" s="1"/>
  <c r="BJ29" i="5" s="1"/>
  <c r="AD19" i="5"/>
  <c r="BK8" i="5" s="1"/>
  <c r="BJ30" i="5" s="1"/>
  <c r="AE19" i="5"/>
  <c r="B21" i="21" l="1"/>
  <c r="DJ9" i="21" s="1"/>
  <c r="B17" i="21"/>
  <c r="B13" i="21"/>
  <c r="B9" i="21"/>
  <c r="AC9" i="21" s="1"/>
  <c r="B5" i="21"/>
  <c r="AC3" i="21" s="1"/>
  <c r="D18" i="21"/>
  <c r="C14" i="21"/>
  <c r="AD14" i="21" s="1"/>
  <c r="B18" i="21"/>
  <c r="D13" i="21"/>
  <c r="D20" i="21"/>
  <c r="DL8" i="21" s="1"/>
  <c r="DL24" i="21" s="1"/>
  <c r="D16" i="21"/>
  <c r="AE11" i="21" s="1"/>
  <c r="D12" i="21"/>
  <c r="D8" i="21"/>
  <c r="AE6" i="21" s="1"/>
  <c r="D4" i="21"/>
  <c r="AE4" i="21" s="1"/>
  <c r="D22" i="21"/>
  <c r="DL5" i="21" s="1"/>
  <c r="C18" i="21"/>
  <c r="B22" i="21"/>
  <c r="DJ5" i="21" s="1"/>
  <c r="D17" i="21"/>
  <c r="C20" i="21"/>
  <c r="DK8" i="21" s="1"/>
  <c r="DK24" i="21" s="1"/>
  <c r="C16" i="21"/>
  <c r="AD11" i="21" s="1"/>
  <c r="AD30" i="21" s="1"/>
  <c r="C12" i="21"/>
  <c r="C8" i="21"/>
  <c r="AD6" i="21" s="1"/>
  <c r="C4" i="21"/>
  <c r="AD4" i="21" s="1"/>
  <c r="D5" i="21"/>
  <c r="AE3" i="21" s="1"/>
  <c r="B20" i="21"/>
  <c r="DJ8" i="21" s="1"/>
  <c r="DJ24" i="21" s="1"/>
  <c r="B16" i="21"/>
  <c r="B12" i="21"/>
  <c r="B8" i="21"/>
  <c r="B4" i="21"/>
  <c r="AC4" i="21" s="1"/>
  <c r="C22" i="21"/>
  <c r="DK5" i="21" s="1"/>
  <c r="D21" i="21"/>
  <c r="DL9" i="21" s="1"/>
  <c r="D19" i="21"/>
  <c r="D15" i="21"/>
  <c r="AE15" i="21" s="1"/>
  <c r="D11" i="21"/>
  <c r="AE10" i="21" s="1"/>
  <c r="D7" i="21"/>
  <c r="AE7" i="21" s="1"/>
  <c r="D14" i="21"/>
  <c r="AE14" i="21" s="1"/>
  <c r="B6" i="21"/>
  <c r="AC5" i="21" s="1"/>
  <c r="D9" i="21"/>
  <c r="AE9" i="21" s="1"/>
  <c r="C19" i="21"/>
  <c r="C15" i="21"/>
  <c r="AD15" i="21" s="1"/>
  <c r="C11" i="21"/>
  <c r="AD10" i="21" s="1"/>
  <c r="C7" i="21"/>
  <c r="AD7" i="21" s="1"/>
  <c r="D10" i="21"/>
  <c r="AE8" i="21" s="1"/>
  <c r="C10" i="21"/>
  <c r="AD8" i="21" s="1"/>
  <c r="B14" i="21"/>
  <c r="AC14" i="21" s="1"/>
  <c r="B36" i="22"/>
  <c r="B19" i="21"/>
  <c r="B15" i="21"/>
  <c r="AC15" i="21" s="1"/>
  <c r="B11" i="21"/>
  <c r="AC10" i="21" s="1"/>
  <c r="B7" i="21"/>
  <c r="C21" i="21"/>
  <c r="DK9" i="21" s="1"/>
  <c r="C17" i="21"/>
  <c r="C13" i="21"/>
  <c r="C9" i="21"/>
  <c r="AD9" i="21" s="1"/>
  <c r="C5" i="21"/>
  <c r="AD3" i="21" s="1"/>
  <c r="D6" i="21"/>
  <c r="AE5" i="21" s="1"/>
  <c r="C6" i="21"/>
  <c r="AD5" i="21" s="1"/>
  <c r="B10" i="21"/>
  <c r="AC8" i="21" s="1"/>
  <c r="AS10" i="5"/>
  <c r="BK9" i="5" s="1"/>
  <c r="BJ31" i="5" s="1"/>
  <c r="DL5" i="5"/>
  <c r="DK5" i="5"/>
  <c r="DJ5" i="5"/>
  <c r="DL8" i="5"/>
  <c r="DL24" i="5" s="1"/>
  <c r="DK8" i="5"/>
  <c r="DK24" i="5" s="1"/>
  <c r="DJ8" i="5"/>
  <c r="DJ24" i="5" s="1"/>
  <c r="DL9" i="5"/>
  <c r="DK9" i="5"/>
  <c r="DJ9" i="5"/>
  <c r="DL7" i="5"/>
  <c r="DL17" i="5" s="1"/>
  <c r="DK7" i="5"/>
  <c r="DK17" i="5" s="1"/>
  <c r="DJ7" i="5"/>
  <c r="DJ17" i="5" s="1"/>
  <c r="DL6" i="5"/>
  <c r="DK6" i="5"/>
  <c r="DJ6" i="5"/>
  <c r="AE8" i="5"/>
  <c r="AC9" i="5"/>
  <c r="AD3" i="5"/>
  <c r="AE4" i="5"/>
  <c r="AD6" i="5"/>
  <c r="AE11" i="5"/>
  <c r="AE30" i="5" s="1"/>
  <c r="DC6" i="5"/>
  <c r="DE6" i="5"/>
  <c r="E19" i="9"/>
  <c r="K19" i="9" s="1"/>
  <c r="DD6" i="5"/>
  <c r="DC7" i="5"/>
  <c r="DC17" i="5" s="1"/>
  <c r="DC9" i="5"/>
  <c r="DC8" i="5"/>
  <c r="DC24" i="5" s="1"/>
  <c r="DE7" i="5"/>
  <c r="DE17" i="5" s="1"/>
  <c r="DE9" i="5"/>
  <c r="DE8" i="5"/>
  <c r="DE24" i="5" s="1"/>
  <c r="DD7" i="5"/>
  <c r="DD8" i="5"/>
  <c r="DD24" i="5" s="1"/>
  <c r="DD9" i="5"/>
  <c r="AD14" i="5"/>
  <c r="W21" i="9"/>
  <c r="N24" i="9" s="1"/>
  <c r="C24" i="9" s="1"/>
  <c r="I24" i="9" s="1"/>
  <c r="AC8" i="5"/>
  <c r="AD11" i="5"/>
  <c r="AD8" i="5"/>
  <c r="AD4" i="5"/>
  <c r="AC10" i="5"/>
  <c r="AE15" i="5"/>
  <c r="AE9" i="5"/>
  <c r="AC14" i="5"/>
  <c r="AD15" i="5"/>
  <c r="AD9" i="5"/>
  <c r="AC15" i="5"/>
  <c r="AE14" i="5"/>
  <c r="AE6" i="5"/>
  <c r="AE13" i="5"/>
  <c r="AC13" i="5"/>
  <c r="AD13" i="5"/>
  <c r="AD7" i="5"/>
  <c r="AC12" i="5"/>
  <c r="AE7" i="5"/>
  <c r="AC3" i="5"/>
  <c r="B16" i="5"/>
  <c r="AE12" i="5"/>
  <c r="AE5" i="5"/>
  <c r="AD12" i="5"/>
  <c r="B7" i="5"/>
  <c r="AE10" i="5"/>
  <c r="AE3" i="5"/>
  <c r="AC5" i="5"/>
  <c r="AD5" i="5"/>
  <c r="B8" i="5"/>
  <c r="AD10" i="5"/>
  <c r="C23" i="9"/>
  <c r="I23" i="9" s="1"/>
  <c r="C22" i="9"/>
  <c r="I22" i="9" s="1"/>
  <c r="C21" i="9"/>
  <c r="I21" i="9" s="1"/>
  <c r="E23" i="9"/>
  <c r="K23" i="9" s="1"/>
  <c r="D23" i="9"/>
  <c r="J23" i="9" s="1"/>
  <c r="C19" i="9"/>
  <c r="I19" i="9" s="1"/>
  <c r="E21" i="9"/>
  <c r="K21" i="9" s="1"/>
  <c r="E22" i="9"/>
  <c r="K22" i="9" s="1"/>
  <c r="C20" i="9"/>
  <c r="I20" i="9" s="1"/>
  <c r="D21" i="9"/>
  <c r="J21" i="9" s="1"/>
  <c r="E20" i="9"/>
  <c r="K20" i="9" s="1"/>
  <c r="D22" i="9"/>
  <c r="J22" i="9" s="1"/>
  <c r="D20" i="9"/>
  <c r="J20" i="9" s="1"/>
  <c r="C18" i="9"/>
  <c r="I18" i="9" s="1"/>
  <c r="E25" i="9"/>
  <c r="K25" i="9" s="1"/>
  <c r="E18" i="9"/>
  <c r="K18" i="9" s="1"/>
  <c r="D25" i="9"/>
  <c r="J25" i="9" s="1"/>
  <c r="D19" i="9"/>
  <c r="J19" i="9" s="1"/>
  <c r="C25" i="9"/>
  <c r="I25" i="9" s="1"/>
  <c r="E24" i="9"/>
  <c r="K24" i="9" s="1"/>
  <c r="D24" i="9"/>
  <c r="J24" i="9" s="1"/>
  <c r="D18" i="9"/>
  <c r="J18" i="9" s="1"/>
  <c r="R24" i="9"/>
  <c r="BJ17" i="5"/>
  <c r="BS17" i="5" s="1"/>
  <c r="BS28" i="5"/>
  <c r="BS27" i="5"/>
  <c r="BJ16" i="5"/>
  <c r="BS16" i="5" s="1"/>
  <c r="BS30" i="5"/>
  <c r="BJ19" i="5"/>
  <c r="BS19" i="5" s="1"/>
  <c r="BS29" i="5"/>
  <c r="BJ18" i="5"/>
  <c r="BS18" i="5" s="1"/>
  <c r="BS26" i="5"/>
  <c r="BJ15" i="5"/>
  <c r="BS15" i="5" s="1"/>
  <c r="AE31" i="5" l="1"/>
  <c r="DD9" i="21"/>
  <c r="AE26" i="5"/>
  <c r="AE73" i="5" s="1"/>
  <c r="AE27" i="5"/>
  <c r="AE28" i="5"/>
  <c r="AE55" i="5" s="1"/>
  <c r="CY9" i="5" s="1"/>
  <c r="AE33" i="5"/>
  <c r="AD24" i="21"/>
  <c r="AE34" i="5"/>
  <c r="AE89" i="5" s="1"/>
  <c r="CY3" i="5" s="1"/>
  <c r="AE22" i="5"/>
  <c r="DC8" i="21"/>
  <c r="DC24" i="21" s="1"/>
  <c r="DE8" i="21"/>
  <c r="DE24" i="21" s="1"/>
  <c r="AD27" i="21"/>
  <c r="AD28" i="21"/>
  <c r="AD55" i="21" s="1"/>
  <c r="CX9" i="21" s="1"/>
  <c r="AD34" i="21"/>
  <c r="AD89" i="21" s="1"/>
  <c r="CX3" i="21" s="1"/>
  <c r="AD29" i="21"/>
  <c r="AD25" i="21"/>
  <c r="AD23" i="21"/>
  <c r="AD37" i="21" s="1"/>
  <c r="CS9" i="21" s="1"/>
  <c r="AD26" i="21"/>
  <c r="AD73" i="21" s="1"/>
  <c r="AD22" i="21"/>
  <c r="AD33" i="21"/>
  <c r="DE6" i="21"/>
  <c r="DC7" i="21"/>
  <c r="DC17" i="21" s="1"/>
  <c r="B4" i="27" a="1"/>
  <c r="AC11" i="27" s="1"/>
  <c r="AC30" i="27" s="1"/>
  <c r="B4" i="26" a="1"/>
  <c r="AC11" i="26" s="1"/>
  <c r="AC30" i="26" s="1"/>
  <c r="B4" i="25" a="1"/>
  <c r="DD9" i="25" s="1"/>
  <c r="B4" i="24" a="1"/>
  <c r="AD15" i="24" s="1"/>
  <c r="B4" i="23" a="1"/>
  <c r="AC11" i="23" s="1"/>
  <c r="AC30" i="23" s="1"/>
  <c r="B4" i="22" a="1"/>
  <c r="DC7" i="22" s="1"/>
  <c r="DC17" i="22" s="1"/>
  <c r="DC6" i="21"/>
  <c r="DM24" i="21"/>
  <c r="DK22" i="21"/>
  <c r="AE23" i="5"/>
  <c r="AE37" i="5" s="1"/>
  <c r="CT9" i="5" s="1"/>
  <c r="DL15" i="5"/>
  <c r="DE7" i="21"/>
  <c r="DE17" i="21" s="1"/>
  <c r="DC9" i="21"/>
  <c r="DD6" i="21"/>
  <c r="DD8" i="21"/>
  <c r="DD24" i="21" s="1"/>
  <c r="DD7" i="21"/>
  <c r="DD17" i="21" s="1"/>
  <c r="DE9" i="21"/>
  <c r="AE29" i="5"/>
  <c r="AE32" i="5"/>
  <c r="AE82" i="5" s="1"/>
  <c r="CT3" i="5" s="1"/>
  <c r="AE25" i="5"/>
  <c r="AE24" i="5"/>
  <c r="DL22" i="5"/>
  <c r="BS31" i="5"/>
  <c r="BJ20" i="5"/>
  <c r="BS20" i="5" s="1"/>
  <c r="DK22" i="5"/>
  <c r="DM24" i="5"/>
  <c r="DJ22" i="21"/>
  <c r="DJ22" i="5"/>
  <c r="DL22" i="21"/>
  <c r="DJ15" i="5"/>
  <c r="DM17" i="5"/>
  <c r="AE13" i="21"/>
  <c r="AE32" i="21" s="1"/>
  <c r="AE82" i="21" s="1"/>
  <c r="CT3" i="21" s="1"/>
  <c r="DL7" i="21"/>
  <c r="DL17" i="21" s="1"/>
  <c r="DK15" i="5"/>
  <c r="DK7" i="21"/>
  <c r="DK17" i="21" s="1"/>
  <c r="AD13" i="21"/>
  <c r="AD32" i="21" s="1"/>
  <c r="AD82" i="21" s="1"/>
  <c r="CS3" i="21" s="1"/>
  <c r="AC13" i="21"/>
  <c r="DJ7" i="21"/>
  <c r="DJ17" i="21" s="1"/>
  <c r="AE12" i="21"/>
  <c r="AE31" i="21" s="1"/>
  <c r="DL6" i="21"/>
  <c r="AD12" i="21"/>
  <c r="AD31" i="21" s="1"/>
  <c r="DK6" i="21"/>
  <c r="AC12" i="21"/>
  <c r="DJ6" i="21"/>
  <c r="AC6" i="5"/>
  <c r="AC6" i="21"/>
  <c r="AC7" i="5"/>
  <c r="AC7" i="21"/>
  <c r="AE34" i="21"/>
  <c r="AE89" i="21" s="1"/>
  <c r="CY3" i="21" s="1"/>
  <c r="AE30" i="21"/>
  <c r="AE22" i="21"/>
  <c r="AE28" i="21"/>
  <c r="AE26" i="21"/>
  <c r="AE33" i="21"/>
  <c r="AE23" i="21"/>
  <c r="AE24" i="21"/>
  <c r="AE29" i="21"/>
  <c r="AE25" i="21"/>
  <c r="AE27" i="21"/>
  <c r="AC11" i="5"/>
  <c r="AC28" i="5" s="1"/>
  <c r="AC55" i="5" s="1"/>
  <c r="CW9" i="5" s="1"/>
  <c r="AC11" i="21"/>
  <c r="DC22" i="5"/>
  <c r="DF24" i="5"/>
  <c r="DE15" i="5"/>
  <c r="DC15" i="5"/>
  <c r="DD22" i="5"/>
  <c r="DD15" i="5"/>
  <c r="DD17" i="5"/>
  <c r="DF17" i="5" s="1"/>
  <c r="DE22" i="5"/>
  <c r="AD29" i="5"/>
  <c r="AD34" i="5"/>
  <c r="AD89" i="5" s="1"/>
  <c r="CX3" i="5" s="1"/>
  <c r="AD31" i="5"/>
  <c r="AC34" i="5"/>
  <c r="AC89" i="5" s="1"/>
  <c r="CW3" i="5" s="1"/>
  <c r="AD26" i="5"/>
  <c r="AD73" i="5" s="1"/>
  <c r="AD23" i="5"/>
  <c r="AD37" i="5" s="1"/>
  <c r="CS9" i="5" s="1"/>
  <c r="AD32" i="5"/>
  <c r="AD82" i="5" s="1"/>
  <c r="CS3" i="5" s="1"/>
  <c r="AD27" i="5"/>
  <c r="AD33" i="5"/>
  <c r="AD28" i="5"/>
  <c r="AD22" i="5"/>
  <c r="AD25" i="5"/>
  <c r="AD24" i="5"/>
  <c r="AD30" i="5"/>
  <c r="AE59" i="5" l="1"/>
  <c r="AE92" i="5"/>
  <c r="AE60" i="5"/>
  <c r="CT76" i="5" s="1"/>
  <c r="CY51" i="5" s="1"/>
  <c r="AE85" i="5"/>
  <c r="AE76" i="5"/>
  <c r="AD59" i="21"/>
  <c r="AD60" i="21"/>
  <c r="CS76" i="21" s="1"/>
  <c r="CX51" i="21" s="1"/>
  <c r="AE42" i="5"/>
  <c r="CT51" i="5" s="1"/>
  <c r="DC9" i="23"/>
  <c r="DK7" i="23"/>
  <c r="DK17" i="23" s="1"/>
  <c r="AD42" i="21"/>
  <c r="CS51" i="21" s="1"/>
  <c r="CX76" i="21" s="1"/>
  <c r="DD7" i="23"/>
  <c r="DD17" i="23" s="1"/>
  <c r="AE14" i="24"/>
  <c r="DE7" i="23"/>
  <c r="DE17" i="23" s="1"/>
  <c r="DD7" i="24"/>
  <c r="DD17" i="24" s="1"/>
  <c r="DL7" i="23"/>
  <c r="DL17" i="23" s="1"/>
  <c r="DD8" i="25"/>
  <c r="DD24" i="25" s="1"/>
  <c r="AC13" i="25"/>
  <c r="DL7" i="24"/>
  <c r="DL17" i="24" s="1"/>
  <c r="AC6" i="23"/>
  <c r="AC25" i="23" s="1"/>
  <c r="DJ6" i="26"/>
  <c r="AC6" i="26"/>
  <c r="AC25" i="26" s="1"/>
  <c r="AE13" i="23"/>
  <c r="DC6" i="24"/>
  <c r="AE14" i="23"/>
  <c r="AC6" i="25"/>
  <c r="AC12" i="26"/>
  <c r="AC31" i="26" s="1"/>
  <c r="AC15" i="23"/>
  <c r="AC34" i="23" s="1"/>
  <c r="AC89" i="23" s="1"/>
  <c r="CW3" i="23" s="1"/>
  <c r="AE15" i="25"/>
  <c r="DC6" i="23"/>
  <c r="AD13" i="23"/>
  <c r="AC13" i="23"/>
  <c r="AC32" i="23" s="1"/>
  <c r="AC82" i="23" s="1"/>
  <c r="CR3" i="23" s="1"/>
  <c r="AE12" i="25"/>
  <c r="AD14" i="25"/>
  <c r="DD8" i="24"/>
  <c r="DD24" i="24" s="1"/>
  <c r="AC14" i="23"/>
  <c r="AC33" i="23" s="1"/>
  <c r="AC13" i="26"/>
  <c r="AC32" i="26" s="1"/>
  <c r="AC82" i="26" s="1"/>
  <c r="CR3" i="26" s="1"/>
  <c r="AC14" i="26"/>
  <c r="AC33" i="26" s="1"/>
  <c r="DE22" i="21"/>
  <c r="DK7" i="26"/>
  <c r="DK17" i="26" s="1"/>
  <c r="AD15" i="23"/>
  <c r="AD12" i="23"/>
  <c r="AD14" i="23"/>
  <c r="DF24" i="21"/>
  <c r="DC22" i="21"/>
  <c r="DC9" i="26"/>
  <c r="DD8" i="23"/>
  <c r="DD24" i="23" s="1"/>
  <c r="DC7" i="26"/>
  <c r="DC17" i="26" s="1"/>
  <c r="DD6" i="25"/>
  <c r="DE6" i="23"/>
  <c r="AE14" i="26"/>
  <c r="AE12" i="24"/>
  <c r="AD92" i="21"/>
  <c r="AC12" i="25"/>
  <c r="DE7" i="25"/>
  <c r="DE17" i="25" s="1"/>
  <c r="AE13" i="25"/>
  <c r="AC11" i="25"/>
  <c r="AC30" i="25" s="1"/>
  <c r="DL7" i="25"/>
  <c r="DL17" i="25" s="1"/>
  <c r="DC7" i="25"/>
  <c r="DC17" i="25" s="1"/>
  <c r="DC6" i="25"/>
  <c r="AC14" i="25"/>
  <c r="DC8" i="25"/>
  <c r="DC24" i="25" s="1"/>
  <c r="AC7" i="25"/>
  <c r="DC7" i="23"/>
  <c r="DC17" i="23" s="1"/>
  <c r="AC7" i="26"/>
  <c r="AC26" i="26" s="1"/>
  <c r="AC14" i="24"/>
  <c r="AD15" i="25"/>
  <c r="DJ6" i="24"/>
  <c r="DE6" i="24"/>
  <c r="AD12" i="24"/>
  <c r="DE7" i="24"/>
  <c r="DE17" i="24" s="1"/>
  <c r="AD13" i="24"/>
  <c r="AE13" i="24"/>
  <c r="DC8" i="24"/>
  <c r="DC24" i="24" s="1"/>
  <c r="DE9" i="24"/>
  <c r="AC7" i="24"/>
  <c r="DD9" i="24"/>
  <c r="DE8" i="26"/>
  <c r="DE24" i="26" s="1"/>
  <c r="AE12" i="23"/>
  <c r="AE12" i="26"/>
  <c r="DJ7" i="25"/>
  <c r="DJ17" i="25" s="1"/>
  <c r="AC7" i="23"/>
  <c r="AC26" i="23" s="1"/>
  <c r="AC73" i="23" s="1"/>
  <c r="AC15" i="24"/>
  <c r="AD12" i="25"/>
  <c r="AE14" i="22"/>
  <c r="DE6" i="26"/>
  <c r="DD7" i="26"/>
  <c r="DD17" i="26" s="1"/>
  <c r="DE9" i="26"/>
  <c r="AD15" i="22"/>
  <c r="DJ7" i="26"/>
  <c r="DJ17" i="26" s="1"/>
  <c r="DJ6" i="25"/>
  <c r="AC13" i="24"/>
  <c r="AE15" i="26"/>
  <c r="DK6" i="22"/>
  <c r="DD6" i="23"/>
  <c r="DE6" i="22"/>
  <c r="DK7" i="25"/>
  <c r="DK17" i="25" s="1"/>
  <c r="DC9" i="25"/>
  <c r="DE8" i="25"/>
  <c r="DE24" i="25" s="1"/>
  <c r="DD8" i="22"/>
  <c r="DD24" i="22" s="1"/>
  <c r="DK6" i="23"/>
  <c r="AC15" i="26"/>
  <c r="AC34" i="26" s="1"/>
  <c r="AC89" i="26" s="1"/>
  <c r="CW3" i="26" s="1"/>
  <c r="AD13" i="25"/>
  <c r="DC9" i="22"/>
  <c r="DD7" i="25"/>
  <c r="DD17" i="25" s="1"/>
  <c r="DJ6" i="23"/>
  <c r="AE15" i="22"/>
  <c r="AD76" i="21"/>
  <c r="AD41" i="21"/>
  <c r="CS46" i="21" s="1"/>
  <c r="CX71" i="21" s="1"/>
  <c r="AC12" i="23"/>
  <c r="AC31" i="23" s="1"/>
  <c r="AE13" i="22"/>
  <c r="DK7" i="22"/>
  <c r="DK17" i="22" s="1"/>
  <c r="DL7" i="22"/>
  <c r="DL17" i="22" s="1"/>
  <c r="DL6" i="22"/>
  <c r="AD13" i="22"/>
  <c r="DE8" i="22"/>
  <c r="DE24" i="22" s="1"/>
  <c r="DE8" i="23"/>
  <c r="DE24" i="23" s="1"/>
  <c r="DE6" i="25"/>
  <c r="AE15" i="23"/>
  <c r="DL6" i="23"/>
  <c r="AC11" i="24"/>
  <c r="DE9" i="25"/>
  <c r="DC8" i="22"/>
  <c r="DC24" i="22" s="1"/>
  <c r="DJ7" i="24"/>
  <c r="DJ17" i="24" s="1"/>
  <c r="DE8" i="24"/>
  <c r="DE24" i="24" s="1"/>
  <c r="AE14" i="25"/>
  <c r="DC7" i="24"/>
  <c r="DC17" i="24" s="1"/>
  <c r="DD6" i="24"/>
  <c r="DC8" i="23"/>
  <c r="DC24" i="23" s="1"/>
  <c r="DJ7" i="23"/>
  <c r="DJ17" i="23" s="1"/>
  <c r="DC6" i="26"/>
  <c r="DE6" i="27"/>
  <c r="AD14" i="24"/>
  <c r="AC15" i="22"/>
  <c r="DL6" i="24"/>
  <c r="DK6" i="25"/>
  <c r="DC9" i="24"/>
  <c r="DL6" i="25"/>
  <c r="DD6" i="26"/>
  <c r="AE15" i="24"/>
  <c r="AC12" i="24"/>
  <c r="AD14" i="26"/>
  <c r="DL7" i="26"/>
  <c r="DL17" i="26" s="1"/>
  <c r="DL6" i="26"/>
  <c r="DE7" i="26"/>
  <c r="DE17" i="26" s="1"/>
  <c r="AC6" i="22"/>
  <c r="AD12" i="22"/>
  <c r="AD12" i="26"/>
  <c r="DK7" i="24"/>
  <c r="DK17" i="24" s="1"/>
  <c r="DK6" i="24"/>
  <c r="AC6" i="24"/>
  <c r="AD15" i="27"/>
  <c r="DD6" i="27"/>
  <c r="AC7" i="27"/>
  <c r="AC26" i="27" s="1"/>
  <c r="AD13" i="27"/>
  <c r="DE9" i="23"/>
  <c r="DE8" i="27"/>
  <c r="DE24" i="27" s="1"/>
  <c r="DD8" i="27"/>
  <c r="DD24" i="27" s="1"/>
  <c r="DJ7" i="27"/>
  <c r="DJ17" i="27" s="1"/>
  <c r="DC6" i="27"/>
  <c r="DC15" i="21"/>
  <c r="AC13" i="27"/>
  <c r="AC32" i="27" s="1"/>
  <c r="AC82" i="27" s="1"/>
  <c r="CR3" i="27" s="1"/>
  <c r="AC14" i="27"/>
  <c r="AC33" i="27" s="1"/>
  <c r="AC6" i="27"/>
  <c r="AC25" i="27" s="1"/>
  <c r="DK6" i="27"/>
  <c r="DD7" i="27"/>
  <c r="DD17" i="27" s="1"/>
  <c r="DL6" i="27"/>
  <c r="DD9" i="27"/>
  <c r="AE12" i="27"/>
  <c r="DE7" i="27"/>
  <c r="DE17" i="27" s="1"/>
  <c r="DC7" i="27"/>
  <c r="DC17" i="27" s="1"/>
  <c r="AC15" i="25"/>
  <c r="AD14" i="27"/>
  <c r="AE15" i="27"/>
  <c r="AC15" i="27"/>
  <c r="AC34" i="27" s="1"/>
  <c r="AC89" i="27" s="1"/>
  <c r="CW3" i="27" s="1"/>
  <c r="DJ6" i="27"/>
  <c r="DL7" i="27"/>
  <c r="DL17" i="27" s="1"/>
  <c r="AE13" i="27"/>
  <c r="AE14" i="27"/>
  <c r="AC12" i="27"/>
  <c r="AC31" i="27" s="1"/>
  <c r="AD12" i="27"/>
  <c r="DC9" i="27"/>
  <c r="AE12" i="22"/>
  <c r="AE13" i="26"/>
  <c r="DC8" i="27"/>
  <c r="DC24" i="27" s="1"/>
  <c r="B4" i="22"/>
  <c r="AC4" i="22" s="1"/>
  <c r="AE7" i="22"/>
  <c r="DL5" i="22"/>
  <c r="AD10" i="22"/>
  <c r="AE10" i="22"/>
  <c r="AE6" i="22"/>
  <c r="AC5" i="22"/>
  <c r="AE5" i="22"/>
  <c r="AC9" i="22"/>
  <c r="AD6" i="22"/>
  <c r="AD8" i="22"/>
  <c r="DK9" i="22"/>
  <c r="DL9" i="22"/>
  <c r="DJ9" i="22"/>
  <c r="DJ5" i="22"/>
  <c r="AD3" i="22"/>
  <c r="AD7" i="22"/>
  <c r="DJ8" i="22"/>
  <c r="DJ24" i="22" s="1"/>
  <c r="AC8" i="22"/>
  <c r="AE11" i="22"/>
  <c r="AE30" i="22" s="1"/>
  <c r="AD4" i="22"/>
  <c r="AD11" i="22"/>
  <c r="AD30" i="22" s="1"/>
  <c r="DE9" i="22"/>
  <c r="AD5" i="22"/>
  <c r="AC3" i="22"/>
  <c r="DL8" i="22"/>
  <c r="DL24" i="22" s="1"/>
  <c r="AE9" i="22"/>
  <c r="AE8" i="22"/>
  <c r="DK5" i="22"/>
  <c r="AE4" i="22"/>
  <c r="AD9" i="22"/>
  <c r="AE3" i="22"/>
  <c r="AC10" i="22"/>
  <c r="DK8" i="22"/>
  <c r="DK24" i="22" s="1"/>
  <c r="DD6" i="22"/>
  <c r="AD15" i="26"/>
  <c r="B4" i="23"/>
  <c r="AC4" i="23" s="1"/>
  <c r="AC23" i="23" s="1"/>
  <c r="AC37" i="23" s="1"/>
  <c r="CR9" i="23" s="1"/>
  <c r="DL9" i="23"/>
  <c r="AE6" i="23"/>
  <c r="AD3" i="23"/>
  <c r="DK8" i="23"/>
  <c r="DK24" i="23" s="1"/>
  <c r="AC9" i="23"/>
  <c r="AC28" i="23" s="1"/>
  <c r="AC55" i="23" s="1"/>
  <c r="AE4" i="23"/>
  <c r="AD6" i="23"/>
  <c r="AE10" i="23"/>
  <c r="AE11" i="23"/>
  <c r="AE30" i="23" s="1"/>
  <c r="AD10" i="23"/>
  <c r="AE8" i="23"/>
  <c r="AC5" i="23"/>
  <c r="AC24" i="23" s="1"/>
  <c r="DJ9" i="23"/>
  <c r="DJ5" i="23"/>
  <c r="DJ8" i="23"/>
  <c r="DJ24" i="23" s="1"/>
  <c r="DK9" i="23"/>
  <c r="AE7" i="23"/>
  <c r="AE3" i="23"/>
  <c r="AE9" i="23"/>
  <c r="AD7" i="23"/>
  <c r="AC8" i="23"/>
  <c r="AC27" i="23" s="1"/>
  <c r="AD11" i="23"/>
  <c r="AD30" i="23" s="1"/>
  <c r="DL5" i="23"/>
  <c r="AD8" i="23"/>
  <c r="AD5" i="23"/>
  <c r="AD4" i="23"/>
  <c r="AD9" i="23"/>
  <c r="AE5" i="23"/>
  <c r="AC10" i="23"/>
  <c r="AC29" i="23" s="1"/>
  <c r="DL8" i="23"/>
  <c r="DL24" i="23" s="1"/>
  <c r="AC3" i="23"/>
  <c r="AC22" i="23" s="1"/>
  <c r="DK5" i="23"/>
  <c r="DD9" i="23"/>
  <c r="DK6" i="26"/>
  <c r="DD7" i="22"/>
  <c r="DD17" i="22" s="1"/>
  <c r="AD14" i="22"/>
  <c r="B4" i="24"/>
  <c r="AC4" i="24" s="1"/>
  <c r="AE10" i="24"/>
  <c r="AE4" i="24"/>
  <c r="DJ9" i="24"/>
  <c r="DJ5" i="24"/>
  <c r="AC5" i="24"/>
  <c r="AD10" i="24"/>
  <c r="DK9" i="24"/>
  <c r="AD8" i="24"/>
  <c r="DK8" i="24"/>
  <c r="DK24" i="24" s="1"/>
  <c r="AE11" i="24"/>
  <c r="AE30" i="24" s="1"/>
  <c r="AE3" i="24"/>
  <c r="AD7" i="24"/>
  <c r="AE9" i="24"/>
  <c r="AD6" i="24"/>
  <c r="DL8" i="24"/>
  <c r="DL24" i="24" s="1"/>
  <c r="AD11" i="24"/>
  <c r="AD30" i="24" s="1"/>
  <c r="AD5" i="24"/>
  <c r="AE6" i="24"/>
  <c r="AC10" i="24"/>
  <c r="AC8" i="24"/>
  <c r="DK5" i="24"/>
  <c r="AD4" i="24"/>
  <c r="AE8" i="24"/>
  <c r="DJ8" i="24"/>
  <c r="DJ24" i="24" s="1"/>
  <c r="AC3" i="24"/>
  <c r="AE7" i="24"/>
  <c r="AC9" i="24"/>
  <c r="AD9" i="24"/>
  <c r="AE5" i="24"/>
  <c r="DL5" i="24"/>
  <c r="DL9" i="24"/>
  <c r="AD3" i="24"/>
  <c r="AC11" i="22"/>
  <c r="AC30" i="22" s="1"/>
  <c r="DD9" i="22"/>
  <c r="B4" i="25"/>
  <c r="AC4" i="25" s="1"/>
  <c r="DJ9" i="25"/>
  <c r="AE11" i="25"/>
  <c r="AE30" i="25" s="1"/>
  <c r="DL9" i="25"/>
  <c r="AE6" i="25"/>
  <c r="AD7" i="25"/>
  <c r="AE9" i="25"/>
  <c r="AE5" i="25"/>
  <c r="DJ5" i="25"/>
  <c r="AD6" i="25"/>
  <c r="DJ8" i="25"/>
  <c r="DJ24" i="25" s="1"/>
  <c r="DL5" i="25"/>
  <c r="AD4" i="25"/>
  <c r="AE4" i="25"/>
  <c r="AC5" i="25"/>
  <c r="DK9" i="25"/>
  <c r="AD5" i="25"/>
  <c r="DL8" i="25"/>
  <c r="DL24" i="25" s="1"/>
  <c r="AE10" i="25"/>
  <c r="AE8" i="25"/>
  <c r="AD11" i="25"/>
  <c r="AD3" i="25"/>
  <c r="AC10" i="25"/>
  <c r="AD8" i="25"/>
  <c r="AD9" i="25"/>
  <c r="AC3" i="25"/>
  <c r="AC8" i="25"/>
  <c r="DK8" i="25"/>
  <c r="DK24" i="25" s="1"/>
  <c r="AC9" i="25"/>
  <c r="AE3" i="25"/>
  <c r="DK5" i="25"/>
  <c r="AE7" i="25"/>
  <c r="AD10" i="25"/>
  <c r="B4" i="26"/>
  <c r="AC4" i="26" s="1"/>
  <c r="AC23" i="26" s="1"/>
  <c r="AE5" i="26"/>
  <c r="AC3" i="26"/>
  <c r="AC22" i="26" s="1"/>
  <c r="DL9" i="26"/>
  <c r="AD4" i="26"/>
  <c r="DD9" i="26"/>
  <c r="AD3" i="26"/>
  <c r="AE4" i="26"/>
  <c r="AE9" i="26"/>
  <c r="AD5" i="26"/>
  <c r="AE7" i="26"/>
  <c r="AD10" i="26"/>
  <c r="AE10" i="26"/>
  <c r="AE8" i="26"/>
  <c r="AE6" i="26"/>
  <c r="AC10" i="26"/>
  <c r="AC29" i="26" s="1"/>
  <c r="AD6" i="26"/>
  <c r="AD8" i="26"/>
  <c r="DJ9" i="26"/>
  <c r="DJ5" i="26"/>
  <c r="AC8" i="26"/>
  <c r="AC27" i="26" s="1"/>
  <c r="AC5" i="26"/>
  <c r="AC24" i="26" s="1"/>
  <c r="AD7" i="26"/>
  <c r="DJ8" i="26"/>
  <c r="DJ24" i="26" s="1"/>
  <c r="DK9" i="26"/>
  <c r="DL8" i="26"/>
  <c r="DL24" i="26" s="1"/>
  <c r="DK5" i="26"/>
  <c r="AE11" i="26"/>
  <c r="AE30" i="26" s="1"/>
  <c r="AD11" i="26"/>
  <c r="AD30" i="26" s="1"/>
  <c r="AE3" i="26"/>
  <c r="DK8" i="26"/>
  <c r="DK24" i="26" s="1"/>
  <c r="AC9" i="26"/>
  <c r="AC28" i="26" s="1"/>
  <c r="AC55" i="26" s="1"/>
  <c r="DL5" i="26"/>
  <c r="AD9" i="26"/>
  <c r="AC14" i="22"/>
  <c r="AC12" i="22"/>
  <c r="B4" i="27"/>
  <c r="AC4" i="27" s="1"/>
  <c r="AC23" i="27" s="1"/>
  <c r="AC37" i="27" s="1"/>
  <c r="DK5" i="27"/>
  <c r="AE11" i="27"/>
  <c r="AE30" i="27" s="1"/>
  <c r="AD7" i="27"/>
  <c r="AD10" i="27"/>
  <c r="DJ9" i="27"/>
  <c r="AE7" i="27"/>
  <c r="AD3" i="27"/>
  <c r="DK9" i="27"/>
  <c r="AE6" i="27"/>
  <c r="DK8" i="27"/>
  <c r="DK24" i="27" s="1"/>
  <c r="DL5" i="27"/>
  <c r="DE9" i="27"/>
  <c r="DL9" i="27"/>
  <c r="AD6" i="27"/>
  <c r="AD8" i="27"/>
  <c r="AE3" i="27"/>
  <c r="AC5" i="27"/>
  <c r="AC24" i="27" s="1"/>
  <c r="AE9" i="27"/>
  <c r="AC8" i="27"/>
  <c r="AC27" i="27" s="1"/>
  <c r="AC3" i="27"/>
  <c r="AC22" i="27" s="1"/>
  <c r="DL8" i="27"/>
  <c r="DL24" i="27" s="1"/>
  <c r="AE8" i="27"/>
  <c r="AC10" i="27"/>
  <c r="AC29" i="27" s="1"/>
  <c r="AD9" i="27"/>
  <c r="AD4" i="27"/>
  <c r="AD5" i="27"/>
  <c r="DJ5" i="27"/>
  <c r="DJ8" i="27"/>
  <c r="DJ24" i="27" s="1"/>
  <c r="AE5" i="27"/>
  <c r="AD11" i="27"/>
  <c r="AD30" i="27" s="1"/>
  <c r="AE10" i="27"/>
  <c r="AC9" i="27"/>
  <c r="AC28" i="27" s="1"/>
  <c r="AE4" i="27"/>
  <c r="DC6" i="22"/>
  <c r="DC15" i="22" s="1"/>
  <c r="DJ7" i="22"/>
  <c r="DJ17" i="22" s="1"/>
  <c r="DJ6" i="22"/>
  <c r="AC7" i="22"/>
  <c r="DE7" i="22"/>
  <c r="DE17" i="22" s="1"/>
  <c r="AD13" i="26"/>
  <c r="DC8" i="26"/>
  <c r="DC24" i="26" s="1"/>
  <c r="AC13" i="22"/>
  <c r="DK7" i="27"/>
  <c r="DK17" i="27" s="1"/>
  <c r="DD8" i="26"/>
  <c r="DD24" i="26" s="1"/>
  <c r="DF17" i="21"/>
  <c r="DD22" i="21"/>
  <c r="AE41" i="5"/>
  <c r="CT46" i="5" s="1"/>
  <c r="CY71" i="5" s="1"/>
  <c r="DE15" i="21"/>
  <c r="DM17" i="21"/>
  <c r="AC25" i="5"/>
  <c r="DD15" i="21"/>
  <c r="DL15" i="21"/>
  <c r="DK15" i="21"/>
  <c r="AD85" i="21"/>
  <c r="DJ15" i="21"/>
  <c r="AE85" i="21"/>
  <c r="AE92" i="21"/>
  <c r="AE60" i="21"/>
  <c r="CT76" i="21" s="1"/>
  <c r="CY51" i="21" s="1"/>
  <c r="AE42" i="21"/>
  <c r="CT51" i="21" s="1"/>
  <c r="CY76" i="21" s="1"/>
  <c r="AE37" i="21"/>
  <c r="CT9" i="21" s="1"/>
  <c r="AE41" i="21"/>
  <c r="CT46" i="21" s="1"/>
  <c r="CY71" i="21" s="1"/>
  <c r="AE55" i="21"/>
  <c r="CY9" i="21" s="1"/>
  <c r="AE59" i="21"/>
  <c r="CT71" i="21" s="1"/>
  <c r="CY46" i="21" s="1"/>
  <c r="AE73" i="21"/>
  <c r="AE76" i="21"/>
  <c r="CS71" i="21"/>
  <c r="CX46" i="21" s="1"/>
  <c r="AC30" i="5"/>
  <c r="AC29" i="5"/>
  <c r="AC60" i="5" s="1"/>
  <c r="CR76" i="5" s="1"/>
  <c r="AC24" i="5"/>
  <c r="AC33" i="5"/>
  <c r="AC92" i="5" s="1"/>
  <c r="AC31" i="5"/>
  <c r="AC32" i="5"/>
  <c r="AC82" i="5" s="1"/>
  <c r="CR3" i="5" s="1"/>
  <c r="AC26" i="5"/>
  <c r="AC22" i="5"/>
  <c r="AC27" i="5"/>
  <c r="AC59" i="5" s="1"/>
  <c r="CR71" i="5" s="1"/>
  <c r="CW46" i="5" s="1"/>
  <c r="AC30" i="21"/>
  <c r="AC24" i="21"/>
  <c r="AC26" i="21"/>
  <c r="AC31" i="21"/>
  <c r="AC27" i="21"/>
  <c r="AC28" i="21"/>
  <c r="AC22" i="21"/>
  <c r="AC25" i="21"/>
  <c r="AC29" i="21"/>
  <c r="AC23" i="21"/>
  <c r="AC34" i="21"/>
  <c r="AC33" i="21"/>
  <c r="AC32" i="21"/>
  <c r="DK16" i="5"/>
  <c r="DK18" i="5" s="1"/>
  <c r="DL16" i="5"/>
  <c r="DL18" i="5" s="1"/>
  <c r="DD16" i="5"/>
  <c r="DD18" i="5" s="1"/>
  <c r="DJ16" i="5"/>
  <c r="DK23" i="5"/>
  <c r="DK25" i="5" s="1"/>
  <c r="DL23" i="5"/>
  <c r="DL25" i="5" s="1"/>
  <c r="DJ23" i="5"/>
  <c r="DC16" i="5"/>
  <c r="AD60" i="5"/>
  <c r="CS76" i="5" s="1"/>
  <c r="CX51" i="5" s="1"/>
  <c r="DE16" i="5"/>
  <c r="DE18" i="5" s="1"/>
  <c r="DE23" i="5"/>
  <c r="DE25" i="5" s="1"/>
  <c r="DC23" i="5"/>
  <c r="DD23" i="5"/>
  <c r="DD25" i="5" s="1"/>
  <c r="AD92" i="5"/>
  <c r="AD55" i="5"/>
  <c r="CX9" i="5" s="1"/>
  <c r="AD59" i="5"/>
  <c r="CS71" i="5" s="1"/>
  <c r="CX46" i="5" s="1"/>
  <c r="AD42" i="5"/>
  <c r="CS51" i="5" s="1"/>
  <c r="CX76" i="5" s="1"/>
  <c r="AD76" i="5"/>
  <c r="AD85" i="5"/>
  <c r="AD41" i="5"/>
  <c r="CS46" i="5" s="1"/>
  <c r="CY76" i="5"/>
  <c r="CT71" i="5"/>
  <c r="DE15" i="23" l="1"/>
  <c r="DK15" i="23"/>
  <c r="DD23" i="21"/>
  <c r="DD25" i="21" s="1"/>
  <c r="DD22" i="25"/>
  <c r="AE22" i="22"/>
  <c r="DD15" i="23"/>
  <c r="AC23" i="25"/>
  <c r="AC37" i="25" s="1"/>
  <c r="CR9" i="25" s="1"/>
  <c r="AC25" i="25"/>
  <c r="DD22" i="24"/>
  <c r="DC15" i="26"/>
  <c r="AC26" i="25"/>
  <c r="AC73" i="25" s="1"/>
  <c r="AC33" i="25"/>
  <c r="AC22" i="25"/>
  <c r="DE22" i="25"/>
  <c r="DD15" i="26"/>
  <c r="DE22" i="23"/>
  <c r="DL15" i="23"/>
  <c r="DM17" i="25"/>
  <c r="AC29" i="25"/>
  <c r="DK15" i="26"/>
  <c r="AC34" i="25"/>
  <c r="AC89" i="25" s="1"/>
  <c r="CW3" i="25" s="1"/>
  <c r="DF17" i="23"/>
  <c r="AE32" i="23"/>
  <c r="AE82" i="23" s="1"/>
  <c r="CT3" i="23" s="1"/>
  <c r="DC22" i="25"/>
  <c r="DJ15" i="25"/>
  <c r="DL15" i="25"/>
  <c r="AC33" i="24"/>
  <c r="AC31" i="25"/>
  <c r="DF24" i="25"/>
  <c r="AD34" i="25"/>
  <c r="AD89" i="25" s="1"/>
  <c r="CX3" i="25" s="1"/>
  <c r="DL15" i="24"/>
  <c r="DE15" i="24"/>
  <c r="DJ15" i="26"/>
  <c r="DD15" i="24"/>
  <c r="DL15" i="22"/>
  <c r="DM17" i="24"/>
  <c r="DM17" i="23"/>
  <c r="DE15" i="25"/>
  <c r="DF17" i="26"/>
  <c r="AC76" i="5"/>
  <c r="AC77" i="5" s="1"/>
  <c r="AN5" i="5" s="1"/>
  <c r="BF4" i="5" s="1"/>
  <c r="BF15" i="5" s="1"/>
  <c r="DF24" i="23"/>
  <c r="DD22" i="23"/>
  <c r="AC32" i="25"/>
  <c r="AC82" i="25" s="1"/>
  <c r="CR3" i="25" s="1"/>
  <c r="DC15" i="25"/>
  <c r="DE22" i="26"/>
  <c r="AC26" i="24"/>
  <c r="AC73" i="24" s="1"/>
  <c r="AC28" i="25"/>
  <c r="AC55" i="25" s="1"/>
  <c r="CW9" i="25" s="1"/>
  <c r="AC34" i="24"/>
  <c r="AC89" i="24" s="1"/>
  <c r="CW3" i="24" s="1"/>
  <c r="DE15" i="26"/>
  <c r="AC27" i="25"/>
  <c r="AC24" i="25"/>
  <c r="DC15" i="23"/>
  <c r="AC28" i="24"/>
  <c r="AC55" i="24" s="1"/>
  <c r="CW9" i="24" s="1"/>
  <c r="DD22" i="27"/>
  <c r="AD28" i="24"/>
  <c r="AD55" i="24" s="1"/>
  <c r="CX9" i="24" s="1"/>
  <c r="AC23" i="24"/>
  <c r="AC37" i="24" s="1"/>
  <c r="CR9" i="24" s="1"/>
  <c r="DM17" i="26"/>
  <c r="DF24" i="22"/>
  <c r="AC30" i="24"/>
  <c r="AD34" i="22"/>
  <c r="AD89" i="22" s="1"/>
  <c r="CX3" i="22" s="1"/>
  <c r="DF17" i="25"/>
  <c r="AC32" i="24"/>
  <c r="AC82" i="24" s="1"/>
  <c r="CR3" i="24" s="1"/>
  <c r="AC27" i="24"/>
  <c r="AC29" i="24"/>
  <c r="DK15" i="24"/>
  <c r="DC22" i="24"/>
  <c r="DF24" i="24"/>
  <c r="DC22" i="22"/>
  <c r="DK15" i="22"/>
  <c r="DE22" i="27"/>
  <c r="AE34" i="23"/>
  <c r="AE89" i="23" s="1"/>
  <c r="CY3" i="23" s="1"/>
  <c r="DE15" i="22"/>
  <c r="DD22" i="22"/>
  <c r="DD15" i="27"/>
  <c r="AC25" i="24"/>
  <c r="DF17" i="24"/>
  <c r="DD15" i="25"/>
  <c r="AE27" i="23"/>
  <c r="DJ15" i="23"/>
  <c r="AE22" i="25"/>
  <c r="AC24" i="24"/>
  <c r="AE22" i="27"/>
  <c r="AE32" i="27"/>
  <c r="AE82" i="27" s="1"/>
  <c r="CT3" i="27" s="1"/>
  <c r="AC22" i="24"/>
  <c r="DL15" i="26"/>
  <c r="AE28" i="23"/>
  <c r="AE55" i="23" s="1"/>
  <c r="CY9" i="23" s="1"/>
  <c r="DF17" i="27"/>
  <c r="DC15" i="27"/>
  <c r="AE33" i="25"/>
  <c r="AD32" i="22"/>
  <c r="AD82" i="22" s="1"/>
  <c r="CS3" i="22" s="1"/>
  <c r="DC22" i="27"/>
  <c r="DM24" i="22"/>
  <c r="DK15" i="25"/>
  <c r="AC29" i="22"/>
  <c r="AD33" i="22"/>
  <c r="DE22" i="24"/>
  <c r="DJ15" i="24"/>
  <c r="DM17" i="22"/>
  <c r="AE33" i="26"/>
  <c r="AC31" i="24"/>
  <c r="AC60" i="23"/>
  <c r="CR76" i="23" s="1"/>
  <c r="AE23" i="22"/>
  <c r="DM17" i="27"/>
  <c r="AD25" i="24"/>
  <c r="DC22" i="23"/>
  <c r="DJ15" i="27"/>
  <c r="AC60" i="26"/>
  <c r="CR76" i="26" s="1"/>
  <c r="AC92" i="23"/>
  <c r="AE34" i="22"/>
  <c r="AE89" i="22" s="1"/>
  <c r="CY3" i="22" s="1"/>
  <c r="AD33" i="26"/>
  <c r="DK22" i="23"/>
  <c r="AE23" i="27"/>
  <c r="AE37" i="27" s="1"/>
  <c r="CT9" i="27" s="1"/>
  <c r="AE25" i="27"/>
  <c r="AD33" i="24"/>
  <c r="AE25" i="22"/>
  <c r="DF24" i="27"/>
  <c r="DK15" i="27"/>
  <c r="DE15" i="27"/>
  <c r="DE22" i="22"/>
  <c r="AC59" i="23"/>
  <c r="CR71" i="23" s="1"/>
  <c r="AE28" i="27"/>
  <c r="AE55" i="27" s="1"/>
  <c r="CY9" i="27" s="1"/>
  <c r="AE26" i="27"/>
  <c r="AC42" i="26"/>
  <c r="CR51" i="26" s="1"/>
  <c r="CW76" i="26" s="1"/>
  <c r="DL15" i="27"/>
  <c r="AC25" i="22"/>
  <c r="AE29" i="27"/>
  <c r="AD32" i="24"/>
  <c r="AD82" i="24" s="1"/>
  <c r="CS3" i="24" s="1"/>
  <c r="AC92" i="27"/>
  <c r="AD29" i="25"/>
  <c r="AD23" i="22"/>
  <c r="AD37" i="22" s="1"/>
  <c r="CS9" i="22" s="1"/>
  <c r="AE34" i="27"/>
  <c r="AE89" i="27" s="1"/>
  <c r="CY3" i="27" s="1"/>
  <c r="AC85" i="23"/>
  <c r="DF24" i="26"/>
  <c r="DC15" i="24"/>
  <c r="AC34" i="22"/>
  <c r="AC89" i="22" s="1"/>
  <c r="CW3" i="22" s="1"/>
  <c r="AC32" i="22"/>
  <c r="AC82" i="22" s="1"/>
  <c r="CR3" i="22" s="1"/>
  <c r="AE24" i="23"/>
  <c r="AC33" i="22"/>
  <c r="AC31" i="22"/>
  <c r="AE25" i="26"/>
  <c r="DM24" i="23"/>
  <c r="AC85" i="27"/>
  <c r="AD31" i="23"/>
  <c r="AD23" i="23"/>
  <c r="AD37" i="23" s="1"/>
  <c r="CS9" i="23" s="1"/>
  <c r="AE25" i="23"/>
  <c r="AC60" i="27"/>
  <c r="CR76" i="27" s="1"/>
  <c r="CW51" i="27" s="1"/>
  <c r="AE29" i="26"/>
  <c r="AD27" i="25"/>
  <c r="DM24" i="24"/>
  <c r="AD22" i="27"/>
  <c r="AD26" i="24"/>
  <c r="AD73" i="24" s="1"/>
  <c r="DL22" i="23"/>
  <c r="DL23" i="21"/>
  <c r="DL25" i="21" s="1"/>
  <c r="AD31" i="25"/>
  <c r="AD23" i="24"/>
  <c r="DF17" i="22"/>
  <c r="AD27" i="23"/>
  <c r="DJ15" i="22"/>
  <c r="AD31" i="24"/>
  <c r="DJ22" i="26"/>
  <c r="AD26" i="25"/>
  <c r="AD73" i="25" s="1"/>
  <c r="AD22" i="24"/>
  <c r="AD27" i="24"/>
  <c r="DJ23" i="21"/>
  <c r="DJ25" i="21" s="1"/>
  <c r="AE22" i="26"/>
  <c r="AD24" i="25"/>
  <c r="AE33" i="23"/>
  <c r="DK23" i="21"/>
  <c r="DK25" i="21" s="1"/>
  <c r="AE33" i="27"/>
  <c r="AD25" i="26"/>
  <c r="DK22" i="25"/>
  <c r="DL22" i="25"/>
  <c r="AD29" i="24"/>
  <c r="AE29" i="23"/>
  <c r="AD33" i="27"/>
  <c r="DC23" i="21"/>
  <c r="DC25" i="21" s="1"/>
  <c r="AE27" i="27"/>
  <c r="AD24" i="24"/>
  <c r="AC28" i="22"/>
  <c r="AD33" i="25"/>
  <c r="DJ22" i="25"/>
  <c r="DE23" i="21"/>
  <c r="DE25" i="21" s="1"/>
  <c r="AC26" i="22"/>
  <c r="DK22" i="27"/>
  <c r="AE27" i="26"/>
  <c r="AE24" i="26"/>
  <c r="AE26" i="23"/>
  <c r="AE73" i="23" s="1"/>
  <c r="AD28" i="22"/>
  <c r="AD55" i="22" s="1"/>
  <c r="CX9" i="22" s="1"/>
  <c r="AC27" i="22"/>
  <c r="AC24" i="22"/>
  <c r="AE31" i="22"/>
  <c r="AC42" i="23"/>
  <c r="CR51" i="23" s="1"/>
  <c r="AC92" i="26"/>
  <c r="AE31" i="25"/>
  <c r="AD27" i="26"/>
  <c r="AE29" i="25"/>
  <c r="AE28" i="25"/>
  <c r="AE28" i="24"/>
  <c r="AE29" i="24"/>
  <c r="AD28" i="23"/>
  <c r="AD22" i="23"/>
  <c r="AD25" i="22"/>
  <c r="AE32" i="26"/>
  <c r="AD23" i="26"/>
  <c r="AD31" i="26"/>
  <c r="DD15" i="22"/>
  <c r="DD22" i="26"/>
  <c r="AD34" i="27"/>
  <c r="DL22" i="26"/>
  <c r="AE25" i="25"/>
  <c r="AE27" i="24"/>
  <c r="AE22" i="24"/>
  <c r="AD24" i="23"/>
  <c r="DJ22" i="23"/>
  <c r="AE24" i="22"/>
  <c r="AC42" i="27"/>
  <c r="CR51" i="27" s="1"/>
  <c r="CW76" i="27" s="1"/>
  <c r="AE34" i="25"/>
  <c r="AD34" i="26"/>
  <c r="AD32" i="26"/>
  <c r="DK22" i="26"/>
  <c r="AE23" i="25"/>
  <c r="AD29" i="23"/>
  <c r="AD26" i="22"/>
  <c r="AD73" i="22" s="1"/>
  <c r="AE29" i="22"/>
  <c r="AE34" i="24"/>
  <c r="AC55" i="27"/>
  <c r="CW9" i="27" s="1"/>
  <c r="AC76" i="23"/>
  <c r="AE24" i="27"/>
  <c r="DJ22" i="27"/>
  <c r="DM24" i="26"/>
  <c r="AD29" i="26"/>
  <c r="AD28" i="25"/>
  <c r="AD23" i="25"/>
  <c r="DL22" i="24"/>
  <c r="DK22" i="24"/>
  <c r="AE33" i="22"/>
  <c r="AE27" i="22"/>
  <c r="AD22" i="22"/>
  <c r="AD29" i="22"/>
  <c r="AD34" i="24"/>
  <c r="AC59" i="27"/>
  <c r="CR71" i="27" s="1"/>
  <c r="DM24" i="27"/>
  <c r="AD29" i="27"/>
  <c r="AE32" i="24"/>
  <c r="AD26" i="26"/>
  <c r="AE26" i="26"/>
  <c r="AE25" i="24"/>
  <c r="AD26" i="23"/>
  <c r="AD73" i="23" s="1"/>
  <c r="AE32" i="22"/>
  <c r="AE28" i="22"/>
  <c r="AD27" i="27"/>
  <c r="AD26" i="27"/>
  <c r="AD28" i="26"/>
  <c r="AD24" i="26"/>
  <c r="AE31" i="26"/>
  <c r="DM24" i="25"/>
  <c r="AE24" i="24"/>
  <c r="AD25" i="23"/>
  <c r="DJ22" i="22"/>
  <c r="AE26" i="22"/>
  <c r="DC22" i="26"/>
  <c r="AD24" i="27"/>
  <c r="AD25" i="27"/>
  <c r="AE28" i="26"/>
  <c r="AD32" i="23"/>
  <c r="AD22" i="25"/>
  <c r="AD25" i="25"/>
  <c r="AE22" i="23"/>
  <c r="AE23" i="23"/>
  <c r="AE31" i="27"/>
  <c r="AC22" i="22"/>
  <c r="DL22" i="22"/>
  <c r="AC23" i="22"/>
  <c r="AC85" i="26"/>
  <c r="AD34" i="23"/>
  <c r="AD23" i="27"/>
  <c r="AD37" i="27" s="1"/>
  <c r="CS9" i="27" s="1"/>
  <c r="DL22" i="27"/>
  <c r="AE23" i="26"/>
  <c r="AD32" i="25"/>
  <c r="AD30" i="25"/>
  <c r="AD31" i="27"/>
  <c r="DJ22" i="24"/>
  <c r="AE33" i="24"/>
  <c r="AD24" i="22"/>
  <c r="DK22" i="22"/>
  <c r="AD31" i="22"/>
  <c r="AE31" i="23"/>
  <c r="DJ16" i="21"/>
  <c r="DJ18" i="21" s="1"/>
  <c r="AC41" i="23"/>
  <c r="CR46" i="23" s="1"/>
  <c r="AE32" i="25"/>
  <c r="AD32" i="27"/>
  <c r="AD28" i="27"/>
  <c r="AD22" i="26"/>
  <c r="AE26" i="25"/>
  <c r="AE27" i="25"/>
  <c r="AE24" i="25"/>
  <c r="AD33" i="23"/>
  <c r="AE26" i="24"/>
  <c r="AE23" i="24"/>
  <c r="AE31" i="24"/>
  <c r="AD27" i="22"/>
  <c r="AE34" i="26"/>
  <c r="AC76" i="27"/>
  <c r="AC73" i="27"/>
  <c r="AC41" i="27"/>
  <c r="AC59" i="26"/>
  <c r="DK16" i="21"/>
  <c r="DK18" i="21" s="1"/>
  <c r="DL16" i="21"/>
  <c r="DL18" i="21" s="1"/>
  <c r="AC73" i="5"/>
  <c r="CR9" i="27"/>
  <c r="AC37" i="26"/>
  <c r="AC41" i="26"/>
  <c r="DD16" i="21"/>
  <c r="DD18" i="21" s="1"/>
  <c r="DC16" i="21"/>
  <c r="CW9" i="23"/>
  <c r="DE16" i="21"/>
  <c r="DE18" i="21" s="1"/>
  <c r="CW9" i="26"/>
  <c r="AC76" i="26"/>
  <c r="AC73" i="26"/>
  <c r="AC42" i="21"/>
  <c r="CR51" i="21" s="1"/>
  <c r="AC61" i="21"/>
  <c r="AC60" i="21"/>
  <c r="CR76" i="21" s="1"/>
  <c r="AC43" i="21"/>
  <c r="AC76" i="21"/>
  <c r="AC73" i="21"/>
  <c r="AC82" i="21"/>
  <c r="CR3" i="21" s="1"/>
  <c r="AC85" i="21"/>
  <c r="AC41" i="21"/>
  <c r="AC37" i="21"/>
  <c r="AC85" i="5"/>
  <c r="AE86" i="5" s="1"/>
  <c r="CT6" i="5" s="1"/>
  <c r="AC89" i="21"/>
  <c r="CW3" i="21" s="1"/>
  <c r="AC92" i="21"/>
  <c r="AC55" i="21"/>
  <c r="CW9" i="21" s="1"/>
  <c r="AC59" i="21"/>
  <c r="DJ18" i="5"/>
  <c r="DM18" i="5" s="1"/>
  <c r="DJ19" i="5" s="1"/>
  <c r="DJ34" i="5" a="1"/>
  <c r="DJ34" i="5" s="1"/>
  <c r="DJ25" i="5"/>
  <c r="DM25" i="5" s="1"/>
  <c r="DJ26" i="5" s="1"/>
  <c r="DJ32" i="5" a="1"/>
  <c r="DJ32" i="5" s="1"/>
  <c r="DC25" i="5"/>
  <c r="DF25" i="5" s="1"/>
  <c r="DC26" i="5" s="1"/>
  <c r="DC32" i="5" a="1"/>
  <c r="DC18" i="5"/>
  <c r="DF18" i="5" s="1"/>
  <c r="DC19" i="5" s="1"/>
  <c r="DC34" i="5" a="1"/>
  <c r="AD93" i="5"/>
  <c r="CX6" i="5" s="1"/>
  <c r="AC93" i="5"/>
  <c r="CW6" i="5" s="1"/>
  <c r="AE93" i="5"/>
  <c r="CY6" i="5" s="1"/>
  <c r="AE64" i="5"/>
  <c r="AO7" i="5" s="1"/>
  <c r="BG6" i="5" s="1"/>
  <c r="BG17" i="5" s="1"/>
  <c r="CR72" i="5"/>
  <c r="AD77" i="5"/>
  <c r="AN6" i="5" s="1"/>
  <c r="BF5" i="5" s="1"/>
  <c r="BE27" i="5" s="1"/>
  <c r="AD61" i="5"/>
  <c r="AD64" i="5"/>
  <c r="CX29" i="5" s="1"/>
  <c r="AE61" i="5"/>
  <c r="AC64" i="5"/>
  <c r="CW29" i="5" s="1"/>
  <c r="AC61" i="5"/>
  <c r="AC43" i="5"/>
  <c r="CX71" i="5"/>
  <c r="CY46" i="5"/>
  <c r="CW51" i="5"/>
  <c r="CR77" i="5"/>
  <c r="AE85" i="23" l="1"/>
  <c r="AC76" i="25"/>
  <c r="DK16" i="23"/>
  <c r="DK18" i="23" s="1"/>
  <c r="AC42" i="25"/>
  <c r="CR51" i="25" s="1"/>
  <c r="CW76" i="25" s="1"/>
  <c r="AC41" i="25"/>
  <c r="CR46" i="25" s="1"/>
  <c r="CW71" i="25" s="1"/>
  <c r="AD92" i="22"/>
  <c r="DL16" i="23"/>
  <c r="DL18" i="23" s="1"/>
  <c r="AD92" i="25"/>
  <c r="AC92" i="25"/>
  <c r="DK16" i="26"/>
  <c r="DK18" i="26" s="1"/>
  <c r="DE23" i="25"/>
  <c r="DE25" i="25" s="1"/>
  <c r="DC23" i="27"/>
  <c r="DC25" i="27" s="1"/>
  <c r="DD23" i="25"/>
  <c r="DD25" i="25" s="1"/>
  <c r="DC23" i="25"/>
  <c r="DC25" i="25" s="1"/>
  <c r="AD41" i="22"/>
  <c r="CS46" i="22" s="1"/>
  <c r="CX71" i="22" s="1"/>
  <c r="AE85" i="27"/>
  <c r="DL23" i="25"/>
  <c r="DL25" i="25" s="1"/>
  <c r="DK23" i="25"/>
  <c r="DK25" i="25" s="1"/>
  <c r="AC92" i="24"/>
  <c r="DJ23" i="25"/>
  <c r="DJ25" i="25" s="1"/>
  <c r="DJ16" i="26"/>
  <c r="DJ18" i="26" s="1"/>
  <c r="DJ23" i="27"/>
  <c r="DJ25" i="27" s="1"/>
  <c r="DK16" i="22"/>
  <c r="DK18" i="22" s="1"/>
  <c r="AC60" i="24"/>
  <c r="CR76" i="24" s="1"/>
  <c r="CW51" i="24" s="1"/>
  <c r="AC59" i="24"/>
  <c r="CR71" i="24" s="1"/>
  <c r="CW46" i="24" s="1"/>
  <c r="DC23" i="23"/>
  <c r="DC25" i="23" s="1"/>
  <c r="DE16" i="23"/>
  <c r="DE18" i="23" s="1"/>
  <c r="AE60" i="23"/>
  <c r="CT76" i="23" s="1"/>
  <c r="CY51" i="23" s="1"/>
  <c r="AE77" i="5"/>
  <c r="AN7" i="5" s="1"/>
  <c r="BF6" i="5" s="1"/>
  <c r="BF17" i="5" s="1"/>
  <c r="DD16" i="23"/>
  <c r="DD18" i="23" s="1"/>
  <c r="DJ16" i="23"/>
  <c r="DC16" i="23"/>
  <c r="DC18" i="23" s="1"/>
  <c r="AE59" i="23"/>
  <c r="CT71" i="23" s="1"/>
  <c r="CY46" i="23" s="1"/>
  <c r="AC85" i="24"/>
  <c r="DE16" i="25"/>
  <c r="DE18" i="25" s="1"/>
  <c r="DC23" i="24"/>
  <c r="AE42" i="22"/>
  <c r="CT51" i="22" s="1"/>
  <c r="CY76" i="22" s="1"/>
  <c r="DK16" i="24"/>
  <c r="DK18" i="24" s="1"/>
  <c r="AD60" i="24"/>
  <c r="CS76" i="24" s="1"/>
  <c r="CX51" i="24" s="1"/>
  <c r="AD59" i="24"/>
  <c r="CS71" i="24" s="1"/>
  <c r="CX46" i="24" s="1"/>
  <c r="AC42" i="24"/>
  <c r="CR51" i="24" s="1"/>
  <c r="CW76" i="24" s="1"/>
  <c r="DE23" i="27"/>
  <c r="DE25" i="27" s="1"/>
  <c r="AC85" i="22"/>
  <c r="AD85" i="22"/>
  <c r="DE23" i="23"/>
  <c r="DE25" i="23" s="1"/>
  <c r="DD23" i="23"/>
  <c r="DD25" i="23" s="1"/>
  <c r="DD23" i="27"/>
  <c r="DD25" i="27" s="1"/>
  <c r="AC41" i="24"/>
  <c r="CR46" i="24" s="1"/>
  <c r="CW71" i="24" s="1"/>
  <c r="DL16" i="26"/>
  <c r="DL18" i="26" s="1"/>
  <c r="DL23" i="27"/>
  <c r="DL25" i="27" s="1"/>
  <c r="DK23" i="27"/>
  <c r="DK25" i="27" s="1"/>
  <c r="DE23" i="24"/>
  <c r="DE25" i="24" s="1"/>
  <c r="DD16" i="26"/>
  <c r="DD18" i="26" s="1"/>
  <c r="DD23" i="22"/>
  <c r="DD25" i="22" s="1"/>
  <c r="DE16" i="26"/>
  <c r="DE18" i="26" s="1"/>
  <c r="DD23" i="24"/>
  <c r="DD25" i="24" s="1"/>
  <c r="AE92" i="27"/>
  <c r="DC16" i="26"/>
  <c r="DC18" i="26" s="1"/>
  <c r="DJ23" i="24"/>
  <c r="DJ25" i="24" s="1"/>
  <c r="AC85" i="25"/>
  <c r="AC59" i="22"/>
  <c r="CR71" i="22" s="1"/>
  <c r="CW46" i="22" s="1"/>
  <c r="AC60" i="25"/>
  <c r="CR76" i="25" s="1"/>
  <c r="CW51" i="25" s="1"/>
  <c r="AE92" i="23"/>
  <c r="AC59" i="25"/>
  <c r="CR71" i="25" s="1"/>
  <c r="CW46" i="25" s="1"/>
  <c r="AC42" i="22"/>
  <c r="CR51" i="22" s="1"/>
  <c r="DC16" i="24"/>
  <c r="DC18" i="24" s="1"/>
  <c r="AC76" i="24"/>
  <c r="DJ23" i="22"/>
  <c r="DJ25" i="22" s="1"/>
  <c r="DK16" i="25"/>
  <c r="DK18" i="25" s="1"/>
  <c r="DL16" i="25"/>
  <c r="DL18" i="25" s="1"/>
  <c r="DC16" i="25"/>
  <c r="DJ16" i="25"/>
  <c r="DJ18" i="25" s="1"/>
  <c r="DD16" i="25"/>
  <c r="DD18" i="25" s="1"/>
  <c r="DJ23" i="23"/>
  <c r="DJ25" i="23" s="1"/>
  <c r="AD85" i="24"/>
  <c r="AE42" i="23"/>
  <c r="CT51" i="23" s="1"/>
  <c r="CY76" i="23" s="1"/>
  <c r="AD42" i="23"/>
  <c r="CS51" i="23" s="1"/>
  <c r="CX76" i="23" s="1"/>
  <c r="AD41" i="23"/>
  <c r="AC92" i="22"/>
  <c r="DE16" i="22"/>
  <c r="DE18" i="22" s="1"/>
  <c r="DC16" i="27"/>
  <c r="DC18" i="27" s="1"/>
  <c r="DK16" i="27"/>
  <c r="DK18" i="27" s="1"/>
  <c r="DK23" i="24"/>
  <c r="DK25" i="24" s="1"/>
  <c r="DL23" i="24"/>
  <c r="DL25" i="24" s="1"/>
  <c r="DC23" i="22"/>
  <c r="DC25" i="22" s="1"/>
  <c r="DJ16" i="27"/>
  <c r="DJ18" i="27" s="1"/>
  <c r="DD16" i="27"/>
  <c r="DD18" i="27" s="1"/>
  <c r="AC76" i="22"/>
  <c r="DE16" i="27"/>
  <c r="DE18" i="27" s="1"/>
  <c r="AE60" i="26"/>
  <c r="CT76" i="26" s="1"/>
  <c r="CY51" i="26" s="1"/>
  <c r="DL16" i="27"/>
  <c r="DL18" i="27" s="1"/>
  <c r="DK23" i="23"/>
  <c r="DK25" i="23" s="1"/>
  <c r="AE42" i="25"/>
  <c r="CT51" i="25" s="1"/>
  <c r="CY76" i="25" s="1"/>
  <c r="AD42" i="22"/>
  <c r="CS51" i="22" s="1"/>
  <c r="CX76" i="22" s="1"/>
  <c r="DL23" i="23"/>
  <c r="DL25" i="23" s="1"/>
  <c r="AE76" i="27"/>
  <c r="AD76" i="23"/>
  <c r="DJ16" i="24"/>
  <c r="DJ18" i="24" s="1"/>
  <c r="DE23" i="22"/>
  <c r="DE25" i="22" s="1"/>
  <c r="DL23" i="22"/>
  <c r="DL25" i="22" s="1"/>
  <c r="AD60" i="23"/>
  <c r="CS76" i="23" s="1"/>
  <c r="CX51" i="23" s="1"/>
  <c r="AE92" i="22"/>
  <c r="DD16" i="24"/>
  <c r="DD18" i="24" s="1"/>
  <c r="DL16" i="24"/>
  <c r="DL18" i="24" s="1"/>
  <c r="DK23" i="22"/>
  <c r="DK25" i="22" s="1"/>
  <c r="AE41" i="27"/>
  <c r="CT46" i="27" s="1"/>
  <c r="CY71" i="27" s="1"/>
  <c r="DE16" i="24"/>
  <c r="DE18" i="24" s="1"/>
  <c r="AE59" i="27"/>
  <c r="CT71" i="27" s="1"/>
  <c r="CY46" i="27" s="1"/>
  <c r="AE60" i="25"/>
  <c r="CT76" i="25" s="1"/>
  <c r="CY51" i="25" s="1"/>
  <c r="AE60" i="27"/>
  <c r="CT76" i="27" s="1"/>
  <c r="CY51" i="27" s="1"/>
  <c r="AE73" i="27"/>
  <c r="AD42" i="24"/>
  <c r="CS51" i="24" s="1"/>
  <c r="CX76" i="24" s="1"/>
  <c r="AE37" i="22"/>
  <c r="CT9" i="22" s="1"/>
  <c r="AE41" i="22"/>
  <c r="CT46" i="22" s="1"/>
  <c r="CY71" i="22" s="1"/>
  <c r="AE42" i="27"/>
  <c r="CT51" i="27" s="1"/>
  <c r="CY76" i="27" s="1"/>
  <c r="AC73" i="22"/>
  <c r="DD16" i="22"/>
  <c r="DD18" i="22" s="1"/>
  <c r="DK23" i="26"/>
  <c r="DK25" i="26" s="1"/>
  <c r="DJ16" i="22"/>
  <c r="DJ18" i="22" s="1"/>
  <c r="AD41" i="24"/>
  <c r="CS46" i="24" s="1"/>
  <c r="CX71" i="24" s="1"/>
  <c r="DF25" i="21"/>
  <c r="DC26" i="21" s="1"/>
  <c r="AD37" i="24"/>
  <c r="CS9" i="24" s="1"/>
  <c r="DD23" i="26"/>
  <c r="DD25" i="26" s="1"/>
  <c r="AD76" i="25"/>
  <c r="AD76" i="24"/>
  <c r="DC23" i="26"/>
  <c r="DC25" i="26" s="1"/>
  <c r="AC55" i="22"/>
  <c r="CW9" i="22" s="1"/>
  <c r="DC16" i="22"/>
  <c r="DC18" i="22" s="1"/>
  <c r="DL16" i="22"/>
  <c r="DL18" i="22" s="1"/>
  <c r="DM18" i="21"/>
  <c r="DJ19" i="21" s="1"/>
  <c r="DL23" i="26"/>
  <c r="DL25" i="26" s="1"/>
  <c r="DC32" i="21" a="1"/>
  <c r="DC32" i="21" s="1"/>
  <c r="AD60" i="26"/>
  <c r="CS76" i="26" s="1"/>
  <c r="CX51" i="26" s="1"/>
  <c r="DJ32" i="21" a="1"/>
  <c r="DJ32" i="21" s="1"/>
  <c r="AD59" i="22"/>
  <c r="AE76" i="23"/>
  <c r="DJ23" i="26"/>
  <c r="DJ25" i="26" s="1"/>
  <c r="AD60" i="22"/>
  <c r="CS76" i="22" s="1"/>
  <c r="CX51" i="22" s="1"/>
  <c r="DM25" i="21"/>
  <c r="DJ26" i="21" s="1"/>
  <c r="DE23" i="26"/>
  <c r="DE25" i="26" s="1"/>
  <c r="AD41" i="25"/>
  <c r="CS46" i="25" s="1"/>
  <c r="CX71" i="25" s="1"/>
  <c r="AC60" i="22"/>
  <c r="CR76" i="22" s="1"/>
  <c r="CW51" i="22" s="1"/>
  <c r="AD59" i="27"/>
  <c r="AD55" i="27"/>
  <c r="CX9" i="27" s="1"/>
  <c r="AE82" i="25"/>
  <c r="CT3" i="25" s="1"/>
  <c r="AE85" i="25"/>
  <c r="AD82" i="25"/>
  <c r="CS3" i="25" s="1"/>
  <c r="AD85" i="25"/>
  <c r="AE37" i="26"/>
  <c r="CT9" i="26" s="1"/>
  <c r="AE41" i="26"/>
  <c r="CT46" i="26" s="1"/>
  <c r="CY71" i="26" s="1"/>
  <c r="AE89" i="26"/>
  <c r="CY3" i="26" s="1"/>
  <c r="AE92" i="26"/>
  <c r="AE37" i="24"/>
  <c r="CT9" i="24" s="1"/>
  <c r="AE41" i="24"/>
  <c r="AD89" i="24"/>
  <c r="CX3" i="24" s="1"/>
  <c r="AD92" i="24"/>
  <c r="AD82" i="26"/>
  <c r="CS3" i="26" s="1"/>
  <c r="AD85" i="26"/>
  <c r="AD42" i="26"/>
  <c r="CS51" i="26" s="1"/>
  <c r="AD41" i="26"/>
  <c r="AD37" i="26"/>
  <c r="CS9" i="26" s="1"/>
  <c r="AE76" i="24"/>
  <c r="AE73" i="24"/>
  <c r="AD92" i="23"/>
  <c r="AD89" i="23"/>
  <c r="CX3" i="23" s="1"/>
  <c r="AE42" i="24"/>
  <c r="AE85" i="22"/>
  <c r="AE82" i="22"/>
  <c r="CT3" i="22" s="1"/>
  <c r="AE82" i="26"/>
  <c r="CT3" i="26" s="1"/>
  <c r="AE85" i="26"/>
  <c r="CW76" i="23"/>
  <c r="AD82" i="23"/>
  <c r="CS3" i="23" s="1"/>
  <c r="AD85" i="23"/>
  <c r="AD76" i="22"/>
  <c r="AE59" i="26"/>
  <c r="CT71" i="26" s="1"/>
  <c r="CY46" i="26" s="1"/>
  <c r="AE55" i="26"/>
  <c r="CY9" i="26" s="1"/>
  <c r="AD92" i="26"/>
  <c r="AD89" i="26"/>
  <c r="CX3" i="26" s="1"/>
  <c r="AE73" i="22"/>
  <c r="AE76" i="22"/>
  <c r="AE41" i="23"/>
  <c r="AE37" i="23"/>
  <c r="CT9" i="23" s="1"/>
  <c r="CR46" i="27"/>
  <c r="AE76" i="26"/>
  <c r="AE73" i="26"/>
  <c r="AE92" i="24"/>
  <c r="AE89" i="24"/>
  <c r="CY3" i="24" s="1"/>
  <c r="AE92" i="25"/>
  <c r="AE89" i="25"/>
  <c r="CY3" i="25" s="1"/>
  <c r="AD59" i="23"/>
  <c r="AD55" i="23"/>
  <c r="CX9" i="23" s="1"/>
  <c r="AE76" i="25"/>
  <c r="AE73" i="25"/>
  <c r="AC37" i="22"/>
  <c r="CR9" i="22" s="1"/>
  <c r="AC41" i="22"/>
  <c r="AD42" i="27"/>
  <c r="CS51" i="27" s="1"/>
  <c r="AD59" i="26"/>
  <c r="AD55" i="26"/>
  <c r="CX9" i="26" s="1"/>
  <c r="AD73" i="26"/>
  <c r="AD76" i="26"/>
  <c r="AE60" i="22"/>
  <c r="CT76" i="22" s="1"/>
  <c r="CY51" i="22" s="1"/>
  <c r="AE42" i="26"/>
  <c r="CT51" i="26" s="1"/>
  <c r="CY76" i="26" s="1"/>
  <c r="AE60" i="24"/>
  <c r="CT76" i="24" s="1"/>
  <c r="CY51" i="24" s="1"/>
  <c r="AE59" i="22"/>
  <c r="AE55" i="22"/>
  <c r="CY9" i="22" s="1"/>
  <c r="CR71" i="26"/>
  <c r="CW46" i="26" s="1"/>
  <c r="AD76" i="27"/>
  <c r="AD73" i="27"/>
  <c r="AE82" i="24"/>
  <c r="CT3" i="24" s="1"/>
  <c r="AE85" i="24"/>
  <c r="AD42" i="25"/>
  <c r="AD37" i="25"/>
  <c r="CS9" i="25" s="1"/>
  <c r="AD41" i="27"/>
  <c r="AD92" i="27"/>
  <c r="AD89" i="27"/>
  <c r="CX3" i="27" s="1"/>
  <c r="AE55" i="24"/>
  <c r="CY9" i="24" s="1"/>
  <c r="AE59" i="24"/>
  <c r="AD60" i="27"/>
  <c r="AD60" i="25"/>
  <c r="AD59" i="25"/>
  <c r="AD55" i="25"/>
  <c r="CX9" i="25" s="1"/>
  <c r="AE55" i="25"/>
  <c r="CY9" i="25" s="1"/>
  <c r="AE59" i="25"/>
  <c r="AD85" i="27"/>
  <c r="AD82" i="27"/>
  <c r="CS3" i="27" s="1"/>
  <c r="AE41" i="25"/>
  <c r="AE37" i="25"/>
  <c r="CT9" i="25" s="1"/>
  <c r="DJ34" i="21" a="1"/>
  <c r="DJ34" i="21" s="1"/>
  <c r="CR9" i="26"/>
  <c r="CW46" i="23"/>
  <c r="CW71" i="23"/>
  <c r="AD43" i="21"/>
  <c r="AE44" i="21" s="1"/>
  <c r="CW51" i="23"/>
  <c r="CW51" i="26"/>
  <c r="DC18" i="21"/>
  <c r="DF18" i="21" s="1"/>
  <c r="DC19" i="21" s="1"/>
  <c r="DC34" i="21" a="1"/>
  <c r="DC34" i="21" s="1"/>
  <c r="CW46" i="27"/>
  <c r="CR46" i="26"/>
  <c r="AD61" i="21"/>
  <c r="AE62" i="21" s="1"/>
  <c r="CR77" i="21"/>
  <c r="CW51" i="21"/>
  <c r="CR9" i="21"/>
  <c r="AC86" i="5"/>
  <c r="CR6" i="5" s="1"/>
  <c r="AD86" i="21"/>
  <c r="CS6" i="21" s="1"/>
  <c r="AC86" i="21"/>
  <c r="CR6" i="21" s="1"/>
  <c r="AE86" i="21"/>
  <c r="CT6" i="21" s="1"/>
  <c r="AD77" i="21"/>
  <c r="AN6" i="21" s="1"/>
  <c r="BF5" i="21" s="1"/>
  <c r="AE77" i="21"/>
  <c r="AC77" i="21"/>
  <c r="AD86" i="5"/>
  <c r="CS6" i="5" s="1"/>
  <c r="AE93" i="21"/>
  <c r="CY6" i="21" s="1"/>
  <c r="AC93" i="21"/>
  <c r="CW6" i="21" s="1"/>
  <c r="AD93" i="21"/>
  <c r="CX6" i="21" s="1"/>
  <c r="AE46" i="21"/>
  <c r="AC46" i="21"/>
  <c r="AD46" i="21"/>
  <c r="AE43" i="21"/>
  <c r="CR46" i="21"/>
  <c r="AD64" i="21"/>
  <c r="AE64" i="21"/>
  <c r="AE61" i="21"/>
  <c r="AD62" i="21" s="1"/>
  <c r="AC64" i="21"/>
  <c r="CR71" i="21"/>
  <c r="CW76" i="21"/>
  <c r="CR52" i="21"/>
  <c r="DC34" i="5"/>
  <c r="DC32" i="5"/>
  <c r="CX37" i="5"/>
  <c r="BF16" i="5"/>
  <c r="CW37" i="5"/>
  <c r="AO6" i="5"/>
  <c r="BG5" i="5" s="1"/>
  <c r="BG16" i="5" s="1"/>
  <c r="AE68" i="5"/>
  <c r="AO10" i="5" s="1"/>
  <c r="BG9" i="5" s="1"/>
  <c r="BG20" i="5" s="1"/>
  <c r="AO5" i="5"/>
  <c r="BG4" i="5" s="1"/>
  <c r="BG15" i="5" s="1"/>
  <c r="CY29" i="5"/>
  <c r="CY37" i="5" s="1"/>
  <c r="AD68" i="5"/>
  <c r="AO9" i="5" s="1"/>
  <c r="BG8" i="5" s="1"/>
  <c r="BG19" i="5" s="1"/>
  <c r="AC68" i="5"/>
  <c r="AO8" i="5" s="1"/>
  <c r="BG7" i="5" s="1"/>
  <c r="BF29" i="5" s="1"/>
  <c r="BE26" i="5"/>
  <c r="AE62" i="5"/>
  <c r="AE79" i="5"/>
  <c r="AN10" i="5" s="1"/>
  <c r="BF9" i="5" s="1"/>
  <c r="BF20" i="5" s="1"/>
  <c r="AC66" i="5"/>
  <c r="AQ5" i="5" s="1"/>
  <c r="BI4" i="5" s="1"/>
  <c r="BH26" i="5" s="1"/>
  <c r="AC62" i="5"/>
  <c r="AE66" i="5"/>
  <c r="CY12" i="5" s="1"/>
  <c r="CY15" i="5" s="1"/>
  <c r="AD62" i="5"/>
  <c r="AD66" i="5"/>
  <c r="CX12" i="5" s="1"/>
  <c r="CX15" i="5" s="1"/>
  <c r="BF28" i="5"/>
  <c r="CW52" i="5"/>
  <c r="CW47" i="5"/>
  <c r="DF18" i="23" l="1"/>
  <c r="DC19" i="23" s="1"/>
  <c r="DF18" i="26"/>
  <c r="DC19" i="26" s="1"/>
  <c r="DM18" i="25"/>
  <c r="DJ19" i="25" s="1"/>
  <c r="DM18" i="26"/>
  <c r="DJ19" i="26" s="1"/>
  <c r="DM25" i="27"/>
  <c r="DJ26" i="27" s="1"/>
  <c r="DM25" i="25"/>
  <c r="DJ26" i="25" s="1"/>
  <c r="DJ34" i="23" a="1"/>
  <c r="DJ34" i="23" s="1"/>
  <c r="DF25" i="27"/>
  <c r="DC26" i="27" s="1"/>
  <c r="DM25" i="23"/>
  <c r="DJ26" i="23" s="1"/>
  <c r="DF25" i="23"/>
  <c r="DC26" i="23" s="1"/>
  <c r="DF25" i="25"/>
  <c r="DC26" i="25" s="1"/>
  <c r="DM25" i="24"/>
  <c r="DJ26" i="24" s="1"/>
  <c r="DC32" i="25" a="1"/>
  <c r="DC32" i="25" s="1"/>
  <c r="BE28" i="5"/>
  <c r="AC79" i="5"/>
  <c r="AN8" i="5" s="1"/>
  <c r="BF7" i="5" s="1"/>
  <c r="BF18" i="5" s="1"/>
  <c r="AD79" i="5"/>
  <c r="AN9" i="5" s="1"/>
  <c r="BF8" i="5" s="1"/>
  <c r="BE30" i="5" s="1"/>
  <c r="DJ18" i="23"/>
  <c r="DM18" i="23" s="1"/>
  <c r="DJ19" i="23" s="1"/>
  <c r="AE86" i="22"/>
  <c r="CT6" i="22" s="1"/>
  <c r="DC34" i="23" a="1"/>
  <c r="DC34" i="23" s="1"/>
  <c r="DJ32" i="25" a="1"/>
  <c r="DJ32" i="25" s="1"/>
  <c r="DC32" i="23" a="1"/>
  <c r="DC32" i="23" s="1"/>
  <c r="DJ32" i="27" a="1"/>
  <c r="DJ32" i="27" s="1"/>
  <c r="AD93" i="22"/>
  <c r="CX6" i="22" s="1"/>
  <c r="AE61" i="24"/>
  <c r="AE43" i="23"/>
  <c r="AD61" i="23"/>
  <c r="DC32" i="24" a="1"/>
  <c r="DC32" i="24" s="1"/>
  <c r="AD86" i="24"/>
  <c r="CS6" i="24" s="1"/>
  <c r="DC25" i="24"/>
  <c r="DF25" i="24" s="1"/>
  <c r="DC26" i="24" s="1"/>
  <c r="DJ34" i="26" a="1"/>
  <c r="DJ34" i="26" s="1"/>
  <c r="DC32" i="27" a="1"/>
  <c r="DC32" i="27" s="1"/>
  <c r="DC34" i="26" a="1"/>
  <c r="DC34" i="26" s="1"/>
  <c r="DC34" i="25" a="1"/>
  <c r="DC34" i="25" s="1"/>
  <c r="AC77" i="23"/>
  <c r="AN5" i="23" s="1"/>
  <c r="BF4" i="23" s="1"/>
  <c r="BF15" i="23" s="1"/>
  <c r="DC18" i="25"/>
  <c r="DF18" i="25" s="1"/>
  <c r="DC19" i="25" s="1"/>
  <c r="DJ34" i="25" a="1"/>
  <c r="DJ34" i="25" s="1"/>
  <c r="AC46" i="27"/>
  <c r="AK5" i="27" s="1"/>
  <c r="BC4" i="27" s="1"/>
  <c r="BC15" i="27" s="1"/>
  <c r="DJ32" i="24" a="1"/>
  <c r="DJ32" i="24" s="1"/>
  <c r="CS46" i="23"/>
  <c r="CX71" i="23" s="1"/>
  <c r="CR52" i="23"/>
  <c r="CW78" i="23" s="1"/>
  <c r="AC46" i="26"/>
  <c r="AK5" i="26" s="1"/>
  <c r="BC4" i="26" s="1"/>
  <c r="DF18" i="27"/>
  <c r="DC19" i="27" s="1"/>
  <c r="DC34" i="27" a="1"/>
  <c r="DC34" i="27" s="1"/>
  <c r="AC43" i="23"/>
  <c r="AD46" i="25"/>
  <c r="CS29" i="25" s="1"/>
  <c r="DM18" i="27"/>
  <c r="DJ19" i="27" s="1"/>
  <c r="DJ34" i="27" a="1"/>
  <c r="DJ34" i="27" s="1"/>
  <c r="AC93" i="22"/>
  <c r="CW6" i="22" s="1"/>
  <c r="AD77" i="24"/>
  <c r="AN6" i="24" s="1"/>
  <c r="BF5" i="24" s="1"/>
  <c r="BF16" i="24" s="1"/>
  <c r="AE93" i="22"/>
  <c r="CY6" i="22" s="1"/>
  <c r="AE77" i="25"/>
  <c r="AN7" i="25" s="1"/>
  <c r="BF6" i="25" s="1"/>
  <c r="BF17" i="25" s="1"/>
  <c r="CR77" i="23"/>
  <c r="DJ32" i="23" a="1"/>
  <c r="DJ32" i="23" s="1"/>
  <c r="DM25" i="26"/>
  <c r="DJ26" i="26" s="1"/>
  <c r="AD61" i="26"/>
  <c r="CW52" i="22"/>
  <c r="DC32" i="22" a="1"/>
  <c r="DC32" i="22" s="1"/>
  <c r="AD77" i="27"/>
  <c r="AD43" i="27"/>
  <c r="DM18" i="24"/>
  <c r="DJ19" i="24" s="1"/>
  <c r="DJ32" i="26" a="1"/>
  <c r="DJ32" i="26" s="1"/>
  <c r="AE77" i="23"/>
  <c r="DF18" i="24"/>
  <c r="DC19" i="24" s="1"/>
  <c r="AE93" i="24"/>
  <c r="CY6" i="24" s="1"/>
  <c r="AC43" i="22"/>
  <c r="DF25" i="22"/>
  <c r="DC26" i="22" s="1"/>
  <c r="AD61" i="27"/>
  <c r="AD77" i="22"/>
  <c r="AN6" i="22" s="1"/>
  <c r="BF5" i="22" s="1"/>
  <c r="BF16" i="22" s="1"/>
  <c r="DF18" i="22"/>
  <c r="DC19" i="22" s="1"/>
  <c r="AD64" i="26"/>
  <c r="AO6" i="26" s="1"/>
  <c r="BG5" i="26" s="1"/>
  <c r="BF27" i="26" s="1"/>
  <c r="DC34" i="22" a="1"/>
  <c r="DC34" i="22" s="1"/>
  <c r="AC64" i="22"/>
  <c r="CW29" i="22" s="1"/>
  <c r="AE43" i="24"/>
  <c r="AD77" i="23"/>
  <c r="AE93" i="26"/>
  <c r="CY6" i="26" s="1"/>
  <c r="AC77" i="25"/>
  <c r="AN5" i="25" s="1"/>
  <c r="BF4" i="25" s="1"/>
  <c r="BE26" i="25" s="1"/>
  <c r="DF25" i="26"/>
  <c r="DC26" i="26" s="1"/>
  <c r="AD77" i="26"/>
  <c r="AN6" i="26" s="1"/>
  <c r="BF5" i="26" s="1"/>
  <c r="BE27" i="26" s="1"/>
  <c r="DJ32" i="22" a="1"/>
  <c r="DJ32" i="22" s="1"/>
  <c r="DJ34" i="22" a="1"/>
  <c r="DJ34" i="22" s="1"/>
  <c r="DJ34" i="24" a="1"/>
  <c r="DJ34" i="24" s="1"/>
  <c r="DM25" i="22"/>
  <c r="DJ26" i="22" s="1"/>
  <c r="DM18" i="22"/>
  <c r="DJ19" i="22" s="1"/>
  <c r="DC34" i="24" a="1"/>
  <c r="DC34" i="24" s="1"/>
  <c r="AE77" i="22"/>
  <c r="AN7" i="22" s="1"/>
  <c r="BF6" i="22" s="1"/>
  <c r="BF17" i="22" s="1"/>
  <c r="CR77" i="26"/>
  <c r="AE46" i="27"/>
  <c r="AK7" i="27" s="1"/>
  <c r="BC6" i="27" s="1"/>
  <c r="BC17" i="27" s="1"/>
  <c r="AE86" i="26"/>
  <c r="CT6" i="26" s="1"/>
  <c r="AC64" i="26"/>
  <c r="AO5" i="26" s="1"/>
  <c r="BG4" i="26" s="1"/>
  <c r="DC32" i="26" a="1"/>
  <c r="DC32" i="26" s="1"/>
  <c r="AE77" i="27"/>
  <c r="AN7" i="27" s="1"/>
  <c r="BF6" i="27" s="1"/>
  <c r="BF17" i="27" s="1"/>
  <c r="AE86" i="24"/>
  <c r="CT6" i="24" s="1"/>
  <c r="AD46" i="26"/>
  <c r="AE77" i="26"/>
  <c r="AC77" i="22"/>
  <c r="AN5" i="22" s="1"/>
  <c r="BF4" i="22" s="1"/>
  <c r="AC77" i="24"/>
  <c r="AE64" i="26"/>
  <c r="CY29" i="26" s="1"/>
  <c r="AD77" i="25"/>
  <c r="AN6" i="25" s="1"/>
  <c r="BF5" i="25" s="1"/>
  <c r="CS71" i="22"/>
  <c r="CX46" i="22" s="1"/>
  <c r="AE61" i="22"/>
  <c r="AC77" i="26"/>
  <c r="AN5" i="26" s="1"/>
  <c r="BF4" i="26" s="1"/>
  <c r="AC61" i="22"/>
  <c r="AD64" i="22"/>
  <c r="CX29" i="22" s="1"/>
  <c r="AE77" i="24"/>
  <c r="AN7" i="24" s="1"/>
  <c r="BF6" i="24" s="1"/>
  <c r="BE28" i="24" s="1"/>
  <c r="AC77" i="27"/>
  <c r="AN5" i="27" s="1"/>
  <c r="BF4" i="27" s="1"/>
  <c r="BF15" i="27" s="1"/>
  <c r="AE61" i="26"/>
  <c r="AE93" i="25"/>
  <c r="CY6" i="25" s="1"/>
  <c r="AC93" i="25"/>
  <c r="CW6" i="25" s="1"/>
  <c r="AD93" i="25"/>
  <c r="CX6" i="25" s="1"/>
  <c r="CW77" i="23"/>
  <c r="AD46" i="24"/>
  <c r="AC46" i="24"/>
  <c r="CT46" i="24"/>
  <c r="AE46" i="24"/>
  <c r="AD43" i="24"/>
  <c r="AC86" i="25"/>
  <c r="CR6" i="25" s="1"/>
  <c r="AD86" i="25"/>
  <c r="CS6" i="25" s="1"/>
  <c r="CS51" i="25"/>
  <c r="AE43" i="25"/>
  <c r="AD43" i="26"/>
  <c r="CS71" i="25"/>
  <c r="AC61" i="25"/>
  <c r="AD64" i="25"/>
  <c r="AC64" i="25"/>
  <c r="CW52" i="24"/>
  <c r="AC93" i="26"/>
  <c r="CW6" i="26" s="1"/>
  <c r="AD93" i="26"/>
  <c r="CX6" i="26" s="1"/>
  <c r="AC86" i="26"/>
  <c r="CR6" i="26" s="1"/>
  <c r="AD86" i="26"/>
  <c r="CS6" i="26" s="1"/>
  <c r="AE46" i="26"/>
  <c r="AE43" i="27"/>
  <c r="CS76" i="25"/>
  <c r="AE61" i="25"/>
  <c r="AC64" i="27"/>
  <c r="CS71" i="27"/>
  <c r="AC61" i="27"/>
  <c r="AD64" i="27"/>
  <c r="AE64" i="27"/>
  <c r="AE43" i="26"/>
  <c r="AC86" i="24"/>
  <c r="CR6" i="24" s="1"/>
  <c r="CS76" i="27"/>
  <c r="AE61" i="27"/>
  <c r="AC61" i="26"/>
  <c r="CS71" i="26"/>
  <c r="CT51" i="24"/>
  <c r="AC43" i="24"/>
  <c r="CR77" i="24"/>
  <c r="AD61" i="25"/>
  <c r="CT71" i="25"/>
  <c r="AE64" i="25"/>
  <c r="CS46" i="26"/>
  <c r="CX71" i="26" s="1"/>
  <c r="AC43" i="26"/>
  <c r="CX76" i="27"/>
  <c r="CR52" i="27"/>
  <c r="AE86" i="25"/>
  <c r="CT6" i="25" s="1"/>
  <c r="CT71" i="24"/>
  <c r="AD64" i="24"/>
  <c r="AD61" i="24"/>
  <c r="AE64" i="24"/>
  <c r="AC64" i="24"/>
  <c r="AE46" i="22"/>
  <c r="AD46" i="22"/>
  <c r="AE43" i="22"/>
  <c r="CR46" i="22"/>
  <c r="AC46" i="22"/>
  <c r="AC93" i="23"/>
  <c r="CW6" i="23" s="1"/>
  <c r="AE93" i="23"/>
  <c r="CY6" i="23" s="1"/>
  <c r="AD93" i="23"/>
  <c r="CX6" i="23" s="1"/>
  <c r="AC93" i="24"/>
  <c r="CW6" i="24" s="1"/>
  <c r="AD93" i="24"/>
  <c r="CX6" i="24" s="1"/>
  <c r="AC86" i="22"/>
  <c r="CR6" i="22" s="1"/>
  <c r="CW71" i="27"/>
  <c r="AE46" i="25"/>
  <c r="AC43" i="25"/>
  <c r="AC46" i="25"/>
  <c r="AD43" i="25"/>
  <c r="CT46" i="25"/>
  <c r="AC86" i="23"/>
  <c r="CR6" i="23" s="1"/>
  <c r="AE86" i="23"/>
  <c r="CT6" i="23" s="1"/>
  <c r="AD86" i="23"/>
  <c r="CS6" i="23" s="1"/>
  <c r="AD43" i="22"/>
  <c r="CX76" i="26"/>
  <c r="CR52" i="26"/>
  <c r="CT53" i="26" s="1"/>
  <c r="AC93" i="27"/>
  <c r="CW6" i="27" s="1"/>
  <c r="AE93" i="27"/>
  <c r="CY6" i="27" s="1"/>
  <c r="AD93" i="27"/>
  <c r="CX6" i="27" s="1"/>
  <c r="AC61" i="23"/>
  <c r="CS71" i="23"/>
  <c r="AD64" i="23"/>
  <c r="AC64" i="23"/>
  <c r="AE61" i="23"/>
  <c r="AE64" i="23"/>
  <c r="CT46" i="23"/>
  <c r="CY71" i="23" s="1"/>
  <c r="AD43" i="23"/>
  <c r="AC46" i="23"/>
  <c r="AE46" i="23"/>
  <c r="CW76" i="22"/>
  <c r="CR52" i="22"/>
  <c r="AE86" i="27"/>
  <c r="CT6" i="27" s="1"/>
  <c r="AD86" i="27"/>
  <c r="CS6" i="27" s="1"/>
  <c r="AC86" i="27"/>
  <c r="CR6" i="27" s="1"/>
  <c r="CS46" i="27"/>
  <c r="CX71" i="27" s="1"/>
  <c r="AC43" i="27"/>
  <c r="AD46" i="27"/>
  <c r="CT71" i="22"/>
  <c r="AD61" i="22"/>
  <c r="AE64" i="22"/>
  <c r="AD86" i="22"/>
  <c r="CS6" i="22" s="1"/>
  <c r="AC61" i="24"/>
  <c r="AD46" i="23"/>
  <c r="CR77" i="22"/>
  <c r="CW52" i="26"/>
  <c r="CW71" i="26"/>
  <c r="CW52" i="23"/>
  <c r="AE50" i="21"/>
  <c r="AK10" i="21" s="1"/>
  <c r="BC9" i="21" s="1"/>
  <c r="BC31" i="21" s="1"/>
  <c r="AC44" i="21"/>
  <c r="AE48" i="21"/>
  <c r="CX78" i="21"/>
  <c r="CS78" i="21"/>
  <c r="CY53" i="21"/>
  <c r="CR78" i="21"/>
  <c r="CX53" i="21"/>
  <c r="CR53" i="21"/>
  <c r="CS53" i="21"/>
  <c r="CY78" i="21"/>
  <c r="CT53" i="21"/>
  <c r="CT78" i="21"/>
  <c r="AD50" i="21"/>
  <c r="AK9" i="21" s="1"/>
  <c r="BC8" i="21" s="1"/>
  <c r="AK5" i="21"/>
  <c r="BC4" i="21" s="1"/>
  <c r="CR29" i="21"/>
  <c r="CR37" i="21" s="1"/>
  <c r="AC50" i="21"/>
  <c r="AK8" i="21" s="1"/>
  <c r="BC7" i="21" s="1"/>
  <c r="AK7" i="21"/>
  <c r="BC6" i="21" s="1"/>
  <c r="CT29" i="21"/>
  <c r="CT37" i="21" s="1"/>
  <c r="CR72" i="21"/>
  <c r="CW46" i="21"/>
  <c r="AE68" i="21"/>
  <c r="AO10" i="21" s="1"/>
  <c r="BG9" i="21" s="1"/>
  <c r="AO5" i="21"/>
  <c r="BG4" i="21" s="1"/>
  <c r="AD68" i="21"/>
  <c r="AO9" i="21" s="1"/>
  <c r="BG8" i="21" s="1"/>
  <c r="CW29" i="21"/>
  <c r="CW37" i="21" s="1"/>
  <c r="CW52" i="21"/>
  <c r="CW53" i="21"/>
  <c r="AC62" i="21"/>
  <c r="AC65" i="21" s="1"/>
  <c r="AE66" i="21"/>
  <c r="AC68" i="21"/>
  <c r="AO8" i="21" s="1"/>
  <c r="BG7" i="21" s="1"/>
  <c r="CY29" i="21"/>
  <c r="CY37" i="21" s="1"/>
  <c r="AO7" i="21"/>
  <c r="BG6" i="21" s="1"/>
  <c r="AC66" i="21"/>
  <c r="AK6" i="21"/>
  <c r="BC5" i="21" s="1"/>
  <c r="CS29" i="21"/>
  <c r="CS37" i="21" s="1"/>
  <c r="CW77" i="21"/>
  <c r="CW78" i="21"/>
  <c r="CX29" i="21"/>
  <c r="CX37" i="21" s="1"/>
  <c r="AO6" i="21"/>
  <c r="BG5" i="21" s="1"/>
  <c r="AE79" i="21"/>
  <c r="AN10" i="21" s="1"/>
  <c r="BF9" i="21" s="1"/>
  <c r="AN5" i="21"/>
  <c r="BF4" i="21" s="1"/>
  <c r="AD79" i="21"/>
  <c r="AN9" i="21" s="1"/>
  <c r="BF8" i="21" s="1"/>
  <c r="AD66" i="21"/>
  <c r="AN7" i="21"/>
  <c r="BF6" i="21" s="1"/>
  <c r="AC79" i="21"/>
  <c r="AN8" i="21" s="1"/>
  <c r="BF7" i="21" s="1"/>
  <c r="AD44" i="21"/>
  <c r="BF16" i="21"/>
  <c r="BE27" i="21"/>
  <c r="AD48" i="21"/>
  <c r="CR47" i="21"/>
  <c r="CR48" i="21" s="1"/>
  <c r="CW71" i="21"/>
  <c r="AC48" i="21"/>
  <c r="CW38" i="5"/>
  <c r="BF30" i="5"/>
  <c r="BF27" i="5"/>
  <c r="BF19" i="5"/>
  <c r="BF31" i="5"/>
  <c r="AC65" i="5"/>
  <c r="AP5" i="5" s="1"/>
  <c r="BH4" i="5" s="1"/>
  <c r="BG26" i="5" s="1"/>
  <c r="BG18" i="5"/>
  <c r="BF26" i="5"/>
  <c r="AQ7" i="5"/>
  <c r="BI6" i="5" s="1"/>
  <c r="BH28" i="5" s="1"/>
  <c r="AC70" i="5"/>
  <c r="AQ8" i="5" s="1"/>
  <c r="BI7" i="5" s="1"/>
  <c r="BH29" i="5" s="1"/>
  <c r="AD70" i="5"/>
  <c r="AQ9" i="5" s="1"/>
  <c r="BI8" i="5" s="1"/>
  <c r="BH30" i="5" s="1"/>
  <c r="BE31" i="5"/>
  <c r="AQ6" i="5"/>
  <c r="BI5" i="5" s="1"/>
  <c r="BH27" i="5" s="1"/>
  <c r="AE70" i="5"/>
  <c r="AQ10" i="5" s="1"/>
  <c r="BI9" i="5" s="1"/>
  <c r="BH31" i="5" s="1"/>
  <c r="CW12" i="5"/>
  <c r="CW15" i="5" s="1"/>
  <c r="CW16" i="5" s="1"/>
  <c r="AE65" i="5"/>
  <c r="CT68" i="5" s="1"/>
  <c r="CY25" i="5" s="1"/>
  <c r="AD65" i="5"/>
  <c r="CS68" i="5" s="1"/>
  <c r="CX25" i="5" s="1"/>
  <c r="BE29" i="5" l="1"/>
  <c r="AE50" i="25"/>
  <c r="AK10" i="25" s="1"/>
  <c r="BC9" i="25" s="1"/>
  <c r="BC31" i="25" s="1"/>
  <c r="CX37" i="22"/>
  <c r="CR29" i="26"/>
  <c r="CR37" i="26" s="1"/>
  <c r="BC28" i="27"/>
  <c r="CS53" i="23"/>
  <c r="CY53" i="23"/>
  <c r="CY78" i="23"/>
  <c r="CR53" i="23"/>
  <c r="CS78" i="23"/>
  <c r="CT78" i="23"/>
  <c r="CW53" i="23"/>
  <c r="CX53" i="23"/>
  <c r="CX78" i="23"/>
  <c r="AK6" i="25"/>
  <c r="BC5" i="25" s="1"/>
  <c r="BC16" i="25" s="1"/>
  <c r="CR29" i="27"/>
  <c r="CR37" i="27" s="1"/>
  <c r="CW29" i="26"/>
  <c r="CW37" i="26" s="1"/>
  <c r="AD44" i="23"/>
  <c r="CW37" i="22"/>
  <c r="AD79" i="23"/>
  <c r="AN9" i="23" s="1"/>
  <c r="BF8" i="23" s="1"/>
  <c r="BE30" i="23" s="1"/>
  <c r="BE26" i="23"/>
  <c r="AE79" i="24"/>
  <c r="AN10" i="24" s="1"/>
  <c r="BF9" i="24" s="1"/>
  <c r="BF20" i="24" s="1"/>
  <c r="AO7" i="26"/>
  <c r="BG6" i="26" s="1"/>
  <c r="BG17" i="26" s="1"/>
  <c r="AC79" i="26"/>
  <c r="AN8" i="26" s="1"/>
  <c r="BF7" i="26" s="1"/>
  <c r="BF18" i="26" s="1"/>
  <c r="AE50" i="26"/>
  <c r="AK10" i="26" s="1"/>
  <c r="BC9" i="26" s="1"/>
  <c r="BC31" i="26" s="1"/>
  <c r="AD50" i="26"/>
  <c r="AK9" i="26" s="1"/>
  <c r="BC8" i="26" s="1"/>
  <c r="BC19" i="26" s="1"/>
  <c r="BE27" i="22"/>
  <c r="AC62" i="22"/>
  <c r="AC79" i="27"/>
  <c r="AN8" i="27" s="1"/>
  <c r="BF7" i="27" s="1"/>
  <c r="BF18" i="27" s="1"/>
  <c r="AD79" i="22"/>
  <c r="AN9" i="22" s="1"/>
  <c r="BF8" i="22" s="1"/>
  <c r="BF19" i="22" s="1"/>
  <c r="BE28" i="22"/>
  <c r="AE66" i="26"/>
  <c r="AQ7" i="26" s="1"/>
  <c r="BI6" i="26" s="1"/>
  <c r="BH28" i="26" s="1"/>
  <c r="AN7" i="23"/>
  <c r="BF6" i="23" s="1"/>
  <c r="BF17" i="23" s="1"/>
  <c r="CS29" i="26"/>
  <c r="CS37" i="26" s="1"/>
  <c r="AK6" i="26"/>
  <c r="BC5" i="26" s="1"/>
  <c r="BC27" i="26" s="1"/>
  <c r="BE28" i="25"/>
  <c r="AC79" i="22"/>
  <c r="AN8" i="22" s="1"/>
  <c r="BF7" i="22" s="1"/>
  <c r="BE29" i="22" s="1"/>
  <c r="AC50" i="25"/>
  <c r="AK8" i="25" s="1"/>
  <c r="BC7" i="25" s="1"/>
  <c r="BC18" i="25" s="1"/>
  <c r="AC68" i="25"/>
  <c r="AO8" i="25" s="1"/>
  <c r="BG7" i="25" s="1"/>
  <c r="BF29" i="25" s="1"/>
  <c r="CT53" i="23"/>
  <c r="CR78" i="23"/>
  <c r="AC50" i="27"/>
  <c r="AK8" i="27" s="1"/>
  <c r="BC7" i="27" s="1"/>
  <c r="BC29" i="27" s="1"/>
  <c r="AO5" i="22"/>
  <c r="BG4" i="22" s="1"/>
  <c r="BF26" i="22" s="1"/>
  <c r="AN6" i="27"/>
  <c r="BF5" i="27" s="1"/>
  <c r="BF16" i="27" s="1"/>
  <c r="BG16" i="26"/>
  <c r="AC62" i="26"/>
  <c r="CX29" i="26"/>
  <c r="CX37" i="26" s="1"/>
  <c r="AC68" i="26"/>
  <c r="AO8" i="26" s="1"/>
  <c r="BG7" i="26" s="1"/>
  <c r="BG18" i="26" s="1"/>
  <c r="AE68" i="22"/>
  <c r="AO10" i="22" s="1"/>
  <c r="BG9" i="22" s="1"/>
  <c r="BG20" i="22" s="1"/>
  <c r="AD79" i="25"/>
  <c r="AN9" i="25" s="1"/>
  <c r="BF8" i="25" s="1"/>
  <c r="BE30" i="25" s="1"/>
  <c r="BF15" i="25"/>
  <c r="AE79" i="25"/>
  <c r="AN10" i="25" s="1"/>
  <c r="BF9" i="25" s="1"/>
  <c r="BF20" i="25" s="1"/>
  <c r="CW72" i="27"/>
  <c r="AE68" i="26"/>
  <c r="AO10" i="26" s="1"/>
  <c r="BG9" i="26" s="1"/>
  <c r="BG20" i="26" s="1"/>
  <c r="CW53" i="26"/>
  <c r="AN7" i="26"/>
  <c r="BF6" i="26" s="1"/>
  <c r="BE28" i="26" s="1"/>
  <c r="BF17" i="24"/>
  <c r="AD44" i="22"/>
  <c r="AC79" i="24"/>
  <c r="AN8" i="24" s="1"/>
  <c r="BF7" i="24" s="1"/>
  <c r="BF18" i="24" s="1"/>
  <c r="BE27" i="24"/>
  <c r="BF16" i="26"/>
  <c r="AE79" i="22"/>
  <c r="AN10" i="22" s="1"/>
  <c r="BF9" i="22" s="1"/>
  <c r="BE31" i="22" s="1"/>
  <c r="BG15" i="26"/>
  <c r="BF26" i="26"/>
  <c r="AD48" i="26"/>
  <c r="AM6" i="26" s="1"/>
  <c r="BE5" i="26" s="1"/>
  <c r="BE16" i="26" s="1"/>
  <c r="CY37" i="26"/>
  <c r="AE44" i="26"/>
  <c r="AN6" i="23"/>
  <c r="BF5" i="23" s="1"/>
  <c r="AE79" i="23"/>
  <c r="AN10" i="23" s="1"/>
  <c r="BF9" i="23" s="1"/>
  <c r="BE26" i="27"/>
  <c r="AD68" i="26"/>
  <c r="AO9" i="26" s="1"/>
  <c r="BG8" i="26" s="1"/>
  <c r="AO6" i="22"/>
  <c r="BG5" i="22" s="1"/>
  <c r="BG16" i="22" s="1"/>
  <c r="AD79" i="27"/>
  <c r="AN9" i="27" s="1"/>
  <c r="BF8" i="27" s="1"/>
  <c r="BF19" i="27" s="1"/>
  <c r="AD50" i="27"/>
  <c r="AK9" i="27" s="1"/>
  <c r="BC8" i="27" s="1"/>
  <c r="CT29" i="27"/>
  <c r="CT37" i="27" s="1"/>
  <c r="AC79" i="23"/>
  <c r="AN8" i="23" s="1"/>
  <c r="BF7" i="23" s="1"/>
  <c r="BE29" i="23" s="1"/>
  <c r="AE48" i="26"/>
  <c r="AM7" i="26" s="1"/>
  <c r="BE6" i="26" s="1"/>
  <c r="BE17" i="26" s="1"/>
  <c r="AE79" i="27"/>
  <c r="AN10" i="27" s="1"/>
  <c r="BF9" i="27" s="1"/>
  <c r="BE28" i="27"/>
  <c r="CR47" i="23"/>
  <c r="CR48" i="23" s="1"/>
  <c r="BE27" i="25"/>
  <c r="BF16" i="25"/>
  <c r="BC26" i="27"/>
  <c r="CR47" i="26"/>
  <c r="CY73" i="26" s="1"/>
  <c r="AC48" i="26"/>
  <c r="AD79" i="26"/>
  <c r="AN9" i="26" s="1"/>
  <c r="BF8" i="26" s="1"/>
  <c r="BE30" i="26" s="1"/>
  <c r="CW72" i="23"/>
  <c r="AC44" i="26"/>
  <c r="AE79" i="26"/>
  <c r="AN10" i="26" s="1"/>
  <c r="BF9" i="26" s="1"/>
  <c r="BF20" i="26" s="1"/>
  <c r="AC79" i="25"/>
  <c r="AN8" i="25" s="1"/>
  <c r="BF7" i="25" s="1"/>
  <c r="BF18" i="25" s="1"/>
  <c r="AN5" i="24"/>
  <c r="BF4" i="24" s="1"/>
  <c r="AD79" i="24"/>
  <c r="AN9" i="24" s="1"/>
  <c r="BF8" i="24" s="1"/>
  <c r="AD44" i="26"/>
  <c r="AD62" i="22"/>
  <c r="CY78" i="22"/>
  <c r="CR78" i="22"/>
  <c r="CS78" i="22"/>
  <c r="CS53" i="22"/>
  <c r="CR53" i="22"/>
  <c r="CX78" i="22"/>
  <c r="CW53" i="22"/>
  <c r="CT53" i="22"/>
  <c r="AE44" i="22"/>
  <c r="AD48" i="22"/>
  <c r="AK7" i="22"/>
  <c r="BC6" i="22" s="1"/>
  <c r="CT29" i="22"/>
  <c r="CT37" i="22" s="1"/>
  <c r="AC50" i="22"/>
  <c r="AK8" i="22" s="1"/>
  <c r="BC7" i="22" s="1"/>
  <c r="AD66" i="25"/>
  <c r="AE62" i="25"/>
  <c r="AK7" i="26"/>
  <c r="BC6" i="26" s="1"/>
  <c r="CT29" i="26"/>
  <c r="CT37" i="26" s="1"/>
  <c r="CR29" i="24"/>
  <c r="CR37" i="24" s="1"/>
  <c r="AK5" i="24"/>
  <c r="BC4" i="24" s="1"/>
  <c r="CW78" i="22"/>
  <c r="CW77" i="22"/>
  <c r="AC68" i="27"/>
  <c r="AO8" i="27" s="1"/>
  <c r="BG7" i="27" s="1"/>
  <c r="AO7" i="27"/>
  <c r="BG6" i="27" s="1"/>
  <c r="CY29" i="27"/>
  <c r="CY37" i="27" s="1"/>
  <c r="AK6" i="24"/>
  <c r="BC5" i="24" s="1"/>
  <c r="CS29" i="24"/>
  <c r="CS37" i="24" s="1"/>
  <c r="AE50" i="24"/>
  <c r="AK10" i="24" s="1"/>
  <c r="BC9" i="24" s="1"/>
  <c r="AO7" i="22"/>
  <c r="BG6" i="22" s="1"/>
  <c r="CY29" i="22"/>
  <c r="CY37" i="22" s="1"/>
  <c r="AC68" i="22"/>
  <c r="AO8" i="22" s="1"/>
  <c r="BG7" i="22" s="1"/>
  <c r="AC50" i="23"/>
  <c r="AK8" i="23" s="1"/>
  <c r="BC7" i="23" s="1"/>
  <c r="AK7" i="23"/>
  <c r="BC6" i="23" s="1"/>
  <c r="CT29" i="23"/>
  <c r="CT37" i="23" s="1"/>
  <c r="AC48" i="24"/>
  <c r="AE48" i="24"/>
  <c r="AE68" i="27"/>
  <c r="AO10" i="27" s="1"/>
  <c r="BG9" i="27" s="1"/>
  <c r="CX29" i="27"/>
  <c r="CX37" i="27" s="1"/>
  <c r="AO6" i="27"/>
  <c r="BG5" i="27" s="1"/>
  <c r="AE62" i="22"/>
  <c r="AD66" i="22"/>
  <c r="CY76" i="24"/>
  <c r="CW77" i="24" s="1"/>
  <c r="CR52" i="24"/>
  <c r="CT53" i="24" s="1"/>
  <c r="AE62" i="27"/>
  <c r="AC66" i="27"/>
  <c r="AD62" i="27"/>
  <c r="AD66" i="27"/>
  <c r="CS29" i="23"/>
  <c r="CS37" i="23" s="1"/>
  <c r="AK6" i="23"/>
  <c r="BC5" i="23" s="1"/>
  <c r="AE50" i="23"/>
  <c r="AK10" i="23" s="1"/>
  <c r="BC9" i="23" s="1"/>
  <c r="CY46" i="22"/>
  <c r="CW47" i="22" s="1"/>
  <c r="CR72" i="22"/>
  <c r="AE44" i="23"/>
  <c r="AC44" i="23"/>
  <c r="AD48" i="23"/>
  <c r="AC48" i="23"/>
  <c r="AE48" i="23"/>
  <c r="CY71" i="25"/>
  <c r="CR47" i="25"/>
  <c r="CT73" i="25" s="1"/>
  <c r="AE66" i="22"/>
  <c r="CR72" i="26"/>
  <c r="CX46" i="26"/>
  <c r="CW47" i="26" s="1"/>
  <c r="CR72" i="27"/>
  <c r="CX46" i="27"/>
  <c r="CT78" i="22"/>
  <c r="AD62" i="24"/>
  <c r="AC66" i="24"/>
  <c r="AE66" i="24"/>
  <c r="AE50" i="27"/>
  <c r="AK10" i="27" s="1"/>
  <c r="BC9" i="27" s="1"/>
  <c r="AK6" i="27"/>
  <c r="BC5" i="27" s="1"/>
  <c r="CS29" i="27"/>
  <c r="CS37" i="27" s="1"/>
  <c r="AE44" i="25"/>
  <c r="AD48" i="25"/>
  <c r="CW53" i="27"/>
  <c r="CR53" i="27"/>
  <c r="CR78" i="27"/>
  <c r="CT53" i="27"/>
  <c r="CY78" i="27"/>
  <c r="CT78" i="27"/>
  <c r="CS53" i="27"/>
  <c r="CW78" i="27"/>
  <c r="CY53" i="27"/>
  <c r="AD62" i="26"/>
  <c r="AC66" i="26"/>
  <c r="AE62" i="26"/>
  <c r="AO5" i="27"/>
  <c r="BG4" i="27" s="1"/>
  <c r="AD68" i="27"/>
  <c r="AO9" i="27" s="1"/>
  <c r="BG8" i="27" s="1"/>
  <c r="CW29" i="27"/>
  <c r="CW37" i="27" s="1"/>
  <c r="AC44" i="25"/>
  <c r="AE48" i="25"/>
  <c r="CY53" i="22"/>
  <c r="AD44" i="27"/>
  <c r="AC48" i="27"/>
  <c r="AD48" i="27"/>
  <c r="AE44" i="27"/>
  <c r="CY29" i="23"/>
  <c r="CY37" i="23" s="1"/>
  <c r="AO7" i="23"/>
  <c r="BG6" i="23" s="1"/>
  <c r="AC68" i="23"/>
  <c r="AO8" i="23" s="1"/>
  <c r="BG7" i="23" s="1"/>
  <c r="AK5" i="25"/>
  <c r="BC4" i="25" s="1"/>
  <c r="CR29" i="25"/>
  <c r="CR37" i="25" s="1"/>
  <c r="AD68" i="22"/>
  <c r="AO9" i="22" s="1"/>
  <c r="BG8" i="22" s="1"/>
  <c r="CX78" i="27"/>
  <c r="CW77" i="27"/>
  <c r="AE66" i="27"/>
  <c r="AC62" i="27"/>
  <c r="AE66" i="25"/>
  <c r="AC62" i="25"/>
  <c r="CW29" i="25"/>
  <c r="CW37" i="25" s="1"/>
  <c r="AO5" i="25"/>
  <c r="BG4" i="25" s="1"/>
  <c r="CX76" i="25"/>
  <c r="CR52" i="25"/>
  <c r="CS78" i="25" s="1"/>
  <c r="AD50" i="23"/>
  <c r="AK9" i="23" s="1"/>
  <c r="BC8" i="23" s="1"/>
  <c r="AK5" i="23"/>
  <c r="BC4" i="23" s="1"/>
  <c r="CR29" i="23"/>
  <c r="CR37" i="23" s="1"/>
  <c r="AE66" i="23"/>
  <c r="AC62" i="23"/>
  <c r="AC48" i="25"/>
  <c r="AD44" i="25"/>
  <c r="CW29" i="24"/>
  <c r="CW37" i="24" s="1"/>
  <c r="AO5" i="24"/>
  <c r="BG4" i="24" s="1"/>
  <c r="AD68" i="24"/>
  <c r="AO9" i="24" s="1"/>
  <c r="BG8" i="24" s="1"/>
  <c r="CX51" i="27"/>
  <c r="CR77" i="27"/>
  <c r="CS78" i="27"/>
  <c r="CX51" i="25"/>
  <c r="CR77" i="25"/>
  <c r="CX29" i="25"/>
  <c r="CX37" i="25" s="1"/>
  <c r="AE68" i="25"/>
  <c r="AO10" i="25" s="1"/>
  <c r="BG9" i="25" s="1"/>
  <c r="AO6" i="25"/>
  <c r="BG5" i="25" s="1"/>
  <c r="CS37" i="25"/>
  <c r="AD66" i="26"/>
  <c r="CY78" i="26"/>
  <c r="AD68" i="23"/>
  <c r="AO9" i="23" s="1"/>
  <c r="BG8" i="23" s="1"/>
  <c r="CW29" i="23"/>
  <c r="CW37" i="23" s="1"/>
  <c r="AO5" i="23"/>
  <c r="BG4" i="23" s="1"/>
  <c r="AK7" i="25"/>
  <c r="BC6" i="25" s="1"/>
  <c r="CT29" i="25"/>
  <c r="CT37" i="25" s="1"/>
  <c r="AD50" i="22"/>
  <c r="AK9" i="22" s="1"/>
  <c r="BC8" i="22" s="1"/>
  <c r="CR29" i="22"/>
  <c r="CR37" i="22" s="1"/>
  <c r="AK5" i="22"/>
  <c r="BC4" i="22" s="1"/>
  <c r="AO7" i="24"/>
  <c r="BG6" i="24" s="1"/>
  <c r="CY29" i="24"/>
  <c r="CY37" i="24" s="1"/>
  <c r="AD62" i="25"/>
  <c r="AC66" i="25"/>
  <c r="AC50" i="26"/>
  <c r="AK8" i="26" s="1"/>
  <c r="BC7" i="26" s="1"/>
  <c r="AC48" i="22"/>
  <c r="AE68" i="23"/>
  <c r="AO10" i="23" s="1"/>
  <c r="BG9" i="23" s="1"/>
  <c r="AO6" i="23"/>
  <c r="BG5" i="23" s="1"/>
  <c r="CX29" i="23"/>
  <c r="CX37" i="23" s="1"/>
  <c r="AC66" i="22"/>
  <c r="CR47" i="22"/>
  <c r="CW71" i="22"/>
  <c r="AE62" i="24"/>
  <c r="AC62" i="24"/>
  <c r="AD66" i="24"/>
  <c r="CX46" i="25"/>
  <c r="CR72" i="25"/>
  <c r="AE44" i="24"/>
  <c r="AD48" i="24"/>
  <c r="AC44" i="24"/>
  <c r="CR47" i="27"/>
  <c r="CX73" i="27" s="1"/>
  <c r="CX46" i="23"/>
  <c r="CW47" i="23" s="1"/>
  <c r="CR72" i="23"/>
  <c r="CS78" i="26"/>
  <c r="CR53" i="26"/>
  <c r="CS53" i="26"/>
  <c r="CW78" i="26"/>
  <c r="CR78" i="26"/>
  <c r="CT78" i="26"/>
  <c r="CX53" i="26"/>
  <c r="CY53" i="26"/>
  <c r="AE48" i="22"/>
  <c r="AC44" i="22"/>
  <c r="AC68" i="24"/>
  <c r="AO8" i="24" s="1"/>
  <c r="BG7" i="24" s="1"/>
  <c r="AO6" i="24"/>
  <c r="BG5" i="24" s="1"/>
  <c r="AE68" i="24"/>
  <c r="AO10" i="24" s="1"/>
  <c r="BG9" i="24" s="1"/>
  <c r="CX29" i="24"/>
  <c r="CX37" i="24" s="1"/>
  <c r="AD68" i="25"/>
  <c r="AO9" i="25" s="1"/>
  <c r="BG8" i="25" s="1"/>
  <c r="CY29" i="25"/>
  <c r="CY37" i="25" s="1"/>
  <c r="AO7" i="25"/>
  <c r="BG6" i="25" s="1"/>
  <c r="AD44" i="24"/>
  <c r="AK7" i="24"/>
  <c r="BC6" i="24" s="1"/>
  <c r="AC50" i="24"/>
  <c r="AK8" i="24" s="1"/>
  <c r="BC7" i="24" s="1"/>
  <c r="CT29" i="24"/>
  <c r="CT37" i="24" s="1"/>
  <c r="CX53" i="22"/>
  <c r="AD50" i="25"/>
  <c r="AK9" i="25" s="1"/>
  <c r="BC8" i="25" s="1"/>
  <c r="AC66" i="23"/>
  <c r="AD66" i="23"/>
  <c r="AD62" i="23"/>
  <c r="AE62" i="23"/>
  <c r="CX78" i="26"/>
  <c r="CW77" i="26"/>
  <c r="AD50" i="24"/>
  <c r="AK9" i="24" s="1"/>
  <c r="BC8" i="24" s="1"/>
  <c r="AE50" i="22"/>
  <c r="AK10" i="22" s="1"/>
  <c r="BC9" i="22" s="1"/>
  <c r="CS29" i="22"/>
  <c r="CS37" i="22" s="1"/>
  <c r="AK6" i="22"/>
  <c r="BC5" i="22" s="1"/>
  <c r="CY46" i="24"/>
  <c r="CR72" i="24"/>
  <c r="CY46" i="25"/>
  <c r="AE48" i="27"/>
  <c r="AC44" i="27"/>
  <c r="CY71" i="24"/>
  <c r="CR47" i="24"/>
  <c r="AE47" i="21"/>
  <c r="AL7" i="21" s="1"/>
  <c r="BD6" i="21" s="1"/>
  <c r="CR73" i="21"/>
  <c r="CR85" i="21" s="1"/>
  <c r="BE26" i="22"/>
  <c r="BF15" i="22"/>
  <c r="BF15" i="26"/>
  <c r="BE26" i="26"/>
  <c r="CW72" i="26"/>
  <c r="BC15" i="26"/>
  <c r="BC26" i="26"/>
  <c r="CW38" i="21"/>
  <c r="CR38" i="21"/>
  <c r="BC20" i="21"/>
  <c r="AD47" i="21"/>
  <c r="CS25" i="21" s="1"/>
  <c r="CR60" i="21"/>
  <c r="AD65" i="21"/>
  <c r="AE69" i="21" s="1"/>
  <c r="AP10" i="21" s="1"/>
  <c r="BH9" i="21" s="1"/>
  <c r="AM5" i="21"/>
  <c r="BE4" i="21" s="1"/>
  <c r="BE15" i="21" s="1"/>
  <c r="AD52" i="21"/>
  <c r="AM9" i="21" s="1"/>
  <c r="BE8" i="21" s="1"/>
  <c r="BE19" i="21" s="1"/>
  <c r="CR12" i="21"/>
  <c r="CR15" i="21" s="1"/>
  <c r="CX12" i="21"/>
  <c r="CX15" i="21" s="1"/>
  <c r="AE70" i="21"/>
  <c r="AQ10" i="21" s="1"/>
  <c r="BI9" i="21" s="1"/>
  <c r="BH31" i="21" s="1"/>
  <c r="AQ6" i="21"/>
  <c r="BI5" i="21" s="1"/>
  <c r="BH27" i="21" s="1"/>
  <c r="CW47" i="21"/>
  <c r="CW48" i="21"/>
  <c r="CW60" i="21" s="1"/>
  <c r="BE30" i="21"/>
  <c r="BF19" i="21"/>
  <c r="BF29" i="21"/>
  <c r="BG18" i="21"/>
  <c r="BF28" i="21"/>
  <c r="BG17" i="21"/>
  <c r="CW72" i="21"/>
  <c r="CW73" i="21"/>
  <c r="CW85" i="21" s="1"/>
  <c r="BF15" i="21"/>
  <c r="BE26" i="21"/>
  <c r="CY12" i="21"/>
  <c r="CY15" i="21" s="1"/>
  <c r="AQ7" i="21"/>
  <c r="BI6" i="21" s="1"/>
  <c r="BH28" i="21" s="1"/>
  <c r="AC70" i="21"/>
  <c r="AQ8" i="21" s="1"/>
  <c r="BI7" i="21" s="1"/>
  <c r="BH29" i="21" s="1"/>
  <c r="CY48" i="21"/>
  <c r="CY60" i="21" s="1"/>
  <c r="CT73" i="21"/>
  <c r="CT85" i="21" s="1"/>
  <c r="CX73" i="21"/>
  <c r="CX85" i="21" s="1"/>
  <c r="CT48" i="21"/>
  <c r="CT60" i="21" s="1"/>
  <c r="CY73" i="21"/>
  <c r="CY85" i="21" s="1"/>
  <c r="CS48" i="21"/>
  <c r="CS60" i="21" s="1"/>
  <c r="CS73" i="21"/>
  <c r="CS85" i="21" s="1"/>
  <c r="CX48" i="21"/>
  <c r="CX60" i="21" s="1"/>
  <c r="BE31" i="21"/>
  <c r="BF20" i="21"/>
  <c r="CR68" i="21"/>
  <c r="AP5" i="21"/>
  <c r="BH4" i="21" s="1"/>
  <c r="BC17" i="21"/>
  <c r="BC28" i="21"/>
  <c r="AE52" i="21"/>
  <c r="AM10" i="21" s="1"/>
  <c r="BE9" i="21" s="1"/>
  <c r="BE20" i="21" s="1"/>
  <c r="CS12" i="21"/>
  <c r="CS15" i="21" s="1"/>
  <c r="AM6" i="21"/>
  <c r="BE5" i="21" s="1"/>
  <c r="BE16" i="21" s="1"/>
  <c r="BC18" i="21"/>
  <c r="BC29" i="21"/>
  <c r="BG19" i="21"/>
  <c r="BF30" i="21"/>
  <c r="BC26" i="21"/>
  <c r="BC15" i="21"/>
  <c r="CT12" i="21"/>
  <c r="CT15" i="21" s="1"/>
  <c r="AM7" i="21"/>
  <c r="BE6" i="21" s="1"/>
  <c r="BE17" i="21" s="1"/>
  <c r="AC52" i="21"/>
  <c r="AM8" i="21" s="1"/>
  <c r="BE7" i="21" s="1"/>
  <c r="BE18" i="21" s="1"/>
  <c r="BF27" i="21"/>
  <c r="BG16" i="21"/>
  <c r="AE65" i="21"/>
  <c r="AD69" i="21" s="1"/>
  <c r="AP9" i="21" s="1"/>
  <c r="BH8" i="21" s="1"/>
  <c r="BG15" i="21"/>
  <c r="BF26" i="21"/>
  <c r="BC19" i="21"/>
  <c r="BC30" i="21"/>
  <c r="AC47" i="21"/>
  <c r="BG20" i="21"/>
  <c r="BF31" i="21"/>
  <c r="BE29" i="21"/>
  <c r="BF18" i="21"/>
  <c r="BC27" i="21"/>
  <c r="BC16" i="21"/>
  <c r="BE28" i="21"/>
  <c r="BF17" i="21"/>
  <c r="CW12" i="21"/>
  <c r="CW15" i="21" s="1"/>
  <c r="AQ5" i="21"/>
  <c r="BI4" i="21" s="1"/>
  <c r="BH26" i="21" s="1"/>
  <c r="AD70" i="21"/>
  <c r="AQ9" i="21" s="1"/>
  <c r="BI8" i="21" s="1"/>
  <c r="BH30" i="21" s="1"/>
  <c r="CR68" i="5"/>
  <c r="CW25" i="5" s="1"/>
  <c r="AE69" i="5"/>
  <c r="AP10" i="5" s="1"/>
  <c r="BH9" i="5" s="1"/>
  <c r="BH20" i="5" s="1"/>
  <c r="AD69" i="5"/>
  <c r="AP9" i="5" s="1"/>
  <c r="BH8" i="5" s="1"/>
  <c r="BG30" i="5" s="1"/>
  <c r="AP6" i="5"/>
  <c r="BH5" i="5" s="1"/>
  <c r="BG27" i="5" s="1"/>
  <c r="AP7" i="5"/>
  <c r="BH6" i="5" s="1"/>
  <c r="BH17" i="5" s="1"/>
  <c r="AC69" i="5"/>
  <c r="AP8" i="5" s="1"/>
  <c r="BH7" i="5" s="1"/>
  <c r="BH18" i="5" s="1"/>
  <c r="CY32" i="5"/>
  <c r="CX32" i="5"/>
  <c r="BH15" i="5"/>
  <c r="BC20" i="25" l="1"/>
  <c r="BE30" i="22"/>
  <c r="BF19" i="23"/>
  <c r="CR60" i="23"/>
  <c r="CW38" i="22"/>
  <c r="BE29" i="26"/>
  <c r="BC16" i="26"/>
  <c r="BC27" i="25"/>
  <c r="BE31" i="25"/>
  <c r="CS48" i="26"/>
  <c r="CS60" i="26" s="1"/>
  <c r="CT73" i="26"/>
  <c r="CT85" i="26" s="1"/>
  <c r="CR73" i="26"/>
  <c r="CR85" i="26" s="1"/>
  <c r="CW73" i="26"/>
  <c r="CW85" i="26" s="1"/>
  <c r="BF20" i="22"/>
  <c r="CT48" i="26"/>
  <c r="CT60" i="26" s="1"/>
  <c r="BG18" i="25"/>
  <c r="BC30" i="26"/>
  <c r="BC18" i="27"/>
  <c r="BE31" i="24"/>
  <c r="BG15" i="22"/>
  <c r="BF28" i="26"/>
  <c r="BC29" i="25"/>
  <c r="BC20" i="26"/>
  <c r="BE28" i="23"/>
  <c r="BE29" i="27"/>
  <c r="BF31" i="26"/>
  <c r="BF29" i="26"/>
  <c r="CY12" i="26"/>
  <c r="CY15" i="26" s="1"/>
  <c r="BE27" i="27"/>
  <c r="BF18" i="22"/>
  <c r="BF19" i="25"/>
  <c r="BF31" i="22"/>
  <c r="CS12" i="26"/>
  <c r="CS15" i="26" s="1"/>
  <c r="BE29" i="24"/>
  <c r="BF18" i="23"/>
  <c r="CR73" i="23"/>
  <c r="CR85" i="23" s="1"/>
  <c r="BF17" i="26"/>
  <c r="BF19" i="26"/>
  <c r="AE52" i="26"/>
  <c r="AM10" i="26" s="1"/>
  <c r="BE9" i="26" s="1"/>
  <c r="BE20" i="26" s="1"/>
  <c r="CR38" i="27"/>
  <c r="CS73" i="23"/>
  <c r="CS85" i="23" s="1"/>
  <c r="BE30" i="27"/>
  <c r="BG19" i="26"/>
  <c r="BF30" i="26"/>
  <c r="BE31" i="26"/>
  <c r="CX85" i="27"/>
  <c r="AE47" i="26"/>
  <c r="AL7" i="26" s="1"/>
  <c r="BD6" i="26" s="1"/>
  <c r="CY73" i="23"/>
  <c r="CY85" i="23" s="1"/>
  <c r="CR48" i="26"/>
  <c r="CR60" i="26" s="1"/>
  <c r="BE31" i="23"/>
  <c r="BF20" i="23"/>
  <c r="CR38" i="22"/>
  <c r="AE65" i="26"/>
  <c r="AP7" i="26" s="1"/>
  <c r="BH6" i="26" s="1"/>
  <c r="BG28" i="26" s="1"/>
  <c r="BF16" i="23"/>
  <c r="BE27" i="23"/>
  <c r="AC47" i="26"/>
  <c r="CR25" i="26" s="1"/>
  <c r="AC52" i="26"/>
  <c r="AM8" i="26" s="1"/>
  <c r="BE7" i="26" s="1"/>
  <c r="BE18" i="26" s="1"/>
  <c r="AD52" i="26"/>
  <c r="AM9" i="26" s="1"/>
  <c r="BE8" i="26" s="1"/>
  <c r="BE19" i="26" s="1"/>
  <c r="CT12" i="26"/>
  <c r="CT15" i="26" s="1"/>
  <c r="CS73" i="26"/>
  <c r="CS85" i="26" s="1"/>
  <c r="CW38" i="26"/>
  <c r="CY48" i="26"/>
  <c r="CY60" i="26" s="1"/>
  <c r="CT48" i="23"/>
  <c r="CT60" i="23" s="1"/>
  <c r="BC19" i="27"/>
  <c r="BC30" i="27"/>
  <c r="AD65" i="25"/>
  <c r="CS68" i="25" s="1"/>
  <c r="CS80" i="25" s="1"/>
  <c r="BF27" i="22"/>
  <c r="AE65" i="22"/>
  <c r="CT68" i="22" s="1"/>
  <c r="CT25" i="21"/>
  <c r="CT55" i="21" s="1"/>
  <c r="BE31" i="27"/>
  <c r="BF20" i="27"/>
  <c r="CY48" i="25"/>
  <c r="AD47" i="26"/>
  <c r="CS25" i="26" s="1"/>
  <c r="CX68" i="26" s="1"/>
  <c r="CX80" i="26" s="1"/>
  <c r="CW38" i="27"/>
  <c r="AC65" i="23"/>
  <c r="CR68" i="23" s="1"/>
  <c r="CW38" i="24"/>
  <c r="AD65" i="24"/>
  <c r="AP6" i="24" s="1"/>
  <c r="BH5" i="24" s="1"/>
  <c r="BH16" i="24" s="1"/>
  <c r="AE65" i="27"/>
  <c r="AP7" i="27" s="1"/>
  <c r="BH6" i="27" s="1"/>
  <c r="BG28" i="27" s="1"/>
  <c r="BE29" i="25"/>
  <c r="CR38" i="24"/>
  <c r="CR38" i="25"/>
  <c r="AC47" i="25"/>
  <c r="CR25" i="25" s="1"/>
  <c r="CT73" i="23"/>
  <c r="CT85" i="23" s="1"/>
  <c r="CS48" i="23"/>
  <c r="CS60" i="23" s="1"/>
  <c r="CY48" i="23"/>
  <c r="CY60" i="23" s="1"/>
  <c r="CW48" i="23"/>
  <c r="CW60" i="23" s="1"/>
  <c r="CX73" i="23"/>
  <c r="CX85" i="23" s="1"/>
  <c r="CW73" i="23"/>
  <c r="CW85" i="23" s="1"/>
  <c r="AE47" i="27"/>
  <c r="CT25" i="27" s="1"/>
  <c r="AD47" i="24"/>
  <c r="CS25" i="24" s="1"/>
  <c r="CW38" i="23"/>
  <c r="CX48" i="26"/>
  <c r="CX60" i="26" s="1"/>
  <c r="BF19" i="24"/>
  <c r="BE30" i="24"/>
  <c r="CR38" i="26"/>
  <c r="AE47" i="22"/>
  <c r="AL7" i="22" s="1"/>
  <c r="BD6" i="22" s="1"/>
  <c r="BD28" i="22" s="1"/>
  <c r="BF15" i="24"/>
  <c r="BE26" i="24"/>
  <c r="CR12" i="26"/>
  <c r="CR15" i="26" s="1"/>
  <c r="AM5" i="26"/>
  <c r="BE4" i="26" s="1"/>
  <c r="BE15" i="26" s="1"/>
  <c r="CY85" i="26"/>
  <c r="CX73" i="26"/>
  <c r="CX85" i="26" s="1"/>
  <c r="CW48" i="26"/>
  <c r="CW60" i="26" s="1"/>
  <c r="AD52" i="23"/>
  <c r="AM9" i="23" s="1"/>
  <c r="BE8" i="23" s="1"/>
  <c r="BE19" i="23" s="1"/>
  <c r="CT12" i="23"/>
  <c r="CT15" i="23" s="1"/>
  <c r="AM7" i="23"/>
  <c r="BE6" i="23" s="1"/>
  <c r="BE17" i="23" s="1"/>
  <c r="AC52" i="23"/>
  <c r="AM8" i="23" s="1"/>
  <c r="BE7" i="23" s="1"/>
  <c r="BE18" i="23" s="1"/>
  <c r="CR73" i="24"/>
  <c r="CR48" i="24"/>
  <c r="CX48" i="24"/>
  <c r="CT73" i="24"/>
  <c r="CT48" i="24"/>
  <c r="CT60" i="24" s="1"/>
  <c r="CW73" i="24"/>
  <c r="CX73" i="24"/>
  <c r="CS48" i="24"/>
  <c r="CS73" i="24"/>
  <c r="CW48" i="24"/>
  <c r="CR12" i="22"/>
  <c r="CR15" i="22" s="1"/>
  <c r="AM5" i="22"/>
  <c r="BE4" i="22" s="1"/>
  <c r="BE15" i="22" s="1"/>
  <c r="AD52" i="22"/>
  <c r="AM9" i="22" s="1"/>
  <c r="BE8" i="22" s="1"/>
  <c r="BE19" i="22" s="1"/>
  <c r="AM5" i="23"/>
  <c r="BE4" i="23" s="1"/>
  <c r="BE15" i="23" s="1"/>
  <c r="CR12" i="23"/>
  <c r="CR15" i="23" s="1"/>
  <c r="BC17" i="23"/>
  <c r="BC28" i="23"/>
  <c r="BC17" i="26"/>
  <c r="BC28" i="26"/>
  <c r="CW72" i="24"/>
  <c r="CY73" i="24"/>
  <c r="BC29" i="26"/>
  <c r="BC18" i="26"/>
  <c r="BC28" i="25"/>
  <c r="BC17" i="25"/>
  <c r="AQ7" i="23"/>
  <c r="BI6" i="23" s="1"/>
  <c r="BH28" i="23" s="1"/>
  <c r="AC70" i="23"/>
  <c r="AQ8" i="23" s="1"/>
  <c r="BI7" i="23" s="1"/>
  <c r="BH29" i="23" s="1"/>
  <c r="CY12" i="23"/>
  <c r="CY15" i="23" s="1"/>
  <c r="CX78" i="25"/>
  <c r="CW77" i="25"/>
  <c r="BG18" i="23"/>
  <c r="BF29" i="23"/>
  <c r="CX48" i="27"/>
  <c r="CW47" i="27"/>
  <c r="AM6" i="23"/>
  <c r="BE5" i="23" s="1"/>
  <c r="BE16" i="23" s="1"/>
  <c r="AE52" i="23"/>
  <c r="AM10" i="23" s="1"/>
  <c r="BE9" i="23" s="1"/>
  <c r="BE20" i="23" s="1"/>
  <c r="CS12" i="23"/>
  <c r="CS15" i="23" s="1"/>
  <c r="BC29" i="23"/>
  <c r="BC18" i="23"/>
  <c r="CS53" i="25"/>
  <c r="BC15" i="25"/>
  <c r="BC26" i="25"/>
  <c r="AC47" i="27"/>
  <c r="AE65" i="23"/>
  <c r="BG19" i="25"/>
  <c r="BF30" i="25"/>
  <c r="BG15" i="25"/>
  <c r="BF26" i="25"/>
  <c r="BF28" i="23"/>
  <c r="BG17" i="23"/>
  <c r="BG19" i="27"/>
  <c r="BF30" i="27"/>
  <c r="AD47" i="23"/>
  <c r="AC47" i="23"/>
  <c r="CY78" i="24"/>
  <c r="CS78" i="24"/>
  <c r="CR78" i="24"/>
  <c r="CX53" i="24"/>
  <c r="CS53" i="24"/>
  <c r="CW78" i="24"/>
  <c r="CR53" i="24"/>
  <c r="CX78" i="24"/>
  <c r="CW53" i="24"/>
  <c r="CT78" i="24"/>
  <c r="CY53" i="24"/>
  <c r="BF29" i="22"/>
  <c r="BG18" i="22"/>
  <c r="BC19" i="24"/>
  <c r="BC30" i="24"/>
  <c r="BF31" i="23"/>
  <c r="BG20" i="23"/>
  <c r="BG20" i="25"/>
  <c r="BF31" i="25"/>
  <c r="CR53" i="25"/>
  <c r="CT53" i="25"/>
  <c r="CT78" i="25"/>
  <c r="CT85" i="25" s="1"/>
  <c r="CW78" i="25"/>
  <c r="CR78" i="25"/>
  <c r="CY53" i="25"/>
  <c r="CY78" i="25"/>
  <c r="CW53" i="25"/>
  <c r="AC52" i="27"/>
  <c r="AM8" i="27" s="1"/>
  <c r="BE7" i="27" s="1"/>
  <c r="BE18" i="27" s="1"/>
  <c r="CT12" i="27"/>
  <c r="CT15" i="27" s="1"/>
  <c r="AM7" i="27"/>
  <c r="BE6" i="27" s="1"/>
  <c r="BE17" i="27" s="1"/>
  <c r="AD65" i="23"/>
  <c r="AQ6" i="24"/>
  <c r="BI5" i="24" s="1"/>
  <c r="BH27" i="24" s="1"/>
  <c r="CX12" i="24"/>
  <c r="CX15" i="24" s="1"/>
  <c r="AE70" i="24"/>
  <c r="AQ10" i="24" s="1"/>
  <c r="BI9" i="24" s="1"/>
  <c r="BH31" i="24" s="1"/>
  <c r="AQ5" i="25"/>
  <c r="BI4" i="25" s="1"/>
  <c r="BH26" i="25" s="1"/>
  <c r="CW12" i="25"/>
  <c r="CW15" i="25" s="1"/>
  <c r="AD70" i="25"/>
  <c r="AQ9" i="25" s="1"/>
  <c r="BI8" i="25" s="1"/>
  <c r="BH30" i="25" s="1"/>
  <c r="BG15" i="23"/>
  <c r="BF26" i="23"/>
  <c r="CX53" i="25"/>
  <c r="CW52" i="25"/>
  <c r="CW38" i="25"/>
  <c r="BF26" i="27"/>
  <c r="BG15" i="27"/>
  <c r="AE47" i="23"/>
  <c r="AE65" i="25"/>
  <c r="AD70" i="27"/>
  <c r="AQ9" i="27" s="1"/>
  <c r="BI8" i="27" s="1"/>
  <c r="BH30" i="27" s="1"/>
  <c r="AQ5" i="27"/>
  <c r="BI4" i="27" s="1"/>
  <c r="BH26" i="27" s="1"/>
  <c r="CW12" i="27"/>
  <c r="CW15" i="27" s="1"/>
  <c r="AE65" i="24"/>
  <c r="CY12" i="25"/>
  <c r="CY15" i="25" s="1"/>
  <c r="AQ7" i="25"/>
  <c r="BI6" i="25" s="1"/>
  <c r="BH28" i="25" s="1"/>
  <c r="AC70" i="25"/>
  <c r="AQ8" i="25" s="1"/>
  <c r="BI7" i="25" s="1"/>
  <c r="BH29" i="25" s="1"/>
  <c r="CS12" i="27"/>
  <c r="CS15" i="27" s="1"/>
  <c r="AM6" i="27"/>
  <c r="BE5" i="27" s="1"/>
  <c r="BE16" i="27" s="1"/>
  <c r="AD70" i="26"/>
  <c r="AQ9" i="26" s="1"/>
  <c r="BI8" i="26" s="1"/>
  <c r="BH30" i="26" s="1"/>
  <c r="CW12" i="26"/>
  <c r="CW15" i="26" s="1"/>
  <c r="AQ5" i="26"/>
  <c r="BI4" i="26" s="1"/>
  <c r="BH26" i="26" s="1"/>
  <c r="AE47" i="25"/>
  <c r="BC20" i="24"/>
  <c r="BC31" i="24"/>
  <c r="BC20" i="23"/>
  <c r="BC31" i="23"/>
  <c r="BG16" i="27"/>
  <c r="BF27" i="27"/>
  <c r="CR12" i="25"/>
  <c r="CR15" i="25" s="1"/>
  <c r="AD52" i="25"/>
  <c r="AM9" i="25" s="1"/>
  <c r="BE8" i="25" s="1"/>
  <c r="BE19" i="25" s="1"/>
  <c r="AM5" i="25"/>
  <c r="BE4" i="25" s="1"/>
  <c r="BE15" i="25" s="1"/>
  <c r="BF28" i="25"/>
  <c r="BG17" i="25"/>
  <c r="AE70" i="23"/>
  <c r="AQ10" i="23" s="1"/>
  <c r="BI9" i="23" s="1"/>
  <c r="BH31" i="23" s="1"/>
  <c r="AQ6" i="23"/>
  <c r="BI5" i="23" s="1"/>
  <c r="BH27" i="23" s="1"/>
  <c r="CX12" i="23"/>
  <c r="CX15" i="23" s="1"/>
  <c r="AM6" i="25"/>
  <c r="BE5" i="25" s="1"/>
  <c r="BE16" i="25" s="1"/>
  <c r="AE52" i="25"/>
  <c r="AM10" i="25" s="1"/>
  <c r="BE9" i="25" s="1"/>
  <c r="BE20" i="25" s="1"/>
  <c r="CS12" i="25"/>
  <c r="CS15" i="25" s="1"/>
  <c r="AQ6" i="25"/>
  <c r="BI5" i="25" s="1"/>
  <c r="BH27" i="25" s="1"/>
  <c r="CX12" i="25"/>
  <c r="CX15" i="25" s="1"/>
  <c r="AE70" i="25"/>
  <c r="AQ10" i="25" s="1"/>
  <c r="BI9" i="25" s="1"/>
  <c r="BH31" i="25" s="1"/>
  <c r="BF29" i="24"/>
  <c r="BG18" i="24"/>
  <c r="CW72" i="22"/>
  <c r="CW73" i="22"/>
  <c r="CW85" i="22" s="1"/>
  <c r="CW52" i="27"/>
  <c r="CX53" i="27"/>
  <c r="AC65" i="27"/>
  <c r="AE52" i="27"/>
  <c r="AM10" i="27" s="1"/>
  <c r="BE9" i="27" s="1"/>
  <c r="BE20" i="27" s="1"/>
  <c r="AM5" i="27"/>
  <c r="BE4" i="27" s="1"/>
  <c r="BE15" i="27" s="1"/>
  <c r="CR12" i="27"/>
  <c r="CR15" i="27" s="1"/>
  <c r="AD52" i="27"/>
  <c r="AM9" i="27" s="1"/>
  <c r="BE8" i="27" s="1"/>
  <c r="BE19" i="27" s="1"/>
  <c r="AC65" i="26"/>
  <c r="AD65" i="26"/>
  <c r="CY48" i="24"/>
  <c r="CW47" i="24"/>
  <c r="AD47" i="22"/>
  <c r="AC47" i="22"/>
  <c r="CY48" i="27"/>
  <c r="CY60" i="27" s="1"/>
  <c r="CR73" i="27"/>
  <c r="CR85" i="27" s="1"/>
  <c r="CR48" i="27"/>
  <c r="CR60" i="27" s="1"/>
  <c r="CT48" i="27"/>
  <c r="CT60" i="27" s="1"/>
  <c r="CS48" i="27"/>
  <c r="CS60" i="27" s="1"/>
  <c r="CY73" i="27"/>
  <c r="CY85" i="27" s="1"/>
  <c r="CS73" i="27"/>
  <c r="CS85" i="27" s="1"/>
  <c r="CT73" i="27"/>
  <c r="CT85" i="27" s="1"/>
  <c r="CW48" i="27"/>
  <c r="CW60" i="27" s="1"/>
  <c r="CY48" i="22"/>
  <c r="CY60" i="22" s="1"/>
  <c r="CR73" i="22"/>
  <c r="CR85" i="22" s="1"/>
  <c r="CS73" i="22"/>
  <c r="CS85" i="22" s="1"/>
  <c r="CW48" i="22"/>
  <c r="CW60" i="22" s="1"/>
  <c r="CX48" i="22"/>
  <c r="CX60" i="22" s="1"/>
  <c r="CT48" i="22"/>
  <c r="CT60" i="22" s="1"/>
  <c r="CS48" i="22"/>
  <c r="CS60" i="22" s="1"/>
  <c r="CY73" i="22"/>
  <c r="CY85" i="22" s="1"/>
  <c r="CT73" i="22"/>
  <c r="CT85" i="22" s="1"/>
  <c r="CX73" i="22"/>
  <c r="CX85" i="22" s="1"/>
  <c r="CR48" i="22"/>
  <c r="CR60" i="22" s="1"/>
  <c r="BG19" i="24"/>
  <c r="BF30" i="24"/>
  <c r="AQ7" i="27"/>
  <c r="BI6" i="27" s="1"/>
  <c r="BH28" i="27" s="1"/>
  <c r="CY12" i="27"/>
  <c r="CY15" i="27" s="1"/>
  <c r="AC70" i="27"/>
  <c r="AQ8" i="27" s="1"/>
  <c r="BI7" i="27" s="1"/>
  <c r="BH29" i="27" s="1"/>
  <c r="AD47" i="27"/>
  <c r="BC27" i="27"/>
  <c r="BC16" i="27"/>
  <c r="AC70" i="22"/>
  <c r="AQ8" i="22" s="1"/>
  <c r="BI7" i="22" s="1"/>
  <c r="BH29" i="22" s="1"/>
  <c r="AQ7" i="22"/>
  <c r="BI6" i="22" s="1"/>
  <c r="BH28" i="22" s="1"/>
  <c r="CY12" i="22"/>
  <c r="CY15" i="22" s="1"/>
  <c r="BC27" i="23"/>
  <c r="BC16" i="23"/>
  <c r="BC16" i="24"/>
  <c r="BC27" i="24"/>
  <c r="BC29" i="22"/>
  <c r="BC18" i="22"/>
  <c r="AC65" i="24"/>
  <c r="AC65" i="25"/>
  <c r="CX12" i="22"/>
  <c r="CX15" i="22" s="1"/>
  <c r="AQ6" i="22"/>
  <c r="BI5" i="22" s="1"/>
  <c r="BH27" i="22" s="1"/>
  <c r="AE70" i="22"/>
  <c r="AQ10" i="22" s="1"/>
  <c r="BI9" i="22" s="1"/>
  <c r="BH31" i="22" s="1"/>
  <c r="AD70" i="23"/>
  <c r="AQ9" i="23" s="1"/>
  <c r="BI8" i="23" s="1"/>
  <c r="BH30" i="23" s="1"/>
  <c r="AQ5" i="23"/>
  <c r="BI4" i="23" s="1"/>
  <c r="BH26" i="23" s="1"/>
  <c r="CW12" i="23"/>
  <c r="CW15" i="23" s="1"/>
  <c r="BG16" i="24"/>
  <c r="BF27" i="24"/>
  <c r="BG19" i="23"/>
  <c r="BF30" i="23"/>
  <c r="BC30" i="25"/>
  <c r="BC19" i="25"/>
  <c r="BC16" i="22"/>
  <c r="BC27" i="22"/>
  <c r="AM7" i="22"/>
  <c r="BE6" i="22" s="1"/>
  <c r="BE17" i="22" s="1"/>
  <c r="CT12" i="22"/>
  <c r="CT15" i="22" s="1"/>
  <c r="AC52" i="22"/>
  <c r="AM8" i="22" s="1"/>
  <c r="BE7" i="22" s="1"/>
  <c r="BE18" i="22" s="1"/>
  <c r="AC47" i="24"/>
  <c r="AD70" i="22"/>
  <c r="AQ9" i="22" s="1"/>
  <c r="BI8" i="22" s="1"/>
  <c r="BH30" i="22" s="1"/>
  <c r="AQ5" i="22"/>
  <c r="BI4" i="22" s="1"/>
  <c r="BH26" i="22" s="1"/>
  <c r="CW12" i="22"/>
  <c r="CW15" i="22" s="1"/>
  <c r="BG17" i="24"/>
  <c r="BF28" i="24"/>
  <c r="AQ6" i="26"/>
  <c r="BI5" i="26" s="1"/>
  <c r="BH27" i="26" s="1"/>
  <c r="CX12" i="26"/>
  <c r="CX15" i="26" s="1"/>
  <c r="AC70" i="26"/>
  <c r="AQ8" i="26" s="1"/>
  <c r="BI7" i="26" s="1"/>
  <c r="BH29" i="26" s="1"/>
  <c r="AE70" i="26"/>
  <c r="AQ10" i="26" s="1"/>
  <c r="BI9" i="26" s="1"/>
  <c r="BH31" i="26" s="1"/>
  <c r="BG15" i="24"/>
  <c r="BF26" i="24"/>
  <c r="CR38" i="23"/>
  <c r="BC31" i="27"/>
  <c r="BC20" i="27"/>
  <c r="BG20" i="27"/>
  <c r="BF31" i="27"/>
  <c r="BC15" i="24"/>
  <c r="BC26" i="24"/>
  <c r="AD65" i="22"/>
  <c r="BC19" i="22"/>
  <c r="BC30" i="22"/>
  <c r="BF28" i="22"/>
  <c r="BG17" i="22"/>
  <c r="BC18" i="24"/>
  <c r="BC29" i="24"/>
  <c r="CS12" i="24"/>
  <c r="CS15" i="24" s="1"/>
  <c r="AM6" i="24"/>
  <c r="BE5" i="24" s="1"/>
  <c r="BE16" i="24" s="1"/>
  <c r="AE52" i="24"/>
  <c r="AM10" i="24" s="1"/>
  <c r="BE9" i="24" s="1"/>
  <c r="BE20" i="24" s="1"/>
  <c r="BC26" i="22"/>
  <c r="BC15" i="22"/>
  <c r="BC15" i="23"/>
  <c r="BC26" i="23"/>
  <c r="CY12" i="24"/>
  <c r="CY15" i="24" s="1"/>
  <c r="AQ7" i="24"/>
  <c r="BI6" i="24" s="1"/>
  <c r="BH28" i="24" s="1"/>
  <c r="AC70" i="24"/>
  <c r="AQ8" i="24" s="1"/>
  <c r="BI7" i="24" s="1"/>
  <c r="BH29" i="24" s="1"/>
  <c r="CX73" i="25"/>
  <c r="CS73" i="25"/>
  <c r="CS85" i="25" s="1"/>
  <c r="CW73" i="25"/>
  <c r="CR73" i="25"/>
  <c r="CT48" i="25"/>
  <c r="CR48" i="25"/>
  <c r="CS48" i="25"/>
  <c r="CW48" i="25"/>
  <c r="AE70" i="27"/>
  <c r="AQ10" i="27" s="1"/>
  <c r="BI9" i="27" s="1"/>
  <c r="BH31" i="27" s="1"/>
  <c r="AQ6" i="27"/>
  <c r="BI5" i="27" s="1"/>
  <c r="BH27" i="27" s="1"/>
  <c r="CX12" i="27"/>
  <c r="CX15" i="27" s="1"/>
  <c r="CT12" i="24"/>
  <c r="CT15" i="24" s="1"/>
  <c r="AM7" i="24"/>
  <c r="BE6" i="24" s="1"/>
  <c r="BE17" i="24" s="1"/>
  <c r="AC52" i="24"/>
  <c r="AM8" i="24" s="1"/>
  <c r="BE7" i="24" s="1"/>
  <c r="BE18" i="24" s="1"/>
  <c r="BF28" i="27"/>
  <c r="BG17" i="27"/>
  <c r="BC17" i="22"/>
  <c r="BC28" i="22"/>
  <c r="AC65" i="22"/>
  <c r="CT12" i="25"/>
  <c r="CT15" i="25" s="1"/>
  <c r="AM7" i="25"/>
  <c r="BE6" i="25" s="1"/>
  <c r="BE17" i="25" s="1"/>
  <c r="AC52" i="25"/>
  <c r="AM8" i="25" s="1"/>
  <c r="BE7" i="25" s="1"/>
  <c r="BE18" i="25" s="1"/>
  <c r="CW47" i="25"/>
  <c r="CX48" i="25"/>
  <c r="BF31" i="24"/>
  <c r="BG20" i="24"/>
  <c r="BC31" i="22"/>
  <c r="BC20" i="22"/>
  <c r="BC28" i="24"/>
  <c r="BC17" i="24"/>
  <c r="AE47" i="24"/>
  <c r="BG16" i="23"/>
  <c r="BF27" i="23"/>
  <c r="BF27" i="25"/>
  <c r="BG16" i="25"/>
  <c r="AD47" i="25"/>
  <c r="BC19" i="23"/>
  <c r="BC30" i="23"/>
  <c r="BG19" i="22"/>
  <c r="BF30" i="22"/>
  <c r="CW12" i="24"/>
  <c r="CW15" i="24" s="1"/>
  <c r="AQ5" i="24"/>
  <c r="BI4" i="24" s="1"/>
  <c r="BH26" i="24" s="1"/>
  <c r="AD70" i="24"/>
  <c r="AQ9" i="24" s="1"/>
  <c r="BI8" i="24" s="1"/>
  <c r="BH30" i="24" s="1"/>
  <c r="CY73" i="25"/>
  <c r="CW72" i="25"/>
  <c r="AD65" i="27"/>
  <c r="AD52" i="24"/>
  <c r="AM9" i="24" s="1"/>
  <c r="BE8" i="24" s="1"/>
  <c r="BE19" i="24" s="1"/>
  <c r="AM5" i="24"/>
  <c r="BE4" i="24" s="1"/>
  <c r="BE15" i="24" s="1"/>
  <c r="CR12" i="24"/>
  <c r="CR15" i="24" s="1"/>
  <c r="BF29" i="27"/>
  <c r="BG18" i="27"/>
  <c r="CX48" i="23"/>
  <c r="CX60" i="23" s="1"/>
  <c r="CS12" i="22"/>
  <c r="CS15" i="22" s="1"/>
  <c r="AM6" i="22"/>
  <c r="BE5" i="22" s="1"/>
  <c r="BE16" i="22" s="1"/>
  <c r="AE52" i="22"/>
  <c r="AM10" i="22" s="1"/>
  <c r="BE9" i="22" s="1"/>
  <c r="BE20" i="22" s="1"/>
  <c r="CW73" i="27"/>
  <c r="CW85" i="27" s="1"/>
  <c r="AP6" i="21"/>
  <c r="BH5" i="21" s="1"/>
  <c r="BG27" i="21" s="1"/>
  <c r="CW86" i="21"/>
  <c r="CR86" i="21"/>
  <c r="CS68" i="21"/>
  <c r="CS80" i="21" s="1"/>
  <c r="CW16" i="21"/>
  <c r="CR16" i="21"/>
  <c r="CW61" i="21"/>
  <c r="CR61" i="21"/>
  <c r="AL6" i="21"/>
  <c r="BD5" i="21" s="1"/>
  <c r="BD16" i="21" s="1"/>
  <c r="AE51" i="21"/>
  <c r="AL10" i="21" s="1"/>
  <c r="BD9" i="21" s="1"/>
  <c r="BD31" i="21" s="1"/>
  <c r="AC51" i="21"/>
  <c r="AL8" i="21" s="1"/>
  <c r="BD7" i="21" s="1"/>
  <c r="BD29" i="21" s="1"/>
  <c r="BG30" i="21"/>
  <c r="BH19" i="21"/>
  <c r="BG31" i="21"/>
  <c r="BH20" i="21"/>
  <c r="CT68" i="21"/>
  <c r="AC69" i="21"/>
  <c r="AP8" i="21" s="1"/>
  <c r="BH7" i="21" s="1"/>
  <c r="AP7" i="21"/>
  <c r="BH6" i="21" s="1"/>
  <c r="CR25" i="21"/>
  <c r="AD51" i="21"/>
  <c r="AL9" i="21" s="1"/>
  <c r="BD8" i="21" s="1"/>
  <c r="AL5" i="21"/>
  <c r="BD4" i="21" s="1"/>
  <c r="BD17" i="21"/>
  <c r="BD28" i="21"/>
  <c r="CW25" i="21"/>
  <c r="CR80" i="21"/>
  <c r="CS32" i="21"/>
  <c r="CX68" i="21"/>
  <c r="CX80" i="21" s="1"/>
  <c r="CS55" i="21"/>
  <c r="BH15" i="21"/>
  <c r="BG26" i="21"/>
  <c r="BH16" i="5"/>
  <c r="BG31" i="5"/>
  <c r="BH19" i="5"/>
  <c r="BG29" i="5"/>
  <c r="BG28" i="5"/>
  <c r="CW32" i="5"/>
  <c r="CW33" i="5" s="1"/>
  <c r="AC4" i="5"/>
  <c r="AC23" i="5" s="1"/>
  <c r="CY68" i="21" l="1"/>
  <c r="CY80" i="21" s="1"/>
  <c r="CT32" i="21"/>
  <c r="CS55" i="26"/>
  <c r="AP5" i="23"/>
  <c r="BH4" i="23" s="1"/>
  <c r="BH15" i="23" s="1"/>
  <c r="BH17" i="26"/>
  <c r="CT60" i="25"/>
  <c r="CS60" i="25"/>
  <c r="AE69" i="25"/>
  <c r="AP10" i="25" s="1"/>
  <c r="BH9" i="25" s="1"/>
  <c r="BH20" i="25" s="1"/>
  <c r="AP7" i="22"/>
  <c r="BH6" i="22" s="1"/>
  <c r="BH17" i="22" s="1"/>
  <c r="AL5" i="26"/>
  <c r="BD4" i="26" s="1"/>
  <c r="BD26" i="26" s="1"/>
  <c r="AL7" i="27"/>
  <c r="BD6" i="27" s="1"/>
  <c r="BD28" i="27" s="1"/>
  <c r="AE69" i="24"/>
  <c r="AP10" i="24" s="1"/>
  <c r="BH9" i="24" s="1"/>
  <c r="BG31" i="24" s="1"/>
  <c r="CR86" i="23"/>
  <c r="BG27" i="24"/>
  <c r="CX60" i="25"/>
  <c r="AD51" i="26"/>
  <c r="AL9" i="26" s="1"/>
  <c r="BD8" i="26" s="1"/>
  <c r="BD30" i="26" s="1"/>
  <c r="CT25" i="26"/>
  <c r="CT55" i="26" s="1"/>
  <c r="CR16" i="26"/>
  <c r="BD17" i="22"/>
  <c r="CS32" i="26"/>
  <c r="CW61" i="26"/>
  <c r="CY60" i="25"/>
  <c r="AL5" i="25"/>
  <c r="BD4" i="25" s="1"/>
  <c r="BD15" i="25" s="1"/>
  <c r="AE51" i="26"/>
  <c r="AL10" i="26" s="1"/>
  <c r="BD9" i="26" s="1"/>
  <c r="BD20" i="26" s="1"/>
  <c r="AL6" i="26"/>
  <c r="BD5" i="26" s="1"/>
  <c r="BD16" i="26" s="1"/>
  <c r="BH17" i="27"/>
  <c r="AD69" i="23"/>
  <c r="AP9" i="23" s="1"/>
  <c r="BH8" i="23" s="1"/>
  <c r="BG30" i="23" s="1"/>
  <c r="CR61" i="23"/>
  <c r="AP6" i="25"/>
  <c r="BH5" i="25" s="1"/>
  <c r="BG27" i="25" s="1"/>
  <c r="CW61" i="23"/>
  <c r="AC51" i="26"/>
  <c r="AL8" i="26" s="1"/>
  <c r="BD7" i="26" s="1"/>
  <c r="BD18" i="26" s="1"/>
  <c r="CR61" i="26"/>
  <c r="AD51" i="25"/>
  <c r="AL9" i="25" s="1"/>
  <c r="BD8" i="25" s="1"/>
  <c r="BD30" i="25" s="1"/>
  <c r="CS68" i="24"/>
  <c r="CX25" i="24" s="1"/>
  <c r="CX32" i="24" s="1"/>
  <c r="CX25" i="25"/>
  <c r="CX55" i="25" s="1"/>
  <c r="CW60" i="25"/>
  <c r="CT68" i="26"/>
  <c r="CY25" i="26" s="1"/>
  <c r="CY55" i="26" s="1"/>
  <c r="CW86" i="23"/>
  <c r="CR86" i="26"/>
  <c r="CT68" i="27"/>
  <c r="CT25" i="22"/>
  <c r="CW86" i="26"/>
  <c r="CX85" i="25"/>
  <c r="CX68" i="24"/>
  <c r="CX80" i="24" s="1"/>
  <c r="CS32" i="24"/>
  <c r="CS55" i="24"/>
  <c r="CR86" i="22"/>
  <c r="CW86" i="27"/>
  <c r="CY85" i="25"/>
  <c r="CW86" i="22"/>
  <c r="AL6" i="24"/>
  <c r="BD5" i="24" s="1"/>
  <c r="CT85" i="24"/>
  <c r="CX60" i="24"/>
  <c r="CW16" i="26"/>
  <c r="CR60" i="24"/>
  <c r="CR86" i="27"/>
  <c r="CR16" i="25"/>
  <c r="CR85" i="24"/>
  <c r="CT68" i="25"/>
  <c r="AC69" i="25"/>
  <c r="AP8" i="25" s="1"/>
  <c r="BH7" i="25" s="1"/>
  <c r="AP7" i="25"/>
  <c r="BH6" i="25" s="1"/>
  <c r="CR25" i="27"/>
  <c r="AD51" i="27"/>
  <c r="AL9" i="27" s="1"/>
  <c r="BD8" i="27" s="1"/>
  <c r="AL5" i="27"/>
  <c r="BD4" i="27" s="1"/>
  <c r="AP6" i="27"/>
  <c r="BH5" i="27" s="1"/>
  <c r="CS68" i="27"/>
  <c r="AC51" i="23"/>
  <c r="AL8" i="23" s="1"/>
  <c r="BD7" i="23" s="1"/>
  <c r="AL7" i="23"/>
  <c r="BD6" i="23" s="1"/>
  <c r="CT25" i="23"/>
  <c r="AL5" i="22"/>
  <c r="BD4" i="22" s="1"/>
  <c r="AD51" i="22"/>
  <c r="AL9" i="22" s="1"/>
  <c r="BD8" i="22" s="1"/>
  <c r="CR25" i="22"/>
  <c r="AE69" i="27"/>
  <c r="AP10" i="27" s="1"/>
  <c r="BH9" i="27" s="1"/>
  <c r="AD69" i="27"/>
  <c r="AP9" i="27" s="1"/>
  <c r="BH8" i="27" s="1"/>
  <c r="CR68" i="27"/>
  <c r="AP5" i="27"/>
  <c r="BH4" i="27" s="1"/>
  <c r="AL6" i="23"/>
  <c r="BD5" i="23" s="1"/>
  <c r="CS25" i="23"/>
  <c r="AE51" i="23"/>
  <c r="AL10" i="23" s="1"/>
  <c r="BD9" i="23" s="1"/>
  <c r="CR55" i="25"/>
  <c r="CW68" i="25"/>
  <c r="CW80" i="25" s="1"/>
  <c r="CR32" i="25"/>
  <c r="AL7" i="24"/>
  <c r="BD6" i="24" s="1"/>
  <c r="CT25" i="24"/>
  <c r="AC51" i="24"/>
  <c r="AL8" i="24" s="1"/>
  <c r="BD7" i="24" s="1"/>
  <c r="CW16" i="23"/>
  <c r="AL6" i="22"/>
  <c r="BD5" i="22" s="1"/>
  <c r="AE51" i="22"/>
  <c r="AL10" i="22" s="1"/>
  <c r="BD9" i="22" s="1"/>
  <c r="CS25" i="22"/>
  <c r="CS68" i="23"/>
  <c r="AE69" i="23"/>
  <c r="AP10" i="23" s="1"/>
  <c r="BH9" i="23" s="1"/>
  <c r="AP6" i="23"/>
  <c r="BH5" i="23" s="1"/>
  <c r="CX60" i="27"/>
  <c r="CW61" i="27" s="1"/>
  <c r="CY85" i="24"/>
  <c r="AD51" i="24"/>
  <c r="AL9" i="24" s="1"/>
  <c r="BD8" i="24" s="1"/>
  <c r="AL5" i="24"/>
  <c r="BD4" i="24" s="1"/>
  <c r="CR25" i="24"/>
  <c r="CW61" i="22"/>
  <c r="AD51" i="23"/>
  <c r="AL9" i="23" s="1"/>
  <c r="BD8" i="23" s="1"/>
  <c r="CR25" i="23"/>
  <c r="AL5" i="23"/>
  <c r="BD4" i="23" s="1"/>
  <c r="CW16" i="24"/>
  <c r="CY60" i="24"/>
  <c r="CR16" i="22"/>
  <c r="AC69" i="22"/>
  <c r="AP8" i="22" s="1"/>
  <c r="BH7" i="22" s="1"/>
  <c r="AE69" i="22"/>
  <c r="AP10" i="22" s="1"/>
  <c r="BH9" i="22" s="1"/>
  <c r="CS68" i="22"/>
  <c r="AP6" i="22"/>
  <c r="BH5" i="22" s="1"/>
  <c r="CR61" i="22"/>
  <c r="CW60" i="24"/>
  <c r="CR16" i="23"/>
  <c r="AP7" i="24"/>
  <c r="BH6" i="24" s="1"/>
  <c r="CT68" i="24"/>
  <c r="AC69" i="24"/>
  <c r="AP8" i="24" s="1"/>
  <c r="BH7" i="24" s="1"/>
  <c r="CS85" i="24"/>
  <c r="CR68" i="22"/>
  <c r="AD69" i="22"/>
  <c r="AP9" i="22" s="1"/>
  <c r="BH8" i="22" s="1"/>
  <c r="AP5" i="22"/>
  <c r="BH4" i="22" s="1"/>
  <c r="CR60" i="25"/>
  <c r="CS68" i="26"/>
  <c r="AP6" i="26"/>
  <c r="BH5" i="26" s="1"/>
  <c r="AE69" i="26"/>
  <c r="AP10" i="26" s="1"/>
  <c r="BH9" i="26" s="1"/>
  <c r="CR80" i="23"/>
  <c r="CW25" i="23"/>
  <c r="CS60" i="24"/>
  <c r="AC69" i="26"/>
  <c r="AP8" i="26" s="1"/>
  <c r="BH7" i="26" s="1"/>
  <c r="AP5" i="26"/>
  <c r="BH4" i="26" s="1"/>
  <c r="CR68" i="26"/>
  <c r="AD69" i="26"/>
  <c r="AP9" i="26" s="1"/>
  <c r="BH8" i="26" s="1"/>
  <c r="CY25" i="22"/>
  <c r="CT80" i="22"/>
  <c r="CW16" i="27"/>
  <c r="AC51" i="22"/>
  <c r="AL8" i="22" s="1"/>
  <c r="BD7" i="22" s="1"/>
  <c r="CX85" i="24"/>
  <c r="AE51" i="24"/>
  <c r="AL10" i="24" s="1"/>
  <c r="BD9" i="24" s="1"/>
  <c r="AE51" i="27"/>
  <c r="AL10" i="27" s="1"/>
  <c r="BD9" i="27" s="1"/>
  <c r="AL6" i="27"/>
  <c r="BD5" i="27" s="1"/>
  <c r="CS25" i="27"/>
  <c r="AL6" i="25"/>
  <c r="BD5" i="25" s="1"/>
  <c r="CS25" i="25"/>
  <c r="AE51" i="25"/>
  <c r="AL10" i="25" s="1"/>
  <c r="BD9" i="25" s="1"/>
  <c r="CW16" i="22"/>
  <c r="AP5" i="25"/>
  <c r="BH4" i="25" s="1"/>
  <c r="CR68" i="25"/>
  <c r="AD69" i="25"/>
  <c r="AP9" i="25" s="1"/>
  <c r="BH8" i="25" s="1"/>
  <c r="CT25" i="25"/>
  <c r="AL7" i="25"/>
  <c r="BD6" i="25" s="1"/>
  <c r="AC51" i="25"/>
  <c r="AL8" i="25" s="1"/>
  <c r="BD7" i="25" s="1"/>
  <c r="CW16" i="25"/>
  <c r="CW85" i="24"/>
  <c r="AC69" i="27"/>
  <c r="AP8" i="27" s="1"/>
  <c r="BH7" i="27" s="1"/>
  <c r="CR16" i="24"/>
  <c r="CR85" i="25"/>
  <c r="CR86" i="25" s="1"/>
  <c r="CT32" i="27"/>
  <c r="CY68" i="27"/>
  <c r="CY80" i="27" s="1"/>
  <c r="CT55" i="27"/>
  <c r="CW85" i="25"/>
  <c r="CR68" i="24"/>
  <c r="AD69" i="24"/>
  <c r="AP9" i="24" s="1"/>
  <c r="BH8" i="24" s="1"/>
  <c r="AP5" i="24"/>
  <c r="BH4" i="24" s="1"/>
  <c r="CR61" i="27"/>
  <c r="CR16" i="27"/>
  <c r="CT68" i="23"/>
  <c r="AC69" i="23"/>
  <c r="AP8" i="23" s="1"/>
  <c r="BH7" i="23" s="1"/>
  <c r="AP7" i="23"/>
  <c r="BH6" i="23" s="1"/>
  <c r="AC51" i="27"/>
  <c r="AL8" i="27" s="1"/>
  <c r="BD7" i="27" s="1"/>
  <c r="CX25" i="21"/>
  <c r="CX32" i="21" s="1"/>
  <c r="BD18" i="21"/>
  <c r="BD28" i="26"/>
  <c r="BD17" i="26"/>
  <c r="CW68" i="26"/>
  <c r="CW80" i="26" s="1"/>
  <c r="CR55" i="26"/>
  <c r="CR32" i="26"/>
  <c r="BH16" i="21"/>
  <c r="BD20" i="21"/>
  <c r="BD27" i="21"/>
  <c r="CY25" i="21"/>
  <c r="CT80" i="21"/>
  <c r="CR81" i="21" s="1"/>
  <c r="CW32" i="21"/>
  <c r="CW55" i="21"/>
  <c r="BD19" i="21"/>
  <c r="BD30" i="21"/>
  <c r="BD15" i="21"/>
  <c r="BD26" i="21"/>
  <c r="CR55" i="21"/>
  <c r="CR56" i="21" s="1"/>
  <c r="CW68" i="21"/>
  <c r="CW80" i="21" s="1"/>
  <c r="CR32" i="21"/>
  <c r="BG28" i="21"/>
  <c r="BH17" i="21"/>
  <c r="BH18" i="21"/>
  <c r="BG29" i="21"/>
  <c r="AC41" i="5"/>
  <c r="AC42" i="5"/>
  <c r="AC37" i="5"/>
  <c r="CR33" i="21" l="1"/>
  <c r="CW81" i="21"/>
  <c r="BG26" i="23"/>
  <c r="BD17" i="27"/>
  <c r="CR61" i="25"/>
  <c r="BG28" i="22"/>
  <c r="BD15" i="26"/>
  <c r="BG31" i="25"/>
  <c r="BD19" i="26"/>
  <c r="CY68" i="26"/>
  <c r="CY80" i="26" s="1"/>
  <c r="CW81" i="26" s="1"/>
  <c r="CT32" i="26"/>
  <c r="CR33" i="26" s="1"/>
  <c r="BD26" i="25"/>
  <c r="BH20" i="24"/>
  <c r="CX32" i="25"/>
  <c r="BD31" i="26"/>
  <c r="BH19" i="23"/>
  <c r="CW61" i="25"/>
  <c r="BD27" i="26"/>
  <c r="CY32" i="26"/>
  <c r="CT80" i="26"/>
  <c r="BH16" i="25"/>
  <c r="CX55" i="24"/>
  <c r="BD29" i="26"/>
  <c r="BD19" i="25"/>
  <c r="CS80" i="24"/>
  <c r="CR61" i="24"/>
  <c r="CT32" i="22"/>
  <c r="CY68" i="22"/>
  <c r="CY80" i="22" s="1"/>
  <c r="CT55" i="22"/>
  <c r="CY25" i="27"/>
  <c r="CT80" i="27"/>
  <c r="CX55" i="21"/>
  <c r="CW86" i="25"/>
  <c r="BD27" i="24"/>
  <c r="BD16" i="24"/>
  <c r="CW61" i="24"/>
  <c r="CR86" i="24"/>
  <c r="BD20" i="27"/>
  <c r="BD31" i="27"/>
  <c r="CW32" i="23"/>
  <c r="CW55" i="23"/>
  <c r="CS80" i="23"/>
  <c r="CX25" i="23"/>
  <c r="BD20" i="24"/>
  <c r="BD31" i="24"/>
  <c r="BD20" i="23"/>
  <c r="BD31" i="23"/>
  <c r="BG31" i="22"/>
  <c r="BH20" i="22"/>
  <c r="CR32" i="24"/>
  <c r="CW68" i="24"/>
  <c r="CW80" i="24" s="1"/>
  <c r="CR55" i="24"/>
  <c r="BD20" i="22"/>
  <c r="BD31" i="22"/>
  <c r="CS55" i="23"/>
  <c r="CX68" i="23"/>
  <c r="CX80" i="23" s="1"/>
  <c r="CS32" i="23"/>
  <c r="CS80" i="27"/>
  <c r="CX25" i="27"/>
  <c r="BH19" i="25"/>
  <c r="BG30" i="25"/>
  <c r="BD29" i="22"/>
  <c r="BD18" i="22"/>
  <c r="BG29" i="22"/>
  <c r="BH18" i="22"/>
  <c r="BD26" i="24"/>
  <c r="BD15" i="24"/>
  <c r="BD16" i="22"/>
  <c r="BD27" i="22"/>
  <c r="BD16" i="23"/>
  <c r="BD27" i="23"/>
  <c r="BH16" i="27"/>
  <c r="BG27" i="27"/>
  <c r="BG27" i="22"/>
  <c r="BH16" i="22"/>
  <c r="CT55" i="25"/>
  <c r="CY68" i="25"/>
  <c r="CY80" i="25" s="1"/>
  <c r="CT32" i="25"/>
  <c r="BD30" i="24"/>
  <c r="BD19" i="24"/>
  <c r="BH15" i="27"/>
  <c r="BG26" i="27"/>
  <c r="BD15" i="27"/>
  <c r="BD26" i="27"/>
  <c r="BH20" i="26"/>
  <c r="BG31" i="26"/>
  <c r="BG28" i="23"/>
  <c r="BH17" i="23"/>
  <c r="BG26" i="25"/>
  <c r="BH15" i="25"/>
  <c r="BG27" i="26"/>
  <c r="BH16" i="26"/>
  <c r="BH18" i="24"/>
  <c r="BG29" i="24"/>
  <c r="BD18" i="24"/>
  <c r="BD29" i="24"/>
  <c r="CW25" i="27"/>
  <c r="CR80" i="27"/>
  <c r="BD19" i="27"/>
  <c r="BD30" i="27"/>
  <c r="CR80" i="25"/>
  <c r="CW25" i="25"/>
  <c r="BG29" i="23"/>
  <c r="BH18" i="23"/>
  <c r="CY32" i="22"/>
  <c r="CY55" i="22"/>
  <c r="CS80" i="26"/>
  <c r="CX25" i="26"/>
  <c r="CY25" i="24"/>
  <c r="CT80" i="24"/>
  <c r="CY68" i="24"/>
  <c r="CY80" i="24" s="1"/>
  <c r="CT55" i="24"/>
  <c r="CT32" i="24"/>
  <c r="BH19" i="27"/>
  <c r="BG30" i="27"/>
  <c r="CR32" i="27"/>
  <c r="CW68" i="27"/>
  <c r="CW80" i="27" s="1"/>
  <c r="CR55" i="27"/>
  <c r="CT80" i="23"/>
  <c r="CY25" i="23"/>
  <c r="BD31" i="25"/>
  <c r="BD20" i="25"/>
  <c r="BG30" i="26"/>
  <c r="BH19" i="26"/>
  <c r="BH17" i="24"/>
  <c r="BG28" i="24"/>
  <c r="BD28" i="24"/>
  <c r="BD17" i="24"/>
  <c r="BH20" i="27"/>
  <c r="BG31" i="27"/>
  <c r="BH17" i="25"/>
  <c r="BG28" i="25"/>
  <c r="BD18" i="25"/>
  <c r="BD29" i="25"/>
  <c r="CS32" i="25"/>
  <c r="CS55" i="25"/>
  <c r="CX68" i="25"/>
  <c r="CX80" i="25" s="1"/>
  <c r="CR80" i="26"/>
  <c r="CW25" i="26"/>
  <c r="CW68" i="22"/>
  <c r="CW80" i="22" s="1"/>
  <c r="CR32" i="22"/>
  <c r="CR55" i="22"/>
  <c r="BG29" i="25"/>
  <c r="BH18" i="25"/>
  <c r="CX68" i="22"/>
  <c r="CX80" i="22" s="1"/>
  <c r="CS55" i="22"/>
  <c r="CS32" i="22"/>
  <c r="BD18" i="27"/>
  <c r="BD29" i="27"/>
  <c r="BH18" i="27"/>
  <c r="BG29" i="27"/>
  <c r="BD16" i="25"/>
  <c r="BD27" i="25"/>
  <c r="BG26" i="26"/>
  <c r="BH15" i="26"/>
  <c r="BG26" i="22"/>
  <c r="BH15" i="22"/>
  <c r="BD30" i="22"/>
  <c r="BD19" i="22"/>
  <c r="CT80" i="25"/>
  <c r="CY25" i="25"/>
  <c r="BD28" i="23"/>
  <c r="BD17" i="23"/>
  <c r="CS80" i="22"/>
  <c r="CX25" i="22"/>
  <c r="BH15" i="24"/>
  <c r="BG26" i="24"/>
  <c r="CX68" i="27"/>
  <c r="CX80" i="27" s="1"/>
  <c r="CS55" i="27"/>
  <c r="CS32" i="27"/>
  <c r="BH18" i="26"/>
  <c r="BG29" i="26"/>
  <c r="BG30" i="22"/>
  <c r="BH19" i="22"/>
  <c r="BD15" i="23"/>
  <c r="BD26" i="23"/>
  <c r="BH16" i="23"/>
  <c r="BG27" i="23"/>
  <c r="BD15" i="22"/>
  <c r="BD26" i="22"/>
  <c r="CR80" i="24"/>
  <c r="CW25" i="24"/>
  <c r="BD19" i="23"/>
  <c r="BD30" i="23"/>
  <c r="BD28" i="25"/>
  <c r="BD17" i="25"/>
  <c r="BD29" i="23"/>
  <c r="BD18" i="23"/>
  <c r="CW86" i="24"/>
  <c r="BH19" i="24"/>
  <c r="BG30" i="24"/>
  <c r="BD16" i="27"/>
  <c r="BD27" i="27"/>
  <c r="CW25" i="22"/>
  <c r="CR80" i="22"/>
  <c r="CR32" i="23"/>
  <c r="CR55" i="23"/>
  <c r="CW68" i="23"/>
  <c r="CW80" i="23" s="1"/>
  <c r="BG31" i="23"/>
  <c r="BH20" i="23"/>
  <c r="CT55" i="23"/>
  <c r="CT32" i="23"/>
  <c r="CY68" i="23"/>
  <c r="CY80" i="23" s="1"/>
  <c r="CR56" i="26"/>
  <c r="BM15" i="21" a="1"/>
  <c r="BQ17" i="21" s="1"/>
  <c r="BM26" i="21" a="1"/>
  <c r="BM31" i="21" s="1"/>
  <c r="CY32" i="21"/>
  <c r="CW33" i="21" s="1"/>
  <c r="CY55" i="21"/>
  <c r="AE46" i="5"/>
  <c r="AE43" i="5"/>
  <c r="AD44" i="5" s="1"/>
  <c r="AC46" i="5"/>
  <c r="CR46" i="5"/>
  <c r="AD46" i="5"/>
  <c r="CR9" i="5"/>
  <c r="AD43" i="5"/>
  <c r="CR51" i="5"/>
  <c r="CW81" i="25" l="1"/>
  <c r="CW56" i="21"/>
  <c r="CR56" i="25"/>
  <c r="CR33" i="24"/>
  <c r="CW81" i="22"/>
  <c r="BM15" i="26" a="1"/>
  <c r="BQ15" i="26" s="1"/>
  <c r="BM26" i="26" a="1"/>
  <c r="BN29" i="26" s="1"/>
  <c r="CY32" i="27"/>
  <c r="CY55" i="27"/>
  <c r="CR33" i="23"/>
  <c r="CR33" i="25"/>
  <c r="CR81" i="23"/>
  <c r="BM15" i="23" a="1"/>
  <c r="BN19" i="23" s="1"/>
  <c r="CW81" i="23"/>
  <c r="CR81" i="24"/>
  <c r="CR56" i="22"/>
  <c r="BM26" i="23" a="1"/>
  <c r="BM15" i="27" a="1"/>
  <c r="CY55" i="25"/>
  <c r="CY32" i="25"/>
  <c r="CW32" i="26"/>
  <c r="CW55" i="26"/>
  <c r="CR81" i="22"/>
  <c r="CR81" i="26"/>
  <c r="CW32" i="22"/>
  <c r="CW55" i="22"/>
  <c r="CW55" i="24"/>
  <c r="CW32" i="24"/>
  <c r="CW55" i="25"/>
  <c r="CW32" i="25"/>
  <c r="BM15" i="25" a="1"/>
  <c r="BM15" i="24" a="1"/>
  <c r="CX32" i="23"/>
  <c r="CX55" i="23"/>
  <c r="CR33" i="27"/>
  <c r="CR81" i="25"/>
  <c r="BM26" i="25" a="1"/>
  <c r="BM26" i="24" a="1"/>
  <c r="BM26" i="22" a="1"/>
  <c r="CR56" i="27"/>
  <c r="CR33" i="22"/>
  <c r="BM15" i="22" a="1"/>
  <c r="CW81" i="27"/>
  <c r="CR56" i="24"/>
  <c r="CR81" i="27"/>
  <c r="CW81" i="24"/>
  <c r="CX55" i="27"/>
  <c r="CX32" i="27"/>
  <c r="CR56" i="23"/>
  <c r="CY32" i="24"/>
  <c r="CY55" i="24"/>
  <c r="CW55" i="27"/>
  <c r="CW32" i="27"/>
  <c r="CX55" i="22"/>
  <c r="CX32" i="22"/>
  <c r="CY55" i="23"/>
  <c r="CY32" i="23"/>
  <c r="CX55" i="26"/>
  <c r="CX32" i="26"/>
  <c r="BM26" i="27" a="1"/>
  <c r="BN16" i="21"/>
  <c r="BQ15" i="21"/>
  <c r="BP20" i="21"/>
  <c r="BP15" i="21"/>
  <c r="BQ16" i="21"/>
  <c r="BP17" i="21"/>
  <c r="BQ18" i="21"/>
  <c r="BO16" i="21"/>
  <c r="BN19" i="21"/>
  <c r="BR18" i="21"/>
  <c r="BN20" i="21"/>
  <c r="BP18" i="21"/>
  <c r="BM17" i="21"/>
  <c r="BM16" i="21"/>
  <c r="BN18" i="21"/>
  <c r="BQ19" i="21"/>
  <c r="BN17" i="21"/>
  <c r="BM19" i="21"/>
  <c r="BR19" i="21"/>
  <c r="BM20" i="21"/>
  <c r="BM18" i="21"/>
  <c r="BN15" i="21"/>
  <c r="BO20" i="21"/>
  <c r="BO17" i="21"/>
  <c r="BM15" i="21"/>
  <c r="BP19" i="21"/>
  <c r="BP16" i="21"/>
  <c r="BQ20" i="21"/>
  <c r="BR20" i="21"/>
  <c r="BR15" i="21"/>
  <c r="BR16" i="21"/>
  <c r="BO15" i="21"/>
  <c r="BO18" i="21"/>
  <c r="BR17" i="21"/>
  <c r="BO19" i="21"/>
  <c r="BP30" i="21"/>
  <c r="BN27" i="21"/>
  <c r="BP26" i="21"/>
  <c r="BN30" i="21"/>
  <c r="BM28" i="21"/>
  <c r="BR28" i="21"/>
  <c r="BQ31" i="21"/>
  <c r="BO29" i="21"/>
  <c r="BN29" i="21"/>
  <c r="BN26" i="21"/>
  <c r="BN31" i="21"/>
  <c r="BO31" i="21"/>
  <c r="BQ29" i="21"/>
  <c r="BM30" i="21"/>
  <c r="BQ27" i="21"/>
  <c r="BQ30" i="21"/>
  <c r="BN28" i="21"/>
  <c r="BP27" i="21"/>
  <c r="BM27" i="21"/>
  <c r="BQ26" i="21"/>
  <c r="BQ28" i="21"/>
  <c r="BP29" i="21"/>
  <c r="BR30" i="21"/>
  <c r="BR26" i="21"/>
  <c r="BR29" i="21"/>
  <c r="BR31" i="21"/>
  <c r="BO26" i="21"/>
  <c r="BO28" i="21"/>
  <c r="BO27" i="21"/>
  <c r="BP28" i="21"/>
  <c r="BO30" i="21"/>
  <c r="BM26" i="21"/>
  <c r="BP31" i="21"/>
  <c r="BM29" i="21"/>
  <c r="BR27" i="21"/>
  <c r="AE50" i="5"/>
  <c r="AK10" i="5" s="1"/>
  <c r="BC9" i="5" s="1"/>
  <c r="BC20" i="5" s="1"/>
  <c r="AC48" i="5"/>
  <c r="AD48" i="5"/>
  <c r="AE44" i="5"/>
  <c r="CS29" i="5"/>
  <c r="CS37" i="5" s="1"/>
  <c r="AK6" i="5"/>
  <c r="BC5" i="5" s="1"/>
  <c r="CR47" i="5"/>
  <c r="CR48" i="5" s="1"/>
  <c r="CW71" i="5"/>
  <c r="AD50" i="5"/>
  <c r="AK9" i="5" s="1"/>
  <c r="BC8" i="5" s="1"/>
  <c r="CR29" i="5"/>
  <c r="CR37" i="5" s="1"/>
  <c r="AK5" i="5"/>
  <c r="BC4" i="5" s="1"/>
  <c r="AC44" i="5"/>
  <c r="AE48" i="5"/>
  <c r="CW76" i="5"/>
  <c r="CR52" i="5"/>
  <c r="AK7" i="5"/>
  <c r="BC6" i="5" s="1"/>
  <c r="AC50" i="5"/>
  <c r="AK8" i="5" s="1"/>
  <c r="BC7" i="5" s="1"/>
  <c r="CT29" i="5"/>
  <c r="CT37" i="5" s="1"/>
  <c r="BO26" i="26" l="1"/>
  <c r="BO30" i="26"/>
  <c r="BQ27" i="26"/>
  <c r="BN30" i="26"/>
  <c r="BM28" i="26"/>
  <c r="BN27" i="26"/>
  <c r="BO28" i="26"/>
  <c r="BP30" i="26"/>
  <c r="BO31" i="26"/>
  <c r="BR30" i="26"/>
  <c r="BQ31" i="26"/>
  <c r="BM30" i="26"/>
  <c r="BR29" i="26"/>
  <c r="BP26" i="26"/>
  <c r="BN26" i="26"/>
  <c r="BM26" i="26"/>
  <c r="BQ30" i="26"/>
  <c r="BR27" i="26"/>
  <c r="BP28" i="26"/>
  <c r="BM31" i="26"/>
  <c r="BQ17" i="26"/>
  <c r="BM15" i="26"/>
  <c r="BP29" i="26"/>
  <c r="BO29" i="26"/>
  <c r="BN15" i="26"/>
  <c r="BQ16" i="26"/>
  <c r="BP15" i="26"/>
  <c r="BO17" i="26"/>
  <c r="BO20" i="26"/>
  <c r="BP17" i="26"/>
  <c r="BP31" i="26"/>
  <c r="BN31" i="26"/>
  <c r="BN17" i="26"/>
  <c r="BP16" i="26"/>
  <c r="BM20" i="26"/>
  <c r="BM17" i="26"/>
  <c r="BO19" i="26"/>
  <c r="BM19" i="26"/>
  <c r="BM18" i="26"/>
  <c r="BR20" i="26"/>
  <c r="BP20" i="26"/>
  <c r="BP18" i="26"/>
  <c r="BN19" i="26"/>
  <c r="BQ20" i="26"/>
  <c r="BQ18" i="26"/>
  <c r="BR15" i="26"/>
  <c r="BR18" i="26"/>
  <c r="BN16" i="26"/>
  <c r="BO18" i="26"/>
  <c r="BN20" i="26"/>
  <c r="BN18" i="26"/>
  <c r="BP27" i="26"/>
  <c r="BQ26" i="26"/>
  <c r="BR31" i="26"/>
  <c r="BO27" i="26"/>
  <c r="BR17" i="26"/>
  <c r="BO16" i="26"/>
  <c r="BR16" i="26"/>
  <c r="BN28" i="26"/>
  <c r="BR26" i="26"/>
  <c r="BQ28" i="26"/>
  <c r="BO15" i="26"/>
  <c r="BR19" i="26"/>
  <c r="BP19" i="26"/>
  <c r="BM27" i="26"/>
  <c r="BQ29" i="26"/>
  <c r="BR28" i="26"/>
  <c r="BM29" i="26"/>
  <c r="BM18" i="23"/>
  <c r="BP15" i="23"/>
  <c r="BN20" i="23"/>
  <c r="BN16" i="23"/>
  <c r="BQ15" i="23"/>
  <c r="BQ17" i="23"/>
  <c r="BQ19" i="26"/>
  <c r="BM16" i="26"/>
  <c r="BQ16" i="23"/>
  <c r="BR18" i="23"/>
  <c r="BO20" i="23"/>
  <c r="BP18" i="23"/>
  <c r="BO16" i="23"/>
  <c r="BM19" i="23"/>
  <c r="BM15" i="23"/>
  <c r="BM17" i="23"/>
  <c r="BR17" i="23"/>
  <c r="BN17" i="23"/>
  <c r="BQ18" i="23"/>
  <c r="BP19" i="23"/>
  <c r="BN15" i="23"/>
  <c r="BP16" i="23"/>
  <c r="BO18" i="23"/>
  <c r="BQ19" i="23"/>
  <c r="BQ20" i="23"/>
  <c r="BP17" i="23"/>
  <c r="BR16" i="23"/>
  <c r="BO15" i="23"/>
  <c r="BN18" i="23"/>
  <c r="CW33" i="26"/>
  <c r="CW33" i="27"/>
  <c r="BR15" i="23"/>
  <c r="CW56" i="23"/>
  <c r="BO17" i="23"/>
  <c r="BR20" i="23"/>
  <c r="BR19" i="23"/>
  <c r="CW33" i="23"/>
  <c r="BO19" i="23"/>
  <c r="BM16" i="23"/>
  <c r="BM20" i="23"/>
  <c r="BP20" i="23"/>
  <c r="CW33" i="25"/>
  <c r="CW56" i="24"/>
  <c r="BR20" i="24"/>
  <c r="BM20" i="24"/>
  <c r="BM18" i="24"/>
  <c r="BR17" i="24"/>
  <c r="BQ17" i="24"/>
  <c r="BR19" i="24"/>
  <c r="BQ16" i="24"/>
  <c r="BO15" i="24"/>
  <c r="BN15" i="24"/>
  <c r="BR18" i="24"/>
  <c r="BP16" i="24"/>
  <c r="BQ18" i="24"/>
  <c r="BQ20" i="24"/>
  <c r="BP18" i="24"/>
  <c r="BN17" i="24"/>
  <c r="BP19" i="24"/>
  <c r="BN16" i="24"/>
  <c r="BP15" i="24"/>
  <c r="BM16" i="24"/>
  <c r="BO18" i="24"/>
  <c r="BQ15" i="24"/>
  <c r="BP17" i="24"/>
  <c r="BO19" i="24"/>
  <c r="BQ19" i="24"/>
  <c r="BN20" i="24"/>
  <c r="BO20" i="24"/>
  <c r="BN18" i="24"/>
  <c r="BM19" i="24"/>
  <c r="BR15" i="24"/>
  <c r="BM17" i="24"/>
  <c r="BR16" i="24"/>
  <c r="BO17" i="24"/>
  <c r="BM15" i="24"/>
  <c r="BP20" i="24"/>
  <c r="BO16" i="24"/>
  <c r="BN19" i="24"/>
  <c r="BN20" i="25"/>
  <c r="BO17" i="25"/>
  <c r="BQ20" i="25"/>
  <c r="BP19" i="25"/>
  <c r="BM15" i="25"/>
  <c r="BN17" i="25"/>
  <c r="BR16" i="25"/>
  <c r="BR19" i="25"/>
  <c r="BP18" i="25"/>
  <c r="BR15" i="25"/>
  <c r="BP20" i="25"/>
  <c r="BP16" i="25"/>
  <c r="BM19" i="25"/>
  <c r="BN15" i="25"/>
  <c r="BQ19" i="25"/>
  <c r="BO20" i="25"/>
  <c r="BN16" i="25"/>
  <c r="BQ16" i="25"/>
  <c r="BQ15" i="25"/>
  <c r="BR20" i="25"/>
  <c r="BM18" i="25"/>
  <c r="BN18" i="25"/>
  <c r="BQ18" i="25"/>
  <c r="BM20" i="25"/>
  <c r="BO19" i="25"/>
  <c r="BP17" i="25"/>
  <c r="BM16" i="25"/>
  <c r="BO18" i="25"/>
  <c r="BM17" i="25"/>
  <c r="BO15" i="25"/>
  <c r="BQ17" i="25"/>
  <c r="BO16" i="25"/>
  <c r="BR18" i="25"/>
  <c r="BP15" i="25"/>
  <c r="BN19" i="25"/>
  <c r="BR17" i="25"/>
  <c r="BP19" i="22"/>
  <c r="BM19" i="22"/>
  <c r="BR17" i="22"/>
  <c r="BO17" i="22"/>
  <c r="BR15" i="22"/>
  <c r="BN18" i="22"/>
  <c r="BO20" i="22"/>
  <c r="BO18" i="22"/>
  <c r="BQ20" i="22"/>
  <c r="BP16" i="22"/>
  <c r="BQ15" i="22"/>
  <c r="BQ18" i="22"/>
  <c r="BN17" i="22"/>
  <c r="BR18" i="22"/>
  <c r="BR19" i="22"/>
  <c r="BP18" i="22"/>
  <c r="BM16" i="22"/>
  <c r="BM15" i="22"/>
  <c r="BP17" i="22"/>
  <c r="BR16" i="22"/>
  <c r="BQ17" i="22"/>
  <c r="BM17" i="22"/>
  <c r="BM20" i="22"/>
  <c r="BO19" i="22"/>
  <c r="BR20" i="22"/>
  <c r="BO16" i="22"/>
  <c r="BN16" i="22"/>
  <c r="BQ16" i="22"/>
  <c r="BP15" i="22"/>
  <c r="BN19" i="22"/>
  <c r="BQ19" i="22"/>
  <c r="BP20" i="22"/>
  <c r="BM18" i="22"/>
  <c r="BO15" i="22"/>
  <c r="BN15" i="22"/>
  <c r="BN20" i="22"/>
  <c r="CW56" i="25"/>
  <c r="BP28" i="24"/>
  <c r="BR29" i="24"/>
  <c r="BQ29" i="24"/>
  <c r="BP27" i="24"/>
  <c r="BQ31" i="24"/>
  <c r="BR31" i="24"/>
  <c r="BQ28" i="24"/>
  <c r="BM31" i="24"/>
  <c r="BR30" i="24"/>
  <c r="BP30" i="24"/>
  <c r="BM28" i="24"/>
  <c r="BO29" i="24"/>
  <c r="BN26" i="24"/>
  <c r="BP26" i="24"/>
  <c r="BO30" i="24"/>
  <c r="BM30" i="24"/>
  <c r="BR26" i="24"/>
  <c r="BN31" i="24"/>
  <c r="BQ27" i="24"/>
  <c r="BR28" i="24"/>
  <c r="BQ26" i="24"/>
  <c r="BM26" i="24"/>
  <c r="BO28" i="24"/>
  <c r="BP29" i="24"/>
  <c r="BP31" i="24"/>
  <c r="BN29" i="24"/>
  <c r="BM27" i="24"/>
  <c r="BO26" i="24"/>
  <c r="BR27" i="24"/>
  <c r="BO27" i="24"/>
  <c r="BO31" i="24"/>
  <c r="BN27" i="24"/>
  <c r="BQ30" i="24"/>
  <c r="BN30" i="24"/>
  <c r="BM29" i="24"/>
  <c r="BN28" i="24"/>
  <c r="CW33" i="24"/>
  <c r="BN28" i="25"/>
  <c r="BN31" i="25"/>
  <c r="BQ31" i="25"/>
  <c r="BM26" i="25"/>
  <c r="BN29" i="25"/>
  <c r="BQ29" i="25"/>
  <c r="BP29" i="25"/>
  <c r="BP27" i="25"/>
  <c r="BN27" i="25"/>
  <c r="BM30" i="25"/>
  <c r="BO29" i="25"/>
  <c r="BO26" i="25"/>
  <c r="BP26" i="25"/>
  <c r="BM28" i="25"/>
  <c r="BO27" i="25"/>
  <c r="BN30" i="25"/>
  <c r="BR28" i="25"/>
  <c r="BR26" i="25"/>
  <c r="BN26" i="25"/>
  <c r="BM27" i="25"/>
  <c r="BQ27" i="25"/>
  <c r="BO30" i="25"/>
  <c r="BQ30" i="25"/>
  <c r="BP31" i="25"/>
  <c r="BR27" i="25"/>
  <c r="BP30" i="25"/>
  <c r="BP28" i="25"/>
  <c r="BQ26" i="25"/>
  <c r="BM31" i="25"/>
  <c r="BO31" i="25"/>
  <c r="BO28" i="25"/>
  <c r="BQ28" i="25"/>
  <c r="BR29" i="25"/>
  <c r="BR31" i="25"/>
  <c r="BR30" i="25"/>
  <c r="BM29" i="25"/>
  <c r="CW56" i="22"/>
  <c r="CW56" i="26"/>
  <c r="CW56" i="27"/>
  <c r="CW33" i="22"/>
  <c r="BM19" i="27"/>
  <c r="BP17" i="27"/>
  <c r="BQ16" i="27"/>
  <c r="BP19" i="27"/>
  <c r="BO20" i="27"/>
  <c r="BM20" i="27"/>
  <c r="BR17" i="27"/>
  <c r="BO16" i="27"/>
  <c r="BN19" i="27"/>
  <c r="BN18" i="27"/>
  <c r="BR16" i="27"/>
  <c r="BP18" i="27"/>
  <c r="BM18" i="27"/>
  <c r="BO18" i="27"/>
  <c r="BM17" i="27"/>
  <c r="BR20" i="27"/>
  <c r="BR18" i="27"/>
  <c r="BR15" i="27"/>
  <c r="BP15" i="27"/>
  <c r="BQ15" i="27"/>
  <c r="BQ20" i="27"/>
  <c r="BN16" i="27"/>
  <c r="BQ18" i="27"/>
  <c r="BN15" i="27"/>
  <c r="BR19" i="27"/>
  <c r="BO15" i="27"/>
  <c r="BM16" i="27"/>
  <c r="BN17" i="27"/>
  <c r="BO19" i="27"/>
  <c r="BQ19" i="27"/>
  <c r="BM15" i="27"/>
  <c r="BO17" i="27"/>
  <c r="BN20" i="27"/>
  <c r="BQ17" i="27"/>
  <c r="BP20" i="27"/>
  <c r="BP16" i="27"/>
  <c r="BO30" i="23"/>
  <c r="BM29" i="23"/>
  <c r="BQ31" i="23"/>
  <c r="BM31" i="23"/>
  <c r="BN28" i="23"/>
  <c r="BP29" i="23"/>
  <c r="BP31" i="23"/>
  <c r="BO31" i="23"/>
  <c r="BN29" i="23"/>
  <c r="BR26" i="23"/>
  <c r="BR31" i="23"/>
  <c r="BR29" i="23"/>
  <c r="BP28" i="23"/>
  <c r="BO27" i="23"/>
  <c r="BR27" i="23"/>
  <c r="BP27" i="23"/>
  <c r="BQ30" i="23"/>
  <c r="BM26" i="23"/>
  <c r="BQ28" i="23"/>
  <c r="BQ27" i="23"/>
  <c r="BP30" i="23"/>
  <c r="BM28" i="23"/>
  <c r="BM30" i="23"/>
  <c r="BR30" i="23"/>
  <c r="BN26" i="23"/>
  <c r="BQ29" i="23"/>
  <c r="BP26" i="23"/>
  <c r="BN27" i="23"/>
  <c r="BQ26" i="23"/>
  <c r="BN31" i="23"/>
  <c r="BR28" i="23"/>
  <c r="BO29" i="23"/>
  <c r="BO28" i="23"/>
  <c r="BO26" i="23"/>
  <c r="BN30" i="23"/>
  <c r="BM27" i="23"/>
  <c r="BM27" i="27"/>
  <c r="BR28" i="27"/>
  <c r="BN29" i="27"/>
  <c r="BP26" i="27"/>
  <c r="BO30" i="27"/>
  <c r="BN30" i="27"/>
  <c r="BM28" i="27"/>
  <c r="BO26" i="27"/>
  <c r="BP29" i="27"/>
  <c r="BO29" i="27"/>
  <c r="BQ27" i="27"/>
  <c r="BP27" i="27"/>
  <c r="BP30" i="27"/>
  <c r="BO27" i="27"/>
  <c r="BN31" i="27"/>
  <c r="BM26" i="27"/>
  <c r="BR26" i="27"/>
  <c r="BM31" i="27"/>
  <c r="BN28" i="27"/>
  <c r="BR31" i="27"/>
  <c r="BR29" i="27"/>
  <c r="BQ31" i="27"/>
  <c r="BP28" i="27"/>
  <c r="BO28" i="27"/>
  <c r="BR27" i="27"/>
  <c r="BR30" i="27"/>
  <c r="BQ28" i="27"/>
  <c r="BN27" i="27"/>
  <c r="BM30" i="27"/>
  <c r="BQ30" i="27"/>
  <c r="BN26" i="27"/>
  <c r="BQ26" i="27"/>
  <c r="BM29" i="27"/>
  <c r="BP31" i="27"/>
  <c r="BO31" i="27"/>
  <c r="BQ29" i="27"/>
  <c r="BQ27" i="22"/>
  <c r="BM31" i="22"/>
  <c r="BN27" i="22"/>
  <c r="BO31" i="22"/>
  <c r="BO29" i="22"/>
  <c r="BQ26" i="22"/>
  <c r="BM26" i="22"/>
  <c r="BQ29" i="22"/>
  <c r="BP30" i="22"/>
  <c r="BP31" i="22"/>
  <c r="BP28" i="22"/>
  <c r="BR26" i="22"/>
  <c r="BR30" i="22"/>
  <c r="BM28" i="22"/>
  <c r="BR29" i="22"/>
  <c r="BN26" i="22"/>
  <c r="BN30" i="22"/>
  <c r="BM30" i="22"/>
  <c r="BR28" i="22"/>
  <c r="BM27" i="22"/>
  <c r="BO27" i="22"/>
  <c r="BN29" i="22"/>
  <c r="BQ31" i="22"/>
  <c r="BM29" i="22"/>
  <c r="BN31" i="22"/>
  <c r="BP26" i="22"/>
  <c r="BP29" i="22"/>
  <c r="BO28" i="22"/>
  <c r="BO26" i="22"/>
  <c r="BR31" i="22"/>
  <c r="BP27" i="22"/>
  <c r="BQ28" i="22"/>
  <c r="BQ30" i="22"/>
  <c r="BR27" i="22"/>
  <c r="BO30" i="22"/>
  <c r="BN28" i="22"/>
  <c r="BU15" i="21" a="1"/>
  <c r="BU17" i="21" s="1"/>
  <c r="CC6" i="21" s="1"/>
  <c r="CR18" i="21" s="1"/>
  <c r="BU26" i="21" a="1"/>
  <c r="CR38" i="5"/>
  <c r="BC31" i="5"/>
  <c r="AD47" i="5"/>
  <c r="CS25" i="5" s="1"/>
  <c r="AE47" i="5"/>
  <c r="AL7" i="5" s="1"/>
  <c r="BD6" i="5" s="1"/>
  <c r="BC30" i="5"/>
  <c r="BC19" i="5"/>
  <c r="CW73" i="5"/>
  <c r="CW72" i="5"/>
  <c r="BC15" i="5"/>
  <c r="BC26" i="5"/>
  <c r="CS12" i="5"/>
  <c r="CS15" i="5" s="1"/>
  <c r="AM6" i="5"/>
  <c r="BE5" i="5" s="1"/>
  <c r="BE16" i="5" s="1"/>
  <c r="AE52" i="5"/>
  <c r="AM10" i="5" s="1"/>
  <c r="BE9" i="5" s="1"/>
  <c r="BE20" i="5" s="1"/>
  <c r="BC29" i="5"/>
  <c r="BC18" i="5"/>
  <c r="BC17" i="5"/>
  <c r="BC28" i="5"/>
  <c r="CY53" i="5"/>
  <c r="CY55" i="5" s="1"/>
  <c r="CW53" i="5"/>
  <c r="CW55" i="5" s="1"/>
  <c r="CT53" i="5"/>
  <c r="CS78" i="5"/>
  <c r="CS80" i="5" s="1"/>
  <c r="CT78" i="5"/>
  <c r="CT80" i="5" s="1"/>
  <c r="CS53" i="5"/>
  <c r="CX53" i="5"/>
  <c r="CX55" i="5" s="1"/>
  <c r="CY78" i="5"/>
  <c r="CR78" i="5"/>
  <c r="CR80" i="5" s="1"/>
  <c r="CX78" i="5"/>
  <c r="AM7" i="5"/>
  <c r="BE6" i="5" s="1"/>
  <c r="BE17" i="5" s="1"/>
  <c r="CT12" i="5"/>
  <c r="CT15" i="5" s="1"/>
  <c r="AC52" i="5"/>
  <c r="AM8" i="5" s="1"/>
  <c r="BE7" i="5" s="1"/>
  <c r="BE18" i="5" s="1"/>
  <c r="AM5" i="5"/>
  <c r="BE4" i="5" s="1"/>
  <c r="BE15" i="5" s="1"/>
  <c r="CR12" i="5"/>
  <c r="CR15" i="5" s="1"/>
  <c r="AD52" i="5"/>
  <c r="AM9" i="5" s="1"/>
  <c r="BE8" i="5" s="1"/>
  <c r="BE19" i="5" s="1"/>
  <c r="CT48" i="5"/>
  <c r="CX73" i="5"/>
  <c r="CX48" i="5"/>
  <c r="CT73" i="5"/>
  <c r="CY48" i="5"/>
  <c r="CR73" i="5"/>
  <c r="CW48" i="5"/>
  <c r="CS73" i="5"/>
  <c r="CY73" i="5"/>
  <c r="CS48" i="5"/>
  <c r="BC16" i="5"/>
  <c r="BC27" i="5"/>
  <c r="CR53" i="5"/>
  <c r="CR60" i="5" s="1"/>
  <c r="CW77" i="5"/>
  <c r="CW78" i="5"/>
  <c r="AC47" i="5"/>
  <c r="BU18" i="21" l="1"/>
  <c r="W32" i="21" s="1"/>
  <c r="BU15" i="26" a="1"/>
  <c r="BU17" i="26" s="1"/>
  <c r="BU26" i="26" a="1"/>
  <c r="BU28" i="26" s="1"/>
  <c r="BU15" i="21"/>
  <c r="CC4" i="21" s="1"/>
  <c r="CR27" i="21" s="1"/>
  <c r="BU19" i="21"/>
  <c r="W33" i="21" s="1"/>
  <c r="BU15" i="23" a="1"/>
  <c r="BU20" i="23" s="1"/>
  <c r="W34" i="23" s="1"/>
  <c r="BU20" i="21"/>
  <c r="W34" i="21" s="1"/>
  <c r="BU15" i="24" a="1"/>
  <c r="BU26" i="23" a="1"/>
  <c r="BU26" i="25" a="1"/>
  <c r="BU15" i="22" a="1"/>
  <c r="BU15" i="25" a="1"/>
  <c r="BU26" i="24" a="1"/>
  <c r="BU26" i="27" a="1"/>
  <c r="BU26" i="22" a="1"/>
  <c r="BU15" i="27" a="1"/>
  <c r="W31" i="21"/>
  <c r="M6" i="21" s="1"/>
  <c r="D17" i="10" s="1"/>
  <c r="BU16" i="21"/>
  <c r="CC5" i="21" s="1"/>
  <c r="CR23" i="21" s="1"/>
  <c r="BU29" i="21"/>
  <c r="BU26" i="21"/>
  <c r="BU28" i="21"/>
  <c r="BU27" i="21"/>
  <c r="BU31" i="21"/>
  <c r="BU30" i="21"/>
  <c r="CR34" i="21"/>
  <c r="W37" i="21"/>
  <c r="DJ11" i="21" s="1"/>
  <c r="CR39" i="21"/>
  <c r="CR16" i="5"/>
  <c r="CW56" i="5"/>
  <c r="CR81" i="5"/>
  <c r="CT60" i="5"/>
  <c r="AE51" i="5"/>
  <c r="AL10" i="5" s="1"/>
  <c r="BD9" i="5" s="1"/>
  <c r="BD31" i="5" s="1"/>
  <c r="AL6" i="5"/>
  <c r="BD5" i="5" s="1"/>
  <c r="BD27" i="5" s="1"/>
  <c r="CR85" i="5"/>
  <c r="CW60" i="5"/>
  <c r="CS60" i="5"/>
  <c r="AC51" i="5"/>
  <c r="AL8" i="5" s="1"/>
  <c r="BD7" i="5" s="1"/>
  <c r="BD29" i="5" s="1"/>
  <c r="CT25" i="5"/>
  <c r="CT55" i="5" s="1"/>
  <c r="CW85" i="5"/>
  <c r="CX85" i="5"/>
  <c r="CS32" i="5"/>
  <c r="CS55" i="5"/>
  <c r="CX68" i="5"/>
  <c r="CX80" i="5" s="1"/>
  <c r="CY85" i="5"/>
  <c r="CS85" i="5"/>
  <c r="BD28" i="5"/>
  <c r="BD17" i="5"/>
  <c r="AL5" i="5"/>
  <c r="BD4" i="5" s="1"/>
  <c r="AD51" i="5"/>
  <c r="AL9" i="5" s="1"/>
  <c r="BD8" i="5" s="1"/>
  <c r="CR25" i="5"/>
  <c r="CT85" i="5"/>
  <c r="CX60" i="5"/>
  <c r="CY60" i="5"/>
  <c r="CC9" i="21" l="1"/>
  <c r="CR66" i="21" s="1"/>
  <c r="CR83" i="21" s="1"/>
  <c r="W42" i="21" s="1"/>
  <c r="CC7" i="21"/>
  <c r="W16" i="21" s="1"/>
  <c r="BU19" i="26"/>
  <c r="W33" i="26" s="1"/>
  <c r="BU18" i="23"/>
  <c r="CC7" i="23" s="1"/>
  <c r="BU15" i="23"/>
  <c r="CC4" i="23" s="1"/>
  <c r="CR27" i="23" s="1"/>
  <c r="BU19" i="23"/>
  <c r="W33" i="23" s="1"/>
  <c r="BU26" i="26"/>
  <c r="CC12" i="26" s="1"/>
  <c r="BU29" i="26"/>
  <c r="CC15" i="26" s="1"/>
  <c r="CW27" i="26" s="1"/>
  <c r="W29" i="21"/>
  <c r="CR43" i="21"/>
  <c r="BU20" i="26"/>
  <c r="CC9" i="26" s="1"/>
  <c r="CR66" i="26" s="1"/>
  <c r="CR83" i="26" s="1"/>
  <c r="W42" i="26" s="1"/>
  <c r="BU27" i="26"/>
  <c r="W6" i="26" s="1"/>
  <c r="BU31" i="26"/>
  <c r="W10" i="26" s="1"/>
  <c r="M10" i="26" s="1"/>
  <c r="I21" i="10" s="1"/>
  <c r="BU30" i="26"/>
  <c r="CC16" i="26" s="1"/>
  <c r="CW23" i="26" s="1"/>
  <c r="BU15" i="26"/>
  <c r="CC4" i="26" s="1"/>
  <c r="CR27" i="26" s="1"/>
  <c r="BU16" i="26"/>
  <c r="W30" i="26" s="1"/>
  <c r="BU18" i="26"/>
  <c r="CC7" i="26" s="1"/>
  <c r="CC8" i="21"/>
  <c r="BU16" i="23"/>
  <c r="W30" i="23" s="1"/>
  <c r="BU17" i="23"/>
  <c r="W31" i="23" s="1"/>
  <c r="M6" i="23" s="1"/>
  <c r="F17" i="10" s="1"/>
  <c r="CC9" i="23"/>
  <c r="CR66" i="23" s="1"/>
  <c r="CR83" i="23" s="1"/>
  <c r="W42" i="23" s="1"/>
  <c r="CR41" i="21"/>
  <c r="CR58" i="21" s="1"/>
  <c r="W39" i="21" s="1"/>
  <c r="W30" i="21"/>
  <c r="BU20" i="27"/>
  <c r="BU16" i="27"/>
  <c r="BU19" i="27"/>
  <c r="BU18" i="27"/>
  <c r="BU15" i="27"/>
  <c r="BU17" i="27"/>
  <c r="BU31" i="22"/>
  <c r="BU30" i="22"/>
  <c r="BU26" i="22"/>
  <c r="BU27" i="22"/>
  <c r="BU29" i="22"/>
  <c r="BU28" i="22"/>
  <c r="BU28" i="27"/>
  <c r="BU26" i="27"/>
  <c r="BU30" i="27"/>
  <c r="BU31" i="27"/>
  <c r="BU27" i="27"/>
  <c r="BU29" i="27"/>
  <c r="BU30" i="24"/>
  <c r="BU28" i="24"/>
  <c r="BU27" i="24"/>
  <c r="BU26" i="24"/>
  <c r="BU31" i="24"/>
  <c r="BU29" i="24"/>
  <c r="BU19" i="25"/>
  <c r="BU20" i="25"/>
  <c r="BU17" i="25"/>
  <c r="BU16" i="25"/>
  <c r="BU18" i="25"/>
  <c r="BU15" i="25"/>
  <c r="BU18" i="22"/>
  <c r="BU20" i="22"/>
  <c r="BU19" i="22"/>
  <c r="BU17" i="22"/>
  <c r="BU16" i="22"/>
  <c r="BU15" i="22"/>
  <c r="BU30" i="25"/>
  <c r="BU28" i="25"/>
  <c r="BU27" i="25"/>
  <c r="BU26" i="25"/>
  <c r="BU31" i="25"/>
  <c r="BU29" i="25"/>
  <c r="BU31" i="23"/>
  <c r="BU30" i="23"/>
  <c r="BU29" i="23"/>
  <c r="BU28" i="23"/>
  <c r="BU27" i="23"/>
  <c r="BU26" i="23"/>
  <c r="BU15" i="24"/>
  <c r="BU19" i="24"/>
  <c r="BU20" i="24"/>
  <c r="BU16" i="24"/>
  <c r="BU18" i="24"/>
  <c r="BU17" i="24"/>
  <c r="CR61" i="5"/>
  <c r="W7" i="26"/>
  <c r="CC14" i="26"/>
  <c r="W31" i="26"/>
  <c r="M6" i="26" s="1"/>
  <c r="I17" i="10" s="1"/>
  <c r="CC6" i="26"/>
  <c r="CR18" i="26" s="1"/>
  <c r="CC14" i="21"/>
  <c r="W7" i="21"/>
  <c r="M7" i="21" s="1"/>
  <c r="D18" i="10" s="1"/>
  <c r="CC16" i="21"/>
  <c r="CW23" i="21" s="1"/>
  <c r="W9" i="21"/>
  <c r="M9" i="21" s="1"/>
  <c r="D20" i="10" s="1"/>
  <c r="W10" i="21"/>
  <c r="M10" i="21" s="1"/>
  <c r="D21" i="10" s="1"/>
  <c r="CC17" i="21"/>
  <c r="CW18" i="21" s="1"/>
  <c r="CC13" i="21"/>
  <c r="CW66" i="21" s="1"/>
  <c r="CW83" i="21" s="1"/>
  <c r="W15" i="21" s="1"/>
  <c r="W6" i="21"/>
  <c r="CC12" i="21"/>
  <c r="W5" i="21"/>
  <c r="CC15" i="21"/>
  <c r="CW27" i="21" s="1"/>
  <c r="W8" i="21"/>
  <c r="M8" i="21" s="1"/>
  <c r="D19" i="10" s="1"/>
  <c r="DJ35" i="21"/>
  <c r="DJ29" i="21"/>
  <c r="CW86" i="5"/>
  <c r="CR86" i="5"/>
  <c r="CW61" i="5"/>
  <c r="CY68" i="5"/>
  <c r="CY80" i="5" s="1"/>
  <c r="CT32" i="5"/>
  <c r="BD16" i="5"/>
  <c r="BD20" i="5"/>
  <c r="BD18" i="5"/>
  <c r="BD30" i="5"/>
  <c r="BD19" i="5"/>
  <c r="CR32" i="5"/>
  <c r="CR55" i="5"/>
  <c r="CR56" i="5" s="1"/>
  <c r="CW68" i="5"/>
  <c r="CW80" i="5" s="1"/>
  <c r="BD26" i="5"/>
  <c r="BD15" i="5"/>
  <c r="CC8" i="26" l="1"/>
  <c r="CR88" i="26" s="1"/>
  <c r="W41" i="26" s="1"/>
  <c r="W32" i="23"/>
  <c r="W8" i="26"/>
  <c r="M8" i="26" s="1"/>
  <c r="I19" i="10" s="1"/>
  <c r="CR88" i="21"/>
  <c r="W41" i="21" s="1"/>
  <c r="W40" i="21"/>
  <c r="M16" i="21" s="1"/>
  <c r="D27" i="10" s="1"/>
  <c r="W5" i="26"/>
  <c r="W34" i="26"/>
  <c r="CC6" i="23"/>
  <c r="CR18" i="23" s="1"/>
  <c r="CR39" i="23" s="1"/>
  <c r="CR43" i="23" s="1"/>
  <c r="M4" i="21"/>
  <c r="D15" i="10" s="1"/>
  <c r="CC13" i="26"/>
  <c r="CW66" i="26" s="1"/>
  <c r="CW83" i="26" s="1"/>
  <c r="W15" i="26" s="1"/>
  <c r="CR63" i="21"/>
  <c r="W38" i="21" s="1"/>
  <c r="M5" i="21"/>
  <c r="D16" i="10" s="1"/>
  <c r="W29" i="23"/>
  <c r="M15" i="21"/>
  <c r="D26" i="10" s="1"/>
  <c r="W9" i="26"/>
  <c r="CC8" i="23"/>
  <c r="CR88" i="23" s="1"/>
  <c r="W41" i="23" s="1"/>
  <c r="W29" i="26"/>
  <c r="CC17" i="26"/>
  <c r="CW18" i="26" s="1"/>
  <c r="W13" i="26" s="1"/>
  <c r="CC5" i="26"/>
  <c r="CR23" i="26" s="1"/>
  <c r="W32" i="26"/>
  <c r="M7" i="26" s="1"/>
  <c r="I18" i="10" s="1"/>
  <c r="CC5" i="23"/>
  <c r="CR23" i="23" s="1"/>
  <c r="W40" i="23"/>
  <c r="W16" i="23"/>
  <c r="CC15" i="23"/>
  <c r="CW27" i="23" s="1"/>
  <c r="W8" i="23"/>
  <c r="M8" i="23" s="1"/>
  <c r="F19" i="10" s="1"/>
  <c r="CC16" i="23"/>
  <c r="CW23" i="23" s="1"/>
  <c r="W9" i="23"/>
  <c r="M9" i="23" s="1"/>
  <c r="F20" i="10" s="1"/>
  <c r="CC17" i="23"/>
  <c r="CW18" i="23" s="1"/>
  <c r="W10" i="23"/>
  <c r="M10" i="23" s="1"/>
  <c r="F21" i="10" s="1"/>
  <c r="W32" i="22"/>
  <c r="CC7" i="22"/>
  <c r="CC14" i="24"/>
  <c r="W7" i="24"/>
  <c r="CC12" i="22"/>
  <c r="W5" i="22"/>
  <c r="CC13" i="22"/>
  <c r="CW66" i="22" s="1"/>
  <c r="CW83" i="22" s="1"/>
  <c r="W15" i="22" s="1"/>
  <c r="W6" i="22"/>
  <c r="W31" i="24"/>
  <c r="M6" i="24" s="1"/>
  <c r="G17" i="10" s="1"/>
  <c r="CC6" i="24"/>
  <c r="CR18" i="24" s="1"/>
  <c r="CC15" i="25"/>
  <c r="CW27" i="25" s="1"/>
  <c r="W8" i="25"/>
  <c r="W29" i="25"/>
  <c r="CC4" i="25"/>
  <c r="CR27" i="25" s="1"/>
  <c r="CC16" i="24"/>
  <c r="CW23" i="24" s="1"/>
  <c r="W9" i="24"/>
  <c r="CC16" i="22"/>
  <c r="CW23" i="22" s="1"/>
  <c r="W9" i="22"/>
  <c r="W6" i="24"/>
  <c r="CC13" i="24"/>
  <c r="CW66" i="24" s="1"/>
  <c r="CW83" i="24" s="1"/>
  <c r="W15" i="24" s="1"/>
  <c r="CC7" i="24"/>
  <c r="W32" i="24"/>
  <c r="CC17" i="25"/>
  <c r="CW18" i="25" s="1"/>
  <c r="W10" i="25"/>
  <c r="M10" i="25" s="1"/>
  <c r="H21" i="10" s="1"/>
  <c r="CC7" i="25"/>
  <c r="W32" i="25"/>
  <c r="CC15" i="27"/>
  <c r="CW27" i="27" s="1"/>
  <c r="W8" i="27"/>
  <c r="CC17" i="22"/>
  <c r="CW18" i="22" s="1"/>
  <c r="W10" i="22"/>
  <c r="M10" i="22" s="1"/>
  <c r="E21" i="10" s="1"/>
  <c r="CC8" i="22"/>
  <c r="W33" i="22"/>
  <c r="CC5" i="24"/>
  <c r="CR23" i="24" s="1"/>
  <c r="W30" i="24"/>
  <c r="W5" i="25"/>
  <c r="CC12" i="25"/>
  <c r="W30" i="25"/>
  <c r="CC5" i="25"/>
  <c r="CR23" i="25" s="1"/>
  <c r="CC13" i="27"/>
  <c r="CW66" i="27" s="1"/>
  <c r="CW83" i="27" s="1"/>
  <c r="W15" i="27" s="1"/>
  <c r="W6" i="27"/>
  <c r="W31" i="27"/>
  <c r="M6" i="27" s="1"/>
  <c r="J17" i="10" s="1"/>
  <c r="CC6" i="27"/>
  <c r="CR18" i="27" s="1"/>
  <c r="CC12" i="24"/>
  <c r="W5" i="24"/>
  <c r="CC9" i="24"/>
  <c r="CR66" i="24" s="1"/>
  <c r="CR83" i="24" s="1"/>
  <c r="W42" i="24" s="1"/>
  <c r="W34" i="24"/>
  <c r="W6" i="25"/>
  <c r="CC13" i="25"/>
  <c r="CW66" i="25" s="1"/>
  <c r="CW83" i="25" s="1"/>
  <c r="W15" i="25" s="1"/>
  <c r="W31" i="25"/>
  <c r="M6" i="25" s="1"/>
  <c r="H17" i="10" s="1"/>
  <c r="CC6" i="25"/>
  <c r="CR18" i="25" s="1"/>
  <c r="CC17" i="27"/>
  <c r="CW18" i="27" s="1"/>
  <c r="W10" i="27"/>
  <c r="M10" i="27" s="1"/>
  <c r="J21" i="10" s="1"/>
  <c r="W29" i="27"/>
  <c r="CC4" i="27"/>
  <c r="CR27" i="27" s="1"/>
  <c r="W34" i="22"/>
  <c r="CC9" i="22"/>
  <c r="CR66" i="22" s="1"/>
  <c r="CR83" i="22" s="1"/>
  <c r="W42" i="22" s="1"/>
  <c r="CC8" i="24"/>
  <c r="W33" i="24"/>
  <c r="W7" i="25"/>
  <c r="CC14" i="25"/>
  <c r="CC9" i="25"/>
  <c r="CR66" i="25" s="1"/>
  <c r="CR83" i="25" s="1"/>
  <c r="W42" i="25" s="1"/>
  <c r="W34" i="25"/>
  <c r="W9" i="27"/>
  <c r="CC16" i="27"/>
  <c r="CW23" i="27" s="1"/>
  <c r="W32" i="27"/>
  <c r="CC7" i="27"/>
  <c r="W29" i="24"/>
  <c r="CC4" i="24"/>
  <c r="CR27" i="24" s="1"/>
  <c r="W9" i="25"/>
  <c r="CC16" i="25"/>
  <c r="CW23" i="25" s="1"/>
  <c r="W33" i="25"/>
  <c r="CC8" i="25"/>
  <c r="W5" i="27"/>
  <c r="CC12" i="27"/>
  <c r="W33" i="27"/>
  <c r="CC8" i="27"/>
  <c r="W5" i="23"/>
  <c r="CC12" i="23"/>
  <c r="W29" i="22"/>
  <c r="CC4" i="22"/>
  <c r="CR27" i="22" s="1"/>
  <c r="CC14" i="27"/>
  <c r="W7" i="27"/>
  <c r="W30" i="27"/>
  <c r="CC5" i="27"/>
  <c r="CR23" i="27" s="1"/>
  <c r="CC9" i="27"/>
  <c r="CR66" i="27" s="1"/>
  <c r="CR83" i="27" s="1"/>
  <c r="W42" i="27" s="1"/>
  <c r="W34" i="27"/>
  <c r="W8" i="22"/>
  <c r="CC15" i="22"/>
  <c r="CW27" i="22" s="1"/>
  <c r="W6" i="23"/>
  <c r="M5" i="23" s="1"/>
  <c r="F16" i="10" s="1"/>
  <c r="CC13" i="23"/>
  <c r="CW66" i="23" s="1"/>
  <c r="CW83" i="23" s="1"/>
  <c r="W15" i="23" s="1"/>
  <c r="CC5" i="22"/>
  <c r="CR23" i="22" s="1"/>
  <c r="W30" i="22"/>
  <c r="CC15" i="24"/>
  <c r="CW27" i="24" s="1"/>
  <c r="W8" i="24"/>
  <c r="M5" i="26"/>
  <c r="I16" i="10" s="1"/>
  <c r="W7" i="23"/>
  <c r="CC14" i="23"/>
  <c r="CC6" i="22"/>
  <c r="CR18" i="22" s="1"/>
  <c r="W31" i="22"/>
  <c r="M6" i="22" s="1"/>
  <c r="E17" i="10" s="1"/>
  <c r="CC17" i="24"/>
  <c r="CW18" i="24" s="1"/>
  <c r="W10" i="24"/>
  <c r="M10" i="24" s="1"/>
  <c r="G21" i="10" s="1"/>
  <c r="W7" i="22"/>
  <c r="CC14" i="22"/>
  <c r="W40" i="26"/>
  <c r="W16" i="26"/>
  <c r="CR39" i="26"/>
  <c r="CR43" i="26" s="1"/>
  <c r="W37" i="26"/>
  <c r="DJ11" i="26" s="1"/>
  <c r="CR34" i="26"/>
  <c r="CW88" i="21"/>
  <c r="W14" i="21" s="1"/>
  <c r="CW39" i="21"/>
  <c r="CW43" i="21" s="1"/>
  <c r="W13" i="21"/>
  <c r="CW34" i="21"/>
  <c r="CW41" i="21" s="1"/>
  <c r="CW58" i="21" s="1"/>
  <c r="W18" i="21" s="1"/>
  <c r="M18" i="21" s="1"/>
  <c r="D29" i="10" s="1"/>
  <c r="W43" i="21"/>
  <c r="DJ33" i="21"/>
  <c r="DJ38" i="21"/>
  <c r="DK38" i="21"/>
  <c r="DL38" i="21"/>
  <c r="CR33" i="5"/>
  <c r="BM15" i="5" a="1"/>
  <c r="BO16" i="5" s="1"/>
  <c r="BM26" i="5" a="1"/>
  <c r="BQ30" i="5" s="1"/>
  <c r="CW81" i="5"/>
  <c r="M4" i="26" l="1"/>
  <c r="I15" i="10" s="1"/>
  <c r="M7" i="23"/>
  <c r="F18" i="10" s="1"/>
  <c r="CW88" i="26"/>
  <c r="W14" i="26" s="1"/>
  <c r="M14" i="21"/>
  <c r="D25" i="10" s="1"/>
  <c r="M9" i="26"/>
  <c r="I20" i="10" s="1"/>
  <c r="M16" i="23"/>
  <c r="F27" i="10" s="1"/>
  <c r="CR34" i="23"/>
  <c r="CR41" i="23" s="1"/>
  <c r="CR58" i="23" s="1"/>
  <c r="W39" i="23" s="1"/>
  <c r="M15" i="23" s="1"/>
  <c r="F26" i="10" s="1"/>
  <c r="W37" i="23"/>
  <c r="DJ11" i="23" s="1"/>
  <c r="DJ29" i="23" s="1"/>
  <c r="M4" i="23"/>
  <c r="F15" i="10" s="1"/>
  <c r="CW88" i="27"/>
  <c r="W14" i="27" s="1"/>
  <c r="CR88" i="25"/>
  <c r="W41" i="25" s="1"/>
  <c r="CW34" i="26"/>
  <c r="CW41" i="26" s="1"/>
  <c r="CW58" i="26" s="1"/>
  <c r="W18" i="26" s="1"/>
  <c r="M18" i="26" s="1"/>
  <c r="I29" i="10" s="1"/>
  <c r="CW39" i="26"/>
  <c r="CW43" i="26" s="1"/>
  <c r="M7" i="22"/>
  <c r="E18" i="10" s="1"/>
  <c r="CR41" i="26"/>
  <c r="CR58" i="26" s="1"/>
  <c r="W39" i="26" s="1"/>
  <c r="M15" i="26" s="1"/>
  <c r="I26" i="10" s="1"/>
  <c r="CW88" i="24"/>
  <c r="W14" i="24" s="1"/>
  <c r="M5" i="22"/>
  <c r="E16" i="10" s="1"/>
  <c r="M5" i="24"/>
  <c r="G16" i="10" s="1"/>
  <c r="CR88" i="24"/>
  <c r="W41" i="24" s="1"/>
  <c r="M5" i="27"/>
  <c r="J16" i="10" s="1"/>
  <c r="M9" i="24"/>
  <c r="G20" i="10" s="1"/>
  <c r="M7" i="24"/>
  <c r="G18" i="10" s="1"/>
  <c r="M4" i="27"/>
  <c r="J15" i="10" s="1"/>
  <c r="M16" i="26"/>
  <c r="I27" i="10" s="1"/>
  <c r="M8" i="24"/>
  <c r="G19" i="10" s="1"/>
  <c r="CW88" i="23"/>
  <c r="W14" i="23" s="1"/>
  <c r="CW88" i="22"/>
  <c r="W14" i="22" s="1"/>
  <c r="CR88" i="27"/>
  <c r="W41" i="27" s="1"/>
  <c r="M9" i="22"/>
  <c r="E20" i="10" s="1"/>
  <c r="M4" i="22"/>
  <c r="E15" i="10" s="1"/>
  <c r="CW39" i="22"/>
  <c r="CW43" i="22" s="1"/>
  <c r="CW34" i="22"/>
  <c r="CW41" i="22" s="1"/>
  <c r="CW58" i="22" s="1"/>
  <c r="W18" i="22" s="1"/>
  <c r="M18" i="22" s="1"/>
  <c r="E29" i="10" s="1"/>
  <c r="W13" i="22"/>
  <c r="DC11" i="22" s="1"/>
  <c r="M9" i="27"/>
  <c r="J20" i="10" s="1"/>
  <c r="W13" i="27"/>
  <c r="DC11" i="27" s="1"/>
  <c r="DC35" i="27" s="1"/>
  <c r="CW39" i="27"/>
  <c r="CW43" i="27" s="1"/>
  <c r="CW34" i="27"/>
  <c r="CW41" i="27" s="1"/>
  <c r="CW58" i="27" s="1"/>
  <c r="W18" i="27" s="1"/>
  <c r="M18" i="27" s="1"/>
  <c r="J29" i="10" s="1"/>
  <c r="M8" i="27"/>
  <c r="J19" i="10" s="1"/>
  <c r="W37" i="25"/>
  <c r="CR39" i="25"/>
  <c r="CR43" i="25" s="1"/>
  <c r="CR34" i="25"/>
  <c r="CR41" i="25" s="1"/>
  <c r="CR58" i="25" s="1"/>
  <c r="W39" i="25" s="1"/>
  <c r="M15" i="25" s="1"/>
  <c r="H26" i="10" s="1"/>
  <c r="W40" i="22"/>
  <c r="W16" i="22"/>
  <c r="CW88" i="25"/>
  <c r="W14" i="25" s="1"/>
  <c r="W16" i="25"/>
  <c r="W40" i="25"/>
  <c r="M7" i="27"/>
  <c r="J18" i="10" s="1"/>
  <c r="M7" i="25"/>
  <c r="H18" i="10" s="1"/>
  <c r="M5" i="25"/>
  <c r="H16" i="10" s="1"/>
  <c r="M4" i="25"/>
  <c r="H15" i="10" s="1"/>
  <c r="M8" i="25"/>
  <c r="H19" i="10" s="1"/>
  <c r="M9" i="25"/>
  <c r="H20" i="10" s="1"/>
  <c r="W13" i="25"/>
  <c r="DC11" i="25" s="1"/>
  <c r="CW39" i="25"/>
  <c r="CW43" i="25" s="1"/>
  <c r="CW34" i="25"/>
  <c r="CW41" i="25" s="1"/>
  <c r="CW58" i="25" s="1"/>
  <c r="W18" i="25" s="1"/>
  <c r="M18" i="25" s="1"/>
  <c r="H29" i="10" s="1"/>
  <c r="CW34" i="23"/>
  <c r="CW41" i="23" s="1"/>
  <c r="CW58" i="23" s="1"/>
  <c r="W18" i="23" s="1"/>
  <c r="M18" i="23" s="1"/>
  <c r="F29" i="10" s="1"/>
  <c r="CW39" i="23"/>
  <c r="CW43" i="23" s="1"/>
  <c r="W13" i="23"/>
  <c r="W37" i="22"/>
  <c r="CR39" i="22"/>
  <c r="CR43" i="22" s="1"/>
  <c r="CR34" i="22"/>
  <c r="CR41" i="22" s="1"/>
  <c r="CR58" i="22" s="1"/>
  <c r="W39" i="22" s="1"/>
  <c r="M15" i="22" s="1"/>
  <c r="E26" i="10" s="1"/>
  <c r="M8" i="22"/>
  <c r="E19" i="10" s="1"/>
  <c r="CR39" i="24"/>
  <c r="CR43" i="24" s="1"/>
  <c r="CR34" i="24"/>
  <c r="CR41" i="24" s="1"/>
  <c r="CR58" i="24" s="1"/>
  <c r="W39" i="24" s="1"/>
  <c r="M15" i="24" s="1"/>
  <c r="G26" i="10" s="1"/>
  <c r="W37" i="24"/>
  <c r="M4" i="24"/>
  <c r="G15" i="10" s="1"/>
  <c r="W16" i="24"/>
  <c r="W40" i="24"/>
  <c r="CW34" i="24"/>
  <c r="CW41" i="24" s="1"/>
  <c r="CW58" i="24" s="1"/>
  <c r="W18" i="24" s="1"/>
  <c r="M18" i="24" s="1"/>
  <c r="G29" i="10" s="1"/>
  <c r="W13" i="24"/>
  <c r="DC11" i="24" s="1"/>
  <c r="DC29" i="24" s="1"/>
  <c r="CW39" i="24"/>
  <c r="CW43" i="24" s="1"/>
  <c r="W16" i="27"/>
  <c r="W40" i="27"/>
  <c r="W37" i="27"/>
  <c r="CR39" i="27"/>
  <c r="CR43" i="27" s="1"/>
  <c r="CR34" i="27"/>
  <c r="CR41" i="27" s="1"/>
  <c r="CR58" i="27" s="1"/>
  <c r="W39" i="27" s="1"/>
  <c r="M15" i="27" s="1"/>
  <c r="J26" i="10" s="1"/>
  <c r="CR88" i="22"/>
  <c r="W41" i="22" s="1"/>
  <c r="DJ29" i="26"/>
  <c r="DJ35" i="26"/>
  <c r="DC11" i="26"/>
  <c r="M13" i="26"/>
  <c r="I24" i="10" s="1"/>
  <c r="M13" i="21"/>
  <c r="D24" i="10" s="1"/>
  <c r="DC11" i="21"/>
  <c r="CW63" i="21"/>
  <c r="W17" i="21" s="1"/>
  <c r="M17" i="21" s="1"/>
  <c r="D28" i="10" s="1"/>
  <c r="DL37" i="21"/>
  <c r="DL39" i="21" s="1"/>
  <c r="W48" i="21" s="1"/>
  <c r="DK37" i="21"/>
  <c r="DK39" i="21" s="1"/>
  <c r="W47" i="21" s="1"/>
  <c r="DJ37" i="21"/>
  <c r="DJ39" i="21" s="1"/>
  <c r="W46" i="21" s="1"/>
  <c r="BR19" i="5"/>
  <c r="BN19" i="5"/>
  <c r="BP18" i="5"/>
  <c r="BP16" i="5"/>
  <c r="BR20" i="5"/>
  <c r="BP19" i="5"/>
  <c r="BQ16" i="5"/>
  <c r="BO17" i="5"/>
  <c r="BQ15" i="5"/>
  <c r="BQ17" i="5"/>
  <c r="BQ18" i="5"/>
  <c r="BM20" i="5"/>
  <c r="BQ19" i="5"/>
  <c r="BO18" i="5"/>
  <c r="BM17" i="5"/>
  <c r="BN17" i="5"/>
  <c r="BM15" i="5"/>
  <c r="BR16" i="5"/>
  <c r="BM18" i="5"/>
  <c r="BN20" i="5"/>
  <c r="BM19" i="5"/>
  <c r="BN15" i="5"/>
  <c r="BO19" i="5"/>
  <c r="BO20" i="5"/>
  <c r="BM16" i="5"/>
  <c r="BP20" i="5"/>
  <c r="BP15" i="5"/>
  <c r="BQ20" i="5"/>
  <c r="BR17" i="5"/>
  <c r="BP17" i="5"/>
  <c r="BR26" i="5"/>
  <c r="BN16" i="5"/>
  <c r="BN18" i="5"/>
  <c r="BR18" i="5"/>
  <c r="BR15" i="5"/>
  <c r="BO15" i="5"/>
  <c r="BN31" i="5"/>
  <c r="BR30" i="5"/>
  <c r="BP31" i="5"/>
  <c r="BO26" i="5"/>
  <c r="BP28" i="5"/>
  <c r="BP27" i="5"/>
  <c r="BR31" i="5"/>
  <c r="BM26" i="5"/>
  <c r="BR27" i="5"/>
  <c r="BN28" i="5"/>
  <c r="BN27" i="5"/>
  <c r="BM31" i="5"/>
  <c r="BO27" i="5"/>
  <c r="BP30" i="5"/>
  <c r="BO28" i="5"/>
  <c r="BO29" i="5"/>
  <c r="BP29" i="5"/>
  <c r="BQ28" i="5"/>
  <c r="BP26" i="5"/>
  <c r="BR29" i="5"/>
  <c r="BO30" i="5"/>
  <c r="BM27" i="5"/>
  <c r="BR28" i="5"/>
  <c r="BM30" i="5"/>
  <c r="BO31" i="5"/>
  <c r="BQ31" i="5"/>
  <c r="BQ29" i="5"/>
  <c r="BM29" i="5"/>
  <c r="BQ27" i="5"/>
  <c r="BN30" i="5"/>
  <c r="BN26" i="5"/>
  <c r="BQ26" i="5"/>
  <c r="BN29" i="5"/>
  <c r="BM28" i="5"/>
  <c r="DJ35" i="23" l="1"/>
  <c r="DL38" i="23" s="1"/>
  <c r="CW63" i="26"/>
  <c r="W17" i="26" s="1"/>
  <c r="M17" i="26" s="1"/>
  <c r="I28" i="10" s="1"/>
  <c r="CR63" i="26"/>
  <c r="W38" i="26" s="1"/>
  <c r="M14" i="26" s="1"/>
  <c r="I25" i="10" s="1"/>
  <c r="CR63" i="23"/>
  <c r="W38" i="23" s="1"/>
  <c r="M14" i="23" s="1"/>
  <c r="F25" i="10" s="1"/>
  <c r="DC35" i="24"/>
  <c r="DD38" i="24" s="1"/>
  <c r="DC29" i="27"/>
  <c r="W19" i="27" s="1"/>
  <c r="CR63" i="24"/>
  <c r="W38" i="24" s="1"/>
  <c r="M14" i="24" s="1"/>
  <c r="G25" i="10" s="1"/>
  <c r="CR63" i="22"/>
  <c r="W38" i="22" s="1"/>
  <c r="M14" i="22" s="1"/>
  <c r="E25" i="10" s="1"/>
  <c r="CW63" i="23"/>
  <c r="W17" i="23" s="1"/>
  <c r="M17" i="23" s="1"/>
  <c r="F28" i="10" s="1"/>
  <c r="W43" i="23"/>
  <c r="DJ33" i="23"/>
  <c r="DC11" i="23"/>
  <c r="DC29" i="23" s="1"/>
  <c r="M13" i="23"/>
  <c r="F24" i="10" s="1"/>
  <c r="CW63" i="25"/>
  <c r="W17" i="25" s="1"/>
  <c r="M17" i="25" s="1"/>
  <c r="H28" i="10" s="1"/>
  <c r="CR63" i="27"/>
  <c r="W38" i="27" s="1"/>
  <c r="M14" i="27" s="1"/>
  <c r="J25" i="10" s="1"/>
  <c r="CW63" i="27"/>
  <c r="W17" i="27" s="1"/>
  <c r="M17" i="27" s="1"/>
  <c r="J28" i="10" s="1"/>
  <c r="M16" i="24"/>
  <c r="G27" i="10" s="1"/>
  <c r="DJ11" i="24"/>
  <c r="M13" i="24"/>
  <c r="G24" i="10" s="1"/>
  <c r="DC29" i="25"/>
  <c r="DC35" i="25"/>
  <c r="M16" i="22"/>
  <c r="E27" i="10" s="1"/>
  <c r="M16" i="25"/>
  <c r="H27" i="10" s="1"/>
  <c r="DC35" i="22"/>
  <c r="DC29" i="22"/>
  <c r="CR63" i="25"/>
  <c r="W38" i="25" s="1"/>
  <c r="M14" i="25" s="1"/>
  <c r="H25" i="10" s="1"/>
  <c r="CW63" i="22"/>
  <c r="W17" i="22" s="1"/>
  <c r="M17" i="22" s="1"/>
  <c r="E28" i="10" s="1"/>
  <c r="DJ11" i="27"/>
  <c r="M13" i="27"/>
  <c r="J24" i="10" s="1"/>
  <c r="M16" i="27"/>
  <c r="J27" i="10" s="1"/>
  <c r="DJ11" i="25"/>
  <c r="M13" i="25"/>
  <c r="H24" i="10" s="1"/>
  <c r="CW63" i="24"/>
  <c r="W17" i="24" s="1"/>
  <c r="M17" i="24" s="1"/>
  <c r="G28" i="10" s="1"/>
  <c r="DJ11" i="22"/>
  <c r="M13" i="22"/>
  <c r="E24" i="10" s="1"/>
  <c r="DC35" i="26"/>
  <c r="DC29" i="26"/>
  <c r="W19" i="24"/>
  <c r="DC33" i="24"/>
  <c r="DL38" i="26"/>
  <c r="DK38" i="26"/>
  <c r="DJ38" i="26"/>
  <c r="W43" i="26"/>
  <c r="DJ33" i="26"/>
  <c r="DC38" i="27"/>
  <c r="DD38" i="27"/>
  <c r="DE38" i="27"/>
  <c r="DC35" i="21"/>
  <c r="DC29" i="21"/>
  <c r="BU26" i="5" a="1"/>
  <c r="BU29" i="5" s="1"/>
  <c r="W8" i="5" s="1"/>
  <c r="BU15" i="5" a="1"/>
  <c r="BU16" i="5" s="1"/>
  <c r="W30" i="5" s="1"/>
  <c r="DC38" i="24" l="1"/>
  <c r="DC35" i="23"/>
  <c r="DD38" i="23" s="1"/>
  <c r="DK38" i="23"/>
  <c r="DJ38" i="23"/>
  <c r="DC33" i="27"/>
  <c r="DD37" i="27" s="1"/>
  <c r="DD39" i="27" s="1"/>
  <c r="W23" i="27" s="1"/>
  <c r="DE38" i="24"/>
  <c r="DL37" i="23"/>
  <c r="DL39" i="23" s="1"/>
  <c r="W48" i="23" s="1"/>
  <c r="DK37" i="23"/>
  <c r="DJ37" i="23"/>
  <c r="DC33" i="23"/>
  <c r="W19" i="23"/>
  <c r="M19" i="23" s="1"/>
  <c r="F30" i="10" s="1"/>
  <c r="W19" i="22"/>
  <c r="DC33" i="22"/>
  <c r="DE38" i="22"/>
  <c r="DC38" i="22"/>
  <c r="DD38" i="22"/>
  <c r="DJ35" i="22"/>
  <c r="DJ29" i="22"/>
  <c r="DE38" i="25"/>
  <c r="DD38" i="25"/>
  <c r="DC38" i="25"/>
  <c r="DC33" i="25"/>
  <c r="W19" i="25"/>
  <c r="DJ35" i="25"/>
  <c r="DJ29" i="25"/>
  <c r="DJ29" i="24"/>
  <c r="DJ35" i="24"/>
  <c r="DJ35" i="27"/>
  <c r="DJ29" i="27"/>
  <c r="DE37" i="24"/>
  <c r="DD37" i="24"/>
  <c r="DD39" i="24" s="1"/>
  <c r="W23" i="24" s="1"/>
  <c r="DC37" i="24"/>
  <c r="DL37" i="26"/>
  <c r="DL39" i="26" s="1"/>
  <c r="W48" i="26" s="1"/>
  <c r="DK37" i="26"/>
  <c r="DK39" i="26" s="1"/>
  <c r="W47" i="26" s="1"/>
  <c r="DJ37" i="26"/>
  <c r="DJ39" i="26" s="1"/>
  <c r="W46" i="26" s="1"/>
  <c r="DC33" i="26"/>
  <c r="W19" i="26"/>
  <c r="M19" i="26" s="1"/>
  <c r="I30" i="10" s="1"/>
  <c r="DD38" i="26"/>
  <c r="DE38" i="26"/>
  <c r="DC38" i="26"/>
  <c r="DC33" i="21"/>
  <c r="W19" i="21"/>
  <c r="M19" i="21" s="1"/>
  <c r="D30" i="10" s="1"/>
  <c r="DE38" i="21"/>
  <c r="DC38" i="21"/>
  <c r="DD38" i="21"/>
  <c r="CC15" i="5"/>
  <c r="CW27" i="5" s="1"/>
  <c r="BU15" i="5"/>
  <c r="W29" i="5" s="1"/>
  <c r="BU20" i="5"/>
  <c r="W34" i="5" s="1"/>
  <c r="BU18" i="5"/>
  <c r="W32" i="5" s="1"/>
  <c r="BU19" i="5"/>
  <c r="W33" i="5" s="1"/>
  <c r="M8" i="5" s="1"/>
  <c r="BU17" i="5"/>
  <c r="CC6" i="5" s="1"/>
  <c r="CR18" i="5" s="1"/>
  <c r="W37" i="5" s="1"/>
  <c r="DJ11" i="5" s="1"/>
  <c r="DJ35" i="5" s="1"/>
  <c r="BU27" i="5"/>
  <c r="CC13" i="5" s="1"/>
  <c r="CW66" i="5" s="1"/>
  <c r="CW83" i="5" s="1"/>
  <c r="W15" i="5" s="1"/>
  <c r="BU30" i="5"/>
  <c r="CC16" i="5" s="1"/>
  <c r="CW23" i="5" s="1"/>
  <c r="BU26" i="5"/>
  <c r="W5" i="5" s="1"/>
  <c r="M4" i="5" s="1"/>
  <c r="CC5" i="5"/>
  <c r="CR23" i="5" s="1"/>
  <c r="BU28" i="5"/>
  <c r="CC14" i="5" s="1"/>
  <c r="BU31" i="5"/>
  <c r="W10" i="5" s="1"/>
  <c r="M10" i="5" s="1"/>
  <c r="DK39" i="23" l="1"/>
  <c r="W47" i="23" s="1"/>
  <c r="DJ39" i="23"/>
  <c r="W46" i="23" s="1"/>
  <c r="DC39" i="24"/>
  <c r="W22" i="24" s="1"/>
  <c r="DE38" i="23"/>
  <c r="DC38" i="23"/>
  <c r="DE37" i="27"/>
  <c r="DE39" i="27" s="1"/>
  <c r="W24" i="27" s="1"/>
  <c r="DC37" i="27"/>
  <c r="DC39" i="27" s="1"/>
  <c r="W22" i="27" s="1"/>
  <c r="DE39" i="24"/>
  <c r="W24" i="24" s="1"/>
  <c r="DJ33" i="24"/>
  <c r="W43" i="24"/>
  <c r="M19" i="24" s="1"/>
  <c r="G30" i="10" s="1"/>
  <c r="W43" i="25"/>
  <c r="M19" i="25" s="1"/>
  <c r="H30" i="10" s="1"/>
  <c r="DJ33" i="25"/>
  <c r="DJ38" i="22"/>
  <c r="DK38" i="22"/>
  <c r="DL38" i="22"/>
  <c r="DK38" i="27"/>
  <c r="DL38" i="27"/>
  <c r="DJ38" i="27"/>
  <c r="DK38" i="25"/>
  <c r="DL38" i="25"/>
  <c r="DJ38" i="25"/>
  <c r="DL38" i="24"/>
  <c r="DJ38" i="24"/>
  <c r="DK38" i="24"/>
  <c r="DE37" i="25"/>
  <c r="DE39" i="25" s="1"/>
  <c r="W24" i="25" s="1"/>
  <c r="DD37" i="25"/>
  <c r="DD39" i="25" s="1"/>
  <c r="W23" i="25" s="1"/>
  <c r="DC37" i="25"/>
  <c r="DC39" i="25" s="1"/>
  <c r="W22" i="25" s="1"/>
  <c r="DD37" i="22"/>
  <c r="DD39" i="22" s="1"/>
  <c r="W23" i="22" s="1"/>
  <c r="DC37" i="22"/>
  <c r="DC39" i="22" s="1"/>
  <c r="W22" i="22" s="1"/>
  <c r="DE37" i="22"/>
  <c r="DE39" i="22" s="1"/>
  <c r="W24" i="22" s="1"/>
  <c r="DD37" i="23"/>
  <c r="DD39" i="23" s="1"/>
  <c r="W23" i="23" s="1"/>
  <c r="DE37" i="23"/>
  <c r="DE39" i="23" s="1"/>
  <c r="W24" i="23" s="1"/>
  <c r="M24" i="23" s="1"/>
  <c r="F35" i="10" s="1"/>
  <c r="DC37" i="23"/>
  <c r="DJ33" i="27"/>
  <c r="W43" i="27"/>
  <c r="M19" i="27" s="1"/>
  <c r="J30" i="10" s="1"/>
  <c r="DJ33" i="22"/>
  <c r="W43" i="22"/>
  <c r="M19" i="22" s="1"/>
  <c r="E30" i="10" s="1"/>
  <c r="DC37" i="26"/>
  <c r="DC39" i="26" s="1"/>
  <c r="W22" i="26" s="1"/>
  <c r="M22" i="26" s="1"/>
  <c r="I33" i="10" s="1"/>
  <c r="DD37" i="26"/>
  <c r="DD39" i="26" s="1"/>
  <c r="W23" i="26" s="1"/>
  <c r="M23" i="26" s="1"/>
  <c r="I34" i="10" s="1"/>
  <c r="DE37" i="26"/>
  <c r="DE39" i="26" s="1"/>
  <c r="W24" i="26" s="1"/>
  <c r="M24" i="26" s="1"/>
  <c r="I35" i="10" s="1"/>
  <c r="DE37" i="21"/>
  <c r="DE39" i="21" s="1"/>
  <c r="W24" i="21" s="1"/>
  <c r="M24" i="21" s="1"/>
  <c r="D35" i="10" s="1"/>
  <c r="DD37" i="21"/>
  <c r="DD39" i="21" s="1"/>
  <c r="W23" i="21" s="1"/>
  <c r="M23" i="21" s="1"/>
  <c r="D34" i="10" s="1"/>
  <c r="DC37" i="21"/>
  <c r="DC39" i="21" s="1"/>
  <c r="W22" i="21" s="1"/>
  <c r="M22" i="21" s="1"/>
  <c r="D33" i="10" s="1"/>
  <c r="DK38" i="5"/>
  <c r="DJ38" i="5"/>
  <c r="DL38" i="5"/>
  <c r="DJ29" i="5"/>
  <c r="CC9" i="5"/>
  <c r="CR66" i="5" s="1"/>
  <c r="CR83" i="5" s="1"/>
  <c r="W42" i="5" s="1"/>
  <c r="CC4" i="5"/>
  <c r="CR27" i="5" s="1"/>
  <c r="CC8" i="5"/>
  <c r="CC7" i="5"/>
  <c r="W16" i="5" s="1"/>
  <c r="CR34" i="5"/>
  <c r="CR41" i="5" s="1"/>
  <c r="CR58" i="5" s="1"/>
  <c r="W39" i="5" s="1"/>
  <c r="M15" i="5" s="1"/>
  <c r="W31" i="5"/>
  <c r="M6" i="5" s="1"/>
  <c r="W7" i="5"/>
  <c r="M7" i="5" s="1"/>
  <c r="W9" i="5"/>
  <c r="M9" i="5" s="1"/>
  <c r="CC12" i="5"/>
  <c r="CW88" i="5" s="1"/>
  <c r="W14" i="5" s="1"/>
  <c r="CR39" i="5"/>
  <c r="W6" i="5"/>
  <c r="M5" i="5" s="1"/>
  <c r="CC17" i="5"/>
  <c r="CW18" i="5" s="1"/>
  <c r="CW34" i="5" s="1"/>
  <c r="CW41" i="5" s="1"/>
  <c r="CW58" i="5" s="1"/>
  <c r="W18" i="5" s="1"/>
  <c r="M18" i="5" s="1"/>
  <c r="M23" i="23" l="1"/>
  <c r="F34" i="10" s="1"/>
  <c r="DC39" i="23"/>
  <c r="W22" i="23" s="1"/>
  <c r="M22" i="23" s="1"/>
  <c r="F33" i="10" s="1"/>
  <c r="DJ37" i="27"/>
  <c r="DJ39" i="27" s="1"/>
  <c r="W46" i="27" s="1"/>
  <c r="M22" i="27" s="1"/>
  <c r="J33" i="10" s="1"/>
  <c r="DL37" i="27"/>
  <c r="DL39" i="27" s="1"/>
  <c r="W48" i="27" s="1"/>
  <c r="M24" i="27" s="1"/>
  <c r="J35" i="10" s="1"/>
  <c r="DK37" i="27"/>
  <c r="DK39" i="27" s="1"/>
  <c r="W47" i="27" s="1"/>
  <c r="M23" i="27" s="1"/>
  <c r="J34" i="10" s="1"/>
  <c r="DL37" i="22"/>
  <c r="DL39" i="22" s="1"/>
  <c r="W48" i="22" s="1"/>
  <c r="M24" i="22" s="1"/>
  <c r="E35" i="10" s="1"/>
  <c r="DJ37" i="22"/>
  <c r="DJ39" i="22" s="1"/>
  <c r="W46" i="22" s="1"/>
  <c r="M22" i="22" s="1"/>
  <c r="E33" i="10" s="1"/>
  <c r="DK37" i="22"/>
  <c r="DK39" i="22" s="1"/>
  <c r="W47" i="22" s="1"/>
  <c r="M23" i="22" s="1"/>
  <c r="E34" i="10" s="1"/>
  <c r="DK37" i="25"/>
  <c r="DK39" i="25" s="1"/>
  <c r="W47" i="25" s="1"/>
  <c r="M23" i="25" s="1"/>
  <c r="H34" i="10" s="1"/>
  <c r="DL37" i="25"/>
  <c r="DL39" i="25" s="1"/>
  <c r="W48" i="25" s="1"/>
  <c r="M24" i="25" s="1"/>
  <c r="H35" i="10" s="1"/>
  <c r="DJ37" i="25"/>
  <c r="DJ39" i="25" s="1"/>
  <c r="W46" i="25" s="1"/>
  <c r="M22" i="25" s="1"/>
  <c r="H33" i="10" s="1"/>
  <c r="DL37" i="24"/>
  <c r="DL39" i="24" s="1"/>
  <c r="W48" i="24" s="1"/>
  <c r="M24" i="24" s="1"/>
  <c r="G35" i="10" s="1"/>
  <c r="DK37" i="24"/>
  <c r="DK39" i="24" s="1"/>
  <c r="W47" i="24" s="1"/>
  <c r="M23" i="24" s="1"/>
  <c r="G34" i="10" s="1"/>
  <c r="DJ37" i="24"/>
  <c r="DJ39" i="24" s="1"/>
  <c r="W46" i="24" s="1"/>
  <c r="M22" i="24" s="1"/>
  <c r="G33" i="10" s="1"/>
  <c r="DJ33" i="5"/>
  <c r="DL37" i="5" s="1"/>
  <c r="W43" i="5"/>
  <c r="CR43" i="5"/>
  <c r="CR63" i="5" s="1"/>
  <c r="W38" i="5" s="1"/>
  <c r="M14" i="5"/>
  <c r="CR88" i="5"/>
  <c r="W41" i="5" s="1"/>
  <c r="W40" i="5"/>
  <c r="M16" i="5" s="1"/>
  <c r="CW39" i="5"/>
  <c r="CW43" i="5" s="1"/>
  <c r="CW63" i="5" s="1"/>
  <c r="W17" i="5" s="1"/>
  <c r="M17" i="5" s="1"/>
  <c r="W13" i="5"/>
  <c r="DJ37" i="5" l="1"/>
  <c r="DK37" i="5"/>
  <c r="M13" i="5"/>
  <c r="DC11" i="5"/>
  <c r="DC35" i="5" s="1"/>
  <c r="DE38" i="5" l="1"/>
  <c r="DD38" i="5"/>
  <c r="DC38" i="5"/>
  <c r="DC29" i="5"/>
  <c r="DC33" i="5" l="1"/>
  <c r="DD37" i="5" s="1"/>
  <c r="W19" i="5"/>
  <c r="M19" i="5" s="1"/>
  <c r="DE37" i="5" l="1"/>
  <c r="DE39" i="5" s="1"/>
  <c r="W24" i="5" s="1"/>
  <c r="M24" i="5" s="1"/>
  <c r="DC37" i="5"/>
  <c r="DC39" i="5" s="1"/>
  <c r="W22" i="5" s="1"/>
  <c r="M22" i="5" s="1"/>
  <c r="DL39" i="5"/>
  <c r="W48" i="5" s="1"/>
  <c r="DJ39" i="5"/>
  <c r="W46" i="5" s="1"/>
  <c r="DK39" i="5"/>
  <c r="W47" i="5" s="1"/>
  <c r="DD39" i="5"/>
  <c r="W23" i="5" s="1"/>
  <c r="M23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<sst xmlns="http://schemas.openxmlformats.org/spreadsheetml/2006/main" count="6619" uniqueCount="428">
  <si>
    <t>Point Position Inputs</t>
  </si>
  <si>
    <t>(mm)</t>
  </si>
  <si>
    <t>x</t>
  </si>
  <si>
    <t>y</t>
  </si>
  <si>
    <t>z</t>
  </si>
  <si>
    <t>Contact Patch Loads</t>
  </si>
  <si>
    <t>Force</t>
  </si>
  <si>
    <t>Moment</t>
  </si>
  <si>
    <t>(N)</t>
  </si>
  <si>
    <t>(Nm)</t>
  </si>
  <si>
    <t>Point Positions</t>
  </si>
  <si>
    <t>Upper Pickup Unit Vector</t>
  </si>
  <si>
    <t>Label</t>
  </si>
  <si>
    <t>v12</t>
  </si>
  <si>
    <t>i</t>
  </si>
  <si>
    <t>j</t>
  </si>
  <si>
    <t>k</t>
  </si>
  <si>
    <t>v23</t>
  </si>
  <si>
    <t xml:space="preserve">x vector </t>
  </si>
  <si>
    <t>cross product for z vector normal to CA plane</t>
  </si>
  <si>
    <t>x cross z</t>
  </si>
  <si>
    <t xml:space="preserve">v12 cross v23 </t>
  </si>
  <si>
    <t>normal vector for both to make y vector</t>
  </si>
  <si>
    <t>ux</t>
  </si>
  <si>
    <t>uy</t>
  </si>
  <si>
    <t>uz</t>
  </si>
  <si>
    <t>uz^</t>
  </si>
  <si>
    <t xml:space="preserve">uy^ </t>
  </si>
  <si>
    <t>ux^</t>
  </si>
  <si>
    <t>Lower Pickup Unit Vector</t>
  </si>
  <si>
    <t>v67</t>
  </si>
  <si>
    <t>v78</t>
  </si>
  <si>
    <t>lx^</t>
  </si>
  <si>
    <t xml:space="preserve">ly^ </t>
  </si>
  <si>
    <t>lz^</t>
  </si>
  <si>
    <t>Upper Pickup Position</t>
  </si>
  <si>
    <t>Lower Pickup Position</t>
  </si>
  <si>
    <t xml:space="preserve">  (origin) 9</t>
  </si>
  <si>
    <t>Tie Rod Position</t>
  </si>
  <si>
    <t>Tie Rod Unit Vector</t>
  </si>
  <si>
    <t>Pullrod Position</t>
  </si>
  <si>
    <t>Pushrod Position</t>
  </si>
  <si>
    <t>Pushrod Unit Vector</t>
  </si>
  <si>
    <t>Pullrod Unit Vector</t>
  </si>
  <si>
    <t>t^</t>
  </si>
  <si>
    <t>t</t>
  </si>
  <si>
    <t>lx</t>
  </si>
  <si>
    <t>ly</t>
  </si>
  <si>
    <t>lz</t>
  </si>
  <si>
    <t>x1</t>
  </si>
  <si>
    <t>x2</t>
  </si>
  <si>
    <t>x3</t>
  </si>
  <si>
    <t>x4</t>
  </si>
  <si>
    <t>x5</t>
  </si>
  <si>
    <t>x6</t>
  </si>
  <si>
    <t>x7</t>
  </si>
  <si>
    <t>Fx</t>
  </si>
  <si>
    <t>Fy</t>
  </si>
  <si>
    <t>Sum Forces</t>
  </si>
  <si>
    <t>Fz</t>
  </si>
  <si>
    <t>Sum Moments</t>
  </si>
  <si>
    <t>Mx</t>
  </si>
  <si>
    <t>My</t>
  </si>
  <si>
    <t>Mz</t>
  </si>
  <si>
    <t>=</t>
  </si>
  <si>
    <t>Upper Pickup Moment Terms</t>
  </si>
  <si>
    <t>https://www.statology.org/cross-product-excel/</t>
  </si>
  <si>
    <t>cross product</t>
  </si>
  <si>
    <t>2--</t>
  </si>
  <si>
    <t>2-- cross ux^</t>
  </si>
  <si>
    <t>2-- cross uy^</t>
  </si>
  <si>
    <t>2-- cross uz^</t>
  </si>
  <si>
    <t>7--</t>
  </si>
  <si>
    <t>7-- cross lx^</t>
  </si>
  <si>
    <t>7-- cross ly^</t>
  </si>
  <si>
    <t>7-- cross lz^</t>
  </si>
  <si>
    <t>5--</t>
  </si>
  <si>
    <t xml:space="preserve">5^-- cross t^ </t>
  </si>
  <si>
    <t>Lower Pickup Moment Terms</t>
  </si>
  <si>
    <t>xn is scalar force of each respective vector - unknows we are soling for (7 b/c both push and pullrod are here)</t>
  </si>
  <si>
    <t xml:space="preserve"> Tie Rod Moment Terms</t>
  </si>
  <si>
    <t>F--</t>
  </si>
  <si>
    <t>PULLROD</t>
  </si>
  <si>
    <t>ALL INPUTS</t>
  </si>
  <si>
    <t>(becomes origin) 9</t>
  </si>
  <si>
    <t>__UIF</t>
  </si>
  <si>
    <t>__UO</t>
  </si>
  <si>
    <t>__UIA</t>
  </si>
  <si>
    <t>__IT</t>
  </si>
  <si>
    <t>__OT</t>
  </si>
  <si>
    <t>__LIF</t>
  </si>
  <si>
    <t>__LO</t>
  </si>
  <si>
    <t>__LIA</t>
  </si>
  <si>
    <r>
      <t xml:space="preserve">Force Variables </t>
    </r>
    <r>
      <rPr>
        <sz val="11"/>
        <color theme="1"/>
        <rFont val="Aptos Narrow"/>
        <family val="2"/>
        <scheme val="minor"/>
      </rPr>
      <t>(scalar)</t>
    </r>
    <r>
      <rPr>
        <b/>
        <sz val="11"/>
        <color theme="1"/>
        <rFont val="Aptos Narrow"/>
        <family val="2"/>
        <scheme val="minor"/>
      </rPr>
      <t>:</t>
    </r>
  </si>
  <si>
    <t>pushrod</t>
  </si>
  <si>
    <t>*pullrod only</t>
  </si>
  <si>
    <t>*pushrod only</t>
  </si>
  <si>
    <t>__OP</t>
  </si>
  <si>
    <t>__IP</t>
  </si>
  <si>
    <t>__CP</t>
  </si>
  <si>
    <t>UPPER INBOARD FORE</t>
  </si>
  <si>
    <t>UPPER OUTBOARD</t>
  </si>
  <si>
    <t>UPPER INBOARD AFT</t>
  </si>
  <si>
    <t>INBOARD TIE ROD</t>
  </si>
  <si>
    <t>OUTBOARD TIE ROD</t>
  </si>
  <si>
    <t>LOWER INBOARD FORE</t>
  </si>
  <si>
    <t>LOWER OUTBOARD</t>
  </si>
  <si>
    <r>
      <t xml:space="preserve">OUTBOARD </t>
    </r>
    <r>
      <rPr>
        <b/>
        <sz val="11"/>
        <color theme="1"/>
        <rFont val="Aptos Narrow"/>
        <family val="2"/>
        <scheme val="minor"/>
      </rPr>
      <t>PULLROD</t>
    </r>
  </si>
  <si>
    <r>
      <t xml:space="preserve">INBOARD </t>
    </r>
    <r>
      <rPr>
        <b/>
        <sz val="11"/>
        <color theme="1"/>
        <rFont val="Aptos Narrow"/>
        <family val="2"/>
        <scheme val="minor"/>
      </rPr>
      <t>PULLROD</t>
    </r>
  </si>
  <si>
    <r>
      <t xml:space="preserve">OUTBOARD </t>
    </r>
    <r>
      <rPr>
        <b/>
        <sz val="11"/>
        <color theme="1"/>
        <rFont val="Aptos Narrow"/>
        <family val="2"/>
        <scheme val="minor"/>
      </rPr>
      <t>PUSHROD</t>
    </r>
  </si>
  <si>
    <r>
      <t xml:space="preserve">INBOARD </t>
    </r>
    <r>
      <rPr>
        <b/>
        <sz val="11"/>
        <color theme="1"/>
        <rFont val="Aptos Narrow"/>
        <family val="2"/>
        <scheme val="minor"/>
      </rPr>
      <t>PUSHROD</t>
    </r>
  </si>
  <si>
    <t>__  (F/R) (L/R) Excluded</t>
  </si>
  <si>
    <t>CONTACT PATCH</t>
  </si>
  <si>
    <t>mm</t>
  </si>
  <si>
    <t>N</t>
  </si>
  <si>
    <t>Unit</t>
  </si>
  <si>
    <t>HDPT Code</t>
  </si>
  <si>
    <t>HDPT Name</t>
  </si>
  <si>
    <t>Geometry Inputs</t>
  </si>
  <si>
    <t>Load Inputs</t>
  </si>
  <si>
    <t>Nm</t>
  </si>
  <si>
    <t>ignore that y vector is always backwards :)</t>
  </si>
  <si>
    <t>[A]×[x--]</t>
  </si>
  <si>
    <t>[b]</t>
  </si>
  <si>
    <t>ignore that y/z vector is backwards</t>
  </si>
  <si>
    <t>[x--]</t>
  </si>
  <si>
    <t>[A]^-1×[b]</t>
  </si>
  <si>
    <t>it is also backwards in the math :(</t>
  </si>
  <si>
    <t>Upper CA</t>
  </si>
  <si>
    <t>Axis</t>
  </si>
  <si>
    <t>Item</t>
  </si>
  <si>
    <t>Tie Rod</t>
  </si>
  <si>
    <t>Lower CA</t>
  </si>
  <si>
    <t>Force Outputs</t>
  </si>
  <si>
    <t>Linkage Outputs</t>
  </si>
  <si>
    <t>Upper Fore</t>
  </si>
  <si>
    <t>Upper Aft</t>
  </si>
  <si>
    <t xml:space="preserve">Lower Fore </t>
  </si>
  <si>
    <t>Lower Aft</t>
  </si>
  <si>
    <t>Push/Pull-Rod</t>
  </si>
  <si>
    <t>Tie-Rod</t>
  </si>
  <si>
    <t>kN</t>
  </si>
  <si>
    <t>Upper CA Mounted Push/Pull-Rod</t>
  </si>
  <si>
    <t xml:space="preserve">Pullrod </t>
  </si>
  <si>
    <t>Out of Plane CA Load</t>
  </si>
  <si>
    <t>Pullrod Load</t>
  </si>
  <si>
    <t>Pushrod Load</t>
  </si>
  <si>
    <t xml:space="preserve">Dot Product </t>
  </si>
  <si>
    <t>Lower CA Mounted Push-Rod</t>
  </si>
  <si>
    <t>v23-- Vector</t>
  </si>
  <si>
    <t>Magnitude</t>
  </si>
  <si>
    <t>v32^ Unit Vector</t>
  </si>
  <si>
    <t>v12-- Vector</t>
  </si>
  <si>
    <t>v12^ Unit Vector</t>
  </si>
  <si>
    <t>uY Unit Vector</t>
  </si>
  <si>
    <t>uY  Load</t>
  </si>
  <si>
    <t>uY^ Dot v 32^</t>
  </si>
  <si>
    <t>32 Link Load</t>
  </si>
  <si>
    <t>12 Link Load</t>
  </si>
  <si>
    <t>v12^ dot v32^</t>
  </si>
  <si>
    <t>Dot Product</t>
  </si>
  <si>
    <t>lY  Load</t>
  </si>
  <si>
    <t>lY Unit Vector</t>
  </si>
  <si>
    <t>v67-- Vector</t>
  </si>
  <si>
    <t>v67^ Unit Vector</t>
  </si>
  <si>
    <t>v78-- Vector</t>
  </si>
  <si>
    <t>v87^ Unit Vector</t>
  </si>
  <si>
    <t>87 Link Load</t>
  </si>
  <si>
    <t>67 Link Load</t>
  </si>
  <si>
    <t xml:space="preserve">Upright Outupts </t>
  </si>
  <si>
    <t>Solve Upright -&gt;</t>
  </si>
  <si>
    <t>Solve Linkages -&gt;</t>
  </si>
  <si>
    <t>Vector Formating -&gt;</t>
  </si>
  <si>
    <t>Front Left</t>
  </si>
  <si>
    <t>Front Right</t>
  </si>
  <si>
    <t>Name</t>
  </si>
  <si>
    <t>X</t>
  </si>
  <si>
    <t>Y</t>
  </si>
  <si>
    <t>Z</t>
  </si>
  <si>
    <t>Description</t>
  </si>
  <si>
    <t>FLLO</t>
  </si>
  <si>
    <t>Lower outboard</t>
  </si>
  <si>
    <t>FRLO</t>
  </si>
  <si>
    <t>FLLIF</t>
  </si>
  <si>
    <t>Lower inboard fore</t>
  </si>
  <si>
    <t>FRRIF</t>
  </si>
  <si>
    <t>FLLIA</t>
  </si>
  <si>
    <t>Lower inboard aft</t>
  </si>
  <si>
    <t>FRRIA</t>
  </si>
  <si>
    <t>FLUO</t>
  </si>
  <si>
    <t>Upper outboard</t>
  </si>
  <si>
    <t>FRUO</t>
  </si>
  <si>
    <t>FLUIF</t>
  </si>
  <si>
    <t>Upper inboard fore</t>
  </si>
  <si>
    <t>FRUIF</t>
  </si>
  <si>
    <t>FLUIA</t>
  </si>
  <si>
    <t>Upper inboard aft</t>
  </si>
  <si>
    <t>FRUIA</t>
  </si>
  <si>
    <t>FLOT</t>
  </si>
  <si>
    <t>Ouboard Tie</t>
  </si>
  <si>
    <t>FROT</t>
  </si>
  <si>
    <t>FLIT</t>
  </si>
  <si>
    <t>Inboard Tie</t>
  </si>
  <si>
    <t>FRIT</t>
  </si>
  <si>
    <t>FLCP</t>
  </si>
  <si>
    <t>Contact patch</t>
  </si>
  <si>
    <t>FRCP</t>
  </si>
  <si>
    <t>FLWC</t>
  </si>
  <si>
    <t>Wheel Center</t>
  </si>
  <si>
    <t>FRWC</t>
  </si>
  <si>
    <t>FLOP</t>
  </si>
  <si>
    <t>FROP</t>
  </si>
  <si>
    <t>FLIP</t>
  </si>
  <si>
    <t>FRIP</t>
  </si>
  <si>
    <t>FLBC</t>
  </si>
  <si>
    <t>Bellcrank Anchor</t>
  </si>
  <si>
    <t>FRBC</t>
  </si>
  <si>
    <t>FLSO</t>
  </si>
  <si>
    <t>Shock outboard</t>
  </si>
  <si>
    <t>FRSO</t>
  </si>
  <si>
    <t>FLSI</t>
  </si>
  <si>
    <t>Shock inboard</t>
  </si>
  <si>
    <t>FRSI</t>
  </si>
  <si>
    <t>Rear Left</t>
  </si>
  <si>
    <t>Rear Right</t>
  </si>
  <si>
    <t>RLLO</t>
  </si>
  <si>
    <t>RRLO</t>
  </si>
  <si>
    <t>RLLIF</t>
  </si>
  <si>
    <t>RRRIF</t>
  </si>
  <si>
    <t>RLLIA</t>
  </si>
  <si>
    <t>RRRIA</t>
  </si>
  <si>
    <t>RLUO</t>
  </si>
  <si>
    <t>RRUO</t>
  </si>
  <si>
    <t>RLUIF</t>
  </si>
  <si>
    <t>RRUIF</t>
  </si>
  <si>
    <t>RLUIA</t>
  </si>
  <si>
    <t>RRUIA</t>
  </si>
  <si>
    <t>RLOT</t>
  </si>
  <si>
    <t>RROT</t>
  </si>
  <si>
    <t>RLIT</t>
  </si>
  <si>
    <t>RRIT</t>
  </si>
  <si>
    <t>RLCP</t>
  </si>
  <si>
    <t>RRCP</t>
  </si>
  <si>
    <t>RLWC</t>
  </si>
  <si>
    <t>RRWC</t>
  </si>
  <si>
    <t>RLOP</t>
  </si>
  <si>
    <t>RROP</t>
  </si>
  <si>
    <t>RLIP</t>
  </si>
  <si>
    <t>RRIP</t>
  </si>
  <si>
    <t>RLBC</t>
  </si>
  <si>
    <t>RRBC</t>
  </si>
  <si>
    <t>RLSO</t>
  </si>
  <si>
    <t>RRSO</t>
  </si>
  <si>
    <t>RLSI</t>
  </si>
  <si>
    <t>RRSI</t>
  </si>
  <si>
    <t>PUSHROD</t>
  </si>
  <si>
    <t>cad checked  vectors</t>
  </si>
  <si>
    <r>
      <t>Upper CA (</t>
    </r>
    <r>
      <rPr>
        <u/>
        <sz val="11"/>
        <color theme="1"/>
        <rFont val="Aptos Narrow"/>
        <family val="2"/>
        <scheme val="minor"/>
      </rPr>
      <t>Pushrod Loaded</t>
    </r>
    <r>
      <rPr>
        <sz val="11"/>
        <color theme="1"/>
        <rFont val="Aptos Narrow"/>
        <family val="2"/>
        <scheme val="minor"/>
      </rPr>
      <t>)</t>
    </r>
  </si>
  <si>
    <r>
      <t>Upper CA (</t>
    </r>
    <r>
      <rPr>
        <u/>
        <sz val="11"/>
        <color theme="1"/>
        <rFont val="Aptos Narrow"/>
        <family val="2"/>
        <scheme val="minor"/>
      </rPr>
      <t>Pullrod Loaded</t>
    </r>
    <r>
      <rPr>
        <sz val="11"/>
        <color theme="1"/>
        <rFont val="Aptos Narrow"/>
        <family val="2"/>
        <scheme val="minor"/>
      </rPr>
      <t>)</t>
    </r>
  </si>
  <si>
    <r>
      <t>Lower Upper CA (</t>
    </r>
    <r>
      <rPr>
        <u/>
        <sz val="11"/>
        <color theme="1"/>
        <rFont val="Aptos Narrow"/>
        <family val="2"/>
        <scheme val="minor"/>
      </rPr>
      <t>Pushrod Loaded</t>
    </r>
    <r>
      <rPr>
        <sz val="11"/>
        <color theme="1"/>
        <rFont val="Aptos Narrow"/>
        <family val="2"/>
        <scheme val="minor"/>
      </rPr>
      <t>)</t>
    </r>
  </si>
  <si>
    <r>
      <t>Lower CA (</t>
    </r>
    <r>
      <rPr>
        <u/>
        <sz val="11"/>
        <color theme="1"/>
        <rFont val="Aptos Narrow"/>
        <family val="2"/>
        <scheme val="minor"/>
      </rPr>
      <t>Pullrod Loaded</t>
    </r>
    <r>
      <rPr>
        <sz val="11"/>
        <color theme="1"/>
        <rFont val="Aptos Narrow"/>
        <family val="2"/>
        <scheme val="minor"/>
      </rPr>
      <t>)</t>
    </r>
  </si>
  <si>
    <t>uY  Base Load</t>
  </si>
  <si>
    <t>uX Base Load</t>
  </si>
  <si>
    <t>lY  Base  Load</t>
  </si>
  <si>
    <t>lX Base Load</t>
  </si>
  <si>
    <t>uX Unit Vector</t>
  </si>
  <si>
    <t>lX Unit Vector</t>
  </si>
  <si>
    <t>INPUTS</t>
  </si>
  <si>
    <t>uY Pullrod Component</t>
  </si>
  <si>
    <t>(Pullrod^ dot uy^)|Pullrod|</t>
  </si>
  <si>
    <t>(Pullrod^ dot uy^)</t>
  </si>
  <si>
    <t>uY Pullrod Adjusted</t>
  </si>
  <si>
    <t>(Pushrod^ dot ly^)</t>
  </si>
  <si>
    <t>(Pushrod^ dot ly^)|Pushrod|</t>
  </si>
  <si>
    <t>uX Pullrod Component</t>
  </si>
  <si>
    <t>uX Pullrod Adjusted</t>
  </si>
  <si>
    <t>lx Pushrod Componnet</t>
  </si>
  <si>
    <t>lY Pushrod Component</t>
  </si>
  <si>
    <t>lX Pushrod Adjsuted</t>
  </si>
  <si>
    <t>lY Pushrod Adjusted</t>
  </si>
  <si>
    <t>OUTPUTS</t>
  </si>
  <si>
    <t>F</t>
  </si>
  <si>
    <t>U</t>
  </si>
  <si>
    <t>O</t>
  </si>
  <si>
    <t>CA</t>
  </si>
  <si>
    <t>CONTROL ARM</t>
  </si>
  <si>
    <t>I</t>
  </si>
  <si>
    <t>R</t>
  </si>
  <si>
    <t>L</t>
  </si>
  <si>
    <t>TR</t>
  </si>
  <si>
    <t>TIE ROD</t>
  </si>
  <si>
    <t>S</t>
  </si>
  <si>
    <t>SHOCK</t>
  </si>
  <si>
    <t>PUSH</t>
  </si>
  <si>
    <t>D</t>
  </si>
  <si>
    <t>DROPLINK</t>
  </si>
  <si>
    <t>(Inboard is closest to bellcrank)</t>
  </si>
  <si>
    <t>B</t>
  </si>
  <si>
    <t>BELLCRANK PICKUP</t>
  </si>
  <si>
    <t>LONG</t>
  </si>
  <si>
    <t>MIDDLE</t>
  </si>
  <si>
    <t>SHORT</t>
  </si>
  <si>
    <t>ARB</t>
  </si>
  <si>
    <t>ARB BAR PIVOT</t>
  </si>
  <si>
    <t>A</t>
  </si>
  <si>
    <t>PULL</t>
  </si>
  <si>
    <t>CP</t>
  </si>
  <si>
    <t>Front/Rear</t>
  </si>
  <si>
    <t>Upper/Lower</t>
  </si>
  <si>
    <t>Out/In-Board</t>
  </si>
  <si>
    <t>Inboard Front/Rear</t>
  </si>
  <si>
    <t>ARB Position</t>
  </si>
  <si>
    <t>WHEEL CENTER</t>
  </si>
  <si>
    <t>WC</t>
  </si>
  <si>
    <t>TIEROD</t>
  </si>
  <si>
    <t>FRONT/REAR</t>
  </si>
  <si>
    <t>INBOARD/OUTBOARD</t>
  </si>
  <si>
    <t>ITEM</t>
  </si>
  <si>
    <t>DESCRIPTION</t>
  </si>
  <si>
    <t>FLUIR</t>
  </si>
  <si>
    <t>FLLIR</t>
  </si>
  <si>
    <t>RLUIR</t>
  </si>
  <si>
    <t>RLLIR</t>
  </si>
  <si>
    <t>Suspension Config</t>
  </si>
  <si>
    <t>ARB Postion:</t>
  </si>
  <si>
    <t>FLBP</t>
  </si>
  <si>
    <t>FLAP</t>
  </si>
  <si>
    <t>ARB Bellcrank Pickup</t>
  </si>
  <si>
    <t>ARB Arm Pickup</t>
  </si>
  <si>
    <t>FLBE</t>
  </si>
  <si>
    <t>ARB Bar End</t>
  </si>
  <si>
    <t>Pushrod</t>
  </si>
  <si>
    <t>Config</t>
  </si>
  <si>
    <t>ID</t>
  </si>
  <si>
    <t>Middle</t>
  </si>
  <si>
    <t>Outboard Pull/Pushrod</t>
  </si>
  <si>
    <t>Inboard Pull/Pushrod</t>
  </si>
  <si>
    <t>Front Left Pushrod (Lower CA Loaded)</t>
  </si>
  <si>
    <t>Front Left Pullrod (Upper CA Loaded)</t>
  </si>
  <si>
    <t>Front Left Pushrod ARB Position</t>
  </si>
  <si>
    <t xml:space="preserve"> ARB Postion:</t>
  </si>
  <si>
    <t>Front Suspension</t>
  </si>
  <si>
    <t>Front Left Pullrod ARB Position</t>
  </si>
  <si>
    <t>FRBP</t>
  </si>
  <si>
    <t>FRAP</t>
  </si>
  <si>
    <t>RLBP</t>
  </si>
  <si>
    <t>RLAP</t>
  </si>
  <si>
    <t>RRBP</t>
  </si>
  <si>
    <t>RRAP</t>
  </si>
  <si>
    <t>Rear Left Pushrod ARB Position</t>
  </si>
  <si>
    <t>Rear Left Pullrod ARB Position</t>
  </si>
  <si>
    <t>Rear Left Pushrod (Lower CA Loaded)</t>
  </si>
  <si>
    <t>Rear Left Pullrod (Upper CA Loaded)</t>
  </si>
  <si>
    <t>Front Pushrod</t>
  </si>
  <si>
    <t>SWAPED</t>
  </si>
  <si>
    <t>LOWER INBOARD AFT</t>
  </si>
  <si>
    <t>Raw Outputs -&gt;</t>
  </si>
  <si>
    <t>uses body coordinate system</t>
  </si>
  <si>
    <t>Step 1</t>
  </si>
  <si>
    <t>Step 2</t>
  </si>
  <si>
    <t xml:space="preserve">Step 3 </t>
  </si>
  <si>
    <t>Step 4</t>
  </si>
  <si>
    <t>Step 5</t>
  </si>
  <si>
    <t>Step 6</t>
  </si>
  <si>
    <t>Step 7</t>
  </si>
  <si>
    <t xml:space="preserve">Force </t>
  </si>
  <si>
    <t>Sweep Config</t>
  </si>
  <si>
    <t>Load</t>
  </si>
  <si>
    <t>Shock  Loads -&gt;</t>
  </si>
  <si>
    <t>__OS</t>
  </si>
  <si>
    <t>__IS</t>
  </si>
  <si>
    <t>__BA</t>
  </si>
  <si>
    <r>
      <t xml:space="preserve">SHOCK OUTBOARD </t>
    </r>
    <r>
      <rPr>
        <b/>
        <sz val="11"/>
        <color theme="1"/>
        <rFont val="Aptos Narrow"/>
        <family val="2"/>
        <scheme val="minor"/>
      </rPr>
      <t>(PUSH)</t>
    </r>
  </si>
  <si>
    <r>
      <t>SHOCK INBOARD</t>
    </r>
    <r>
      <rPr>
        <b/>
        <sz val="11"/>
        <color theme="1"/>
        <rFont val="Aptos Narrow"/>
        <family val="2"/>
        <scheme val="minor"/>
      </rPr>
      <t xml:space="preserve"> (PUSH)</t>
    </r>
  </si>
  <si>
    <r>
      <t xml:space="preserve">BELLCRANK ANCHOR </t>
    </r>
    <r>
      <rPr>
        <b/>
        <sz val="11"/>
        <color theme="1"/>
        <rFont val="Aptos Narrow"/>
        <family val="2"/>
        <scheme val="minor"/>
      </rPr>
      <t>(PUSH)</t>
    </r>
  </si>
  <si>
    <r>
      <t xml:space="preserve">SHOCK OUTBOARD </t>
    </r>
    <r>
      <rPr>
        <b/>
        <sz val="11"/>
        <color theme="1"/>
        <rFont val="Aptos Narrow"/>
        <family val="2"/>
        <scheme val="minor"/>
      </rPr>
      <t>(PULL)</t>
    </r>
  </si>
  <si>
    <r>
      <t xml:space="preserve">SHOCK INBOARD </t>
    </r>
    <r>
      <rPr>
        <b/>
        <sz val="11"/>
        <color theme="1"/>
        <rFont val="Aptos Narrow"/>
        <family val="2"/>
        <scheme val="minor"/>
      </rPr>
      <t>(PULL)</t>
    </r>
  </si>
  <si>
    <r>
      <t xml:space="preserve">BELLCRANK ANCHOR </t>
    </r>
    <r>
      <rPr>
        <b/>
        <sz val="11"/>
        <color theme="1"/>
        <rFont val="Aptos Narrow"/>
        <family val="2"/>
        <scheme val="minor"/>
      </rPr>
      <t>(PULL)</t>
    </r>
  </si>
  <si>
    <t xml:space="preserve">BELLCRANK </t>
  </si>
  <si>
    <t>(push config)</t>
  </si>
  <si>
    <t>(pull config)</t>
  </si>
  <si>
    <t>ZERO CHECK</t>
  </si>
  <si>
    <t xml:space="preserve"> SKETCH POINT ID</t>
  </si>
  <si>
    <t>VERFIFIED  IDS</t>
  </si>
  <si>
    <t>Bellcrank</t>
  </si>
  <si>
    <t>Outboard Shock</t>
  </si>
  <si>
    <t>Inboard Shock</t>
  </si>
  <si>
    <t>Shock Unit Vector</t>
  </si>
  <si>
    <t>Shock Moment Arm</t>
  </si>
  <si>
    <t>Pushrod Moment Arm</t>
  </si>
  <si>
    <t>Effective P-Rod Radius</t>
  </si>
  <si>
    <t>Effective Shock Radius</t>
  </si>
  <si>
    <t>Outboard Pushrod</t>
  </si>
  <si>
    <t>Inboard Pushrod</t>
  </si>
  <si>
    <t>Pushrod^ dot Arm</t>
  </si>
  <si>
    <t xml:space="preserve">Effective Radius </t>
  </si>
  <si>
    <t>&lt;- Dot</t>
  </si>
  <si>
    <t>&lt; Length</t>
  </si>
  <si>
    <t>Trig checked with CAD</t>
  </si>
  <si>
    <t>Torque Balance</t>
  </si>
  <si>
    <t>Pushrod Vectors about (Bellcrank Origin)</t>
  </si>
  <si>
    <t xml:space="preserve">Shock Load </t>
  </si>
  <si>
    <t>Shock Load</t>
  </si>
  <si>
    <t>Bellcrank Load</t>
  </si>
  <si>
    <t xml:space="preserve">Shock Unit Vector </t>
  </si>
  <si>
    <t>Pushord Load</t>
  </si>
  <si>
    <t>Shock Global CS Load</t>
  </si>
  <si>
    <t>Pushrod Global CS Load</t>
  </si>
  <si>
    <t>Net Bellcrank Load</t>
  </si>
  <si>
    <t>Shock  Vector (I - O)</t>
  </si>
  <si>
    <t>Pushrod Vector (O - I)</t>
  </si>
  <si>
    <t>Pushrod Input Vectors and Values</t>
  </si>
  <si>
    <t>Outboard Pullrod</t>
  </si>
  <si>
    <t>Inboard Pullrod</t>
  </si>
  <si>
    <t>Pullrod Vector (O - I)</t>
  </si>
  <si>
    <t>Pullrod Moment Arm</t>
  </si>
  <si>
    <t>Pullrod^ dot Arm</t>
  </si>
  <si>
    <t>Pullrod Global CS Load</t>
  </si>
  <si>
    <t>negate</t>
  </si>
  <si>
    <t xml:space="preserve">Bellcrank Ouputs </t>
  </si>
  <si>
    <t>Config - Sweep Overriden</t>
  </si>
  <si>
    <t>Bellcrank Outputs</t>
  </si>
  <si>
    <t>(Nmm)</t>
  </si>
  <si>
    <t>Rear Suspension</t>
  </si>
  <si>
    <t>RLBE</t>
  </si>
  <si>
    <t>RRBE</t>
  </si>
  <si>
    <t>FRBE</t>
  </si>
  <si>
    <t>Right Side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</si>
</sst>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0"/>
    <numFmt numFmtId="166" formatCode="0.0000"/>
    <numFmt numFmtId="167" formatCode="#,##0.0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b/>
      <sz val="11"/>
      <color rgb="FF000000"/>
      <name val="Calibri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AEAEAE"/>
      </patternFill>
    </fill>
    <fill>
      <patternFill patternType="solid">
        <fgColor rgb="FFD1D1D1"/>
      </patternFill>
    </fill>
    <fill>
      <patternFill patternType="solid">
        <fgColor rgb="FF83CBEB"/>
      </patternFill>
    </fill>
    <fill>
      <patternFill patternType="solid">
        <fgColor rgb="FFC1E5F5"/>
      </patternFill>
    </fill>
    <fill>
      <patternFill patternType="solid">
        <fgColor rgb="FFF6C6AD"/>
      </patternFill>
    </fill>
    <fill>
      <patternFill patternType="solid">
        <fgColor rgb="FFFBE3D6"/>
      </patternFill>
    </fill>
    <fill>
      <patternFill patternType="solid">
        <fgColor rgb="FF84E291"/>
      </patternFill>
    </fill>
    <fill>
      <patternFill patternType="solid">
        <fgColor rgb="FFC2F1C8"/>
      </patternFill>
    </fill>
    <fill>
      <patternFill patternType="solid">
        <fgColor rgb="FF96DCF8"/>
      </patternFill>
    </fill>
    <fill>
      <patternFill patternType="solid">
        <fgColor rgb="FFCAEEFB"/>
      </patternFill>
    </fill>
    <fill>
      <patternFill patternType="solid">
        <fgColor rgb="FFE59EDD"/>
      </patternFill>
    </fill>
    <fill>
      <patternFill patternType="solid">
        <fgColor rgb="FFF2CFEE"/>
      </patternFill>
    </fill>
    <fill>
      <patternFill patternType="solid">
        <fgColor theme="9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99"/>
        <bgColor indexed="64"/>
      </patternFill>
    </fill>
  </fills>
  <borders count="10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indexed="64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indexed="64"/>
      </right>
      <top style="thin">
        <color rgb="FFC6C6C6"/>
      </top>
      <bottom style="thin">
        <color rgb="FFC6C6C6"/>
      </bottom>
      <diagonal/>
    </border>
    <border>
      <left style="medium">
        <color indexed="64"/>
      </left>
      <right style="thin">
        <color rgb="FFC6C6C6"/>
      </right>
      <top style="thin">
        <color rgb="FFC6C6C6"/>
      </top>
      <bottom style="medium">
        <color indexed="64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indexed="64"/>
      </bottom>
      <diagonal/>
    </border>
    <border>
      <left style="thin">
        <color rgb="FFC6C6C6"/>
      </left>
      <right style="medium">
        <color indexed="64"/>
      </right>
      <top style="thin">
        <color rgb="FFC6C6C6"/>
      </top>
      <bottom style="medium">
        <color indexed="64"/>
      </bottom>
      <diagonal/>
    </border>
    <border>
      <left style="medium">
        <color indexed="64"/>
      </left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 style="medium">
        <color indexed="64"/>
      </right>
      <top/>
      <bottom style="thin">
        <color rgb="FFC6C6C6"/>
      </bottom>
      <diagonal/>
    </border>
    <border>
      <left style="medium">
        <color indexed="64"/>
      </left>
      <right style="thin">
        <color rgb="FFC6C6C6"/>
      </right>
      <top style="medium">
        <color indexed="64"/>
      </top>
      <bottom style="medium">
        <color indexed="64"/>
      </bottom>
      <diagonal/>
    </border>
    <border>
      <left style="thin">
        <color rgb="FFC6C6C6"/>
      </left>
      <right style="thin">
        <color rgb="FFC6C6C6"/>
      </right>
      <top style="medium">
        <color indexed="64"/>
      </top>
      <bottom style="medium">
        <color indexed="64"/>
      </bottom>
      <diagonal/>
    </border>
    <border>
      <left style="thin">
        <color rgb="FFC6C6C6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medium">
        <color indexed="64"/>
      </right>
      <top style="thin">
        <color rgb="FFC6C6C6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C6C6C6"/>
      </right>
      <top style="medium">
        <color indexed="64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indexed="64"/>
      </top>
      <bottom style="thin">
        <color rgb="FFC6C6C6"/>
      </bottom>
      <diagonal/>
    </border>
    <border>
      <left style="thin">
        <color rgb="FFC6C6C6"/>
      </left>
      <right style="medium">
        <color indexed="64"/>
      </right>
      <top style="medium">
        <color indexed="64"/>
      </top>
      <bottom style="thin">
        <color rgb="FFC6C6C6"/>
      </bottom>
      <diagonal/>
    </border>
    <border>
      <left style="medium">
        <color indexed="64"/>
      </left>
      <right style="thin">
        <color rgb="FFC6C6C6"/>
      </right>
      <top/>
      <bottom style="medium">
        <color indexed="64"/>
      </bottom>
      <diagonal/>
    </border>
    <border>
      <left style="thin">
        <color rgb="FFC6C6C6"/>
      </left>
      <right style="thin">
        <color rgb="FFC6C6C6"/>
      </right>
      <top/>
      <bottom style="medium">
        <color indexed="64"/>
      </bottom>
      <diagonal/>
    </border>
    <border>
      <left style="thin">
        <color rgb="FFC6C6C6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 style="thin">
        <color rgb="FFC6C6C6"/>
      </right>
      <top style="thin">
        <color theme="0" tint="-0.249977111117893"/>
      </top>
      <bottom style="thin">
        <color rgb="FFC6C6C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rgb="FFC6C6C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6C6C6"/>
      </top>
      <bottom style="thin">
        <color rgb="FFC6C6C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6C6C6"/>
      </top>
      <bottom style="thin">
        <color theme="0" tint="-0.249977111117893"/>
      </bottom>
      <diagonal/>
    </border>
    <border>
      <left style="medium">
        <color indexed="64"/>
      </left>
      <right/>
      <top style="thin">
        <color rgb="FFC6C6C6"/>
      </top>
      <bottom style="thin">
        <color rgb="FFC6C6C6"/>
      </bottom>
      <diagonal/>
    </border>
    <border>
      <left/>
      <right style="thin">
        <color theme="0" tint="-0.249977111117893"/>
      </right>
      <top style="thin">
        <color rgb="FFC6C6C6"/>
      </top>
      <bottom style="thin">
        <color rgb="FFC6C6C6"/>
      </bottom>
      <diagonal/>
    </border>
    <border>
      <left/>
      <right style="thin">
        <color theme="0" tint="-0.249977111117893"/>
      </right>
      <top style="thin">
        <color rgb="FFC6C6C6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/>
      <top style="thin">
        <color rgb="FFC6C6C6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164" fontId="0" fillId="0" borderId="8" xfId="0" applyNumberFormat="1" applyBorder="1"/>
    <xf numFmtId="164" fontId="0" fillId="0" borderId="11" xfId="0" applyNumberFormat="1" applyBorder="1"/>
    <xf numFmtId="164" fontId="0" fillId="0" borderId="0" xfId="0" applyNumberFormat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right"/>
    </xf>
    <xf numFmtId="0" fontId="1" fillId="0" borderId="8" xfId="0" applyFont="1" applyBorder="1"/>
    <xf numFmtId="0" fontId="1" fillId="0" borderId="11" xfId="0" applyFont="1" applyBorder="1"/>
    <xf numFmtId="0" fontId="1" fillId="0" borderId="13" xfId="0" applyFont="1" applyBorder="1"/>
    <xf numFmtId="0" fontId="0" fillId="0" borderId="1" xfId="0" applyBorder="1"/>
    <xf numFmtId="0" fontId="1" fillId="0" borderId="3" xfId="0" applyFont="1" applyBorder="1"/>
    <xf numFmtId="165" fontId="1" fillId="0" borderId="0" xfId="0" applyNumberFormat="1" applyFont="1"/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165" fontId="0" fillId="0" borderId="14" xfId="0" applyNumberFormat="1" applyBorder="1" applyAlignment="1">
      <alignment horizontal="right"/>
    </xf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5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6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165" fontId="0" fillId="0" borderId="7" xfId="0" applyNumberFormat="1" applyBorder="1"/>
    <xf numFmtId="0" fontId="1" fillId="0" borderId="4" xfId="0" applyFont="1" applyBorder="1"/>
    <xf numFmtId="0" fontId="0" fillId="0" borderId="16" xfId="0" applyBorder="1"/>
    <xf numFmtId="0" fontId="0" fillId="0" borderId="17" xfId="0" applyBorder="1"/>
    <xf numFmtId="0" fontId="0" fillId="2" borderId="0" xfId="0" applyFill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66" fontId="0" fillId="0" borderId="22" xfId="0" applyNumberFormat="1" applyBorder="1"/>
    <xf numFmtId="0" fontId="0" fillId="0" borderId="23" xfId="0" applyBorder="1"/>
    <xf numFmtId="0" fontId="0" fillId="0" borderId="24" xfId="0" applyBorder="1"/>
    <xf numFmtId="0" fontId="1" fillId="0" borderId="17" xfId="0" applyFont="1" applyBorder="1"/>
    <xf numFmtId="0" fontId="1" fillId="0" borderId="25" xfId="0" applyFont="1" applyBorder="1"/>
    <xf numFmtId="0" fontId="0" fillId="0" borderId="26" xfId="0" applyBorder="1"/>
    <xf numFmtId="0" fontId="1" fillId="0" borderId="26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2" borderId="12" xfId="0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11" xfId="0" applyFill="1" applyBorder="1"/>
    <xf numFmtId="0" fontId="0" fillId="7" borderId="12" xfId="0" applyFill="1" applyBorder="1"/>
    <xf numFmtId="0" fontId="0" fillId="0" borderId="25" xfId="0" applyBorder="1"/>
    <xf numFmtId="0" fontId="1" fillId="0" borderId="33" xfId="0" applyFont="1" applyBorder="1"/>
    <xf numFmtId="0" fontId="0" fillId="0" borderId="34" xfId="0" applyBorder="1"/>
    <xf numFmtId="0" fontId="0" fillId="6" borderId="17" xfId="0" applyFill="1" applyBorder="1"/>
    <xf numFmtId="0" fontId="0" fillId="6" borderId="0" xfId="0" applyFill="1"/>
    <xf numFmtId="0" fontId="0" fillId="6" borderId="22" xfId="0" applyFill="1" applyBorder="1"/>
    <xf numFmtId="0" fontId="0" fillId="7" borderId="17" xfId="0" applyFill="1" applyBorder="1"/>
    <xf numFmtId="0" fontId="0" fillId="7" borderId="0" xfId="0" applyFill="1"/>
    <xf numFmtId="0" fontId="0" fillId="7" borderId="22" xfId="0" applyFill="1" applyBorder="1"/>
    <xf numFmtId="0" fontId="0" fillId="5" borderId="17" xfId="0" applyFill="1" applyBorder="1"/>
    <xf numFmtId="0" fontId="0" fillId="5" borderId="0" xfId="0" applyFill="1"/>
    <xf numFmtId="0" fontId="0" fillId="5" borderId="22" xfId="0" applyFill="1" applyBorder="1"/>
    <xf numFmtId="0" fontId="1" fillId="0" borderId="36" xfId="0" applyFont="1" applyBorder="1"/>
    <xf numFmtId="0" fontId="1" fillId="0" borderId="37" xfId="0" applyFont="1" applyBorder="1"/>
    <xf numFmtId="0" fontId="0" fillId="0" borderId="38" xfId="0" applyBorder="1"/>
    <xf numFmtId="0" fontId="0" fillId="0" borderId="39" xfId="0" applyBorder="1"/>
    <xf numFmtId="0" fontId="0" fillId="0" borderId="36" xfId="0" applyBorder="1"/>
    <xf numFmtId="0" fontId="0" fillId="0" borderId="37" xfId="0" applyBorder="1"/>
    <xf numFmtId="0" fontId="0" fillId="0" borderId="33" xfId="0" applyBorder="1"/>
    <xf numFmtId="0" fontId="0" fillId="0" borderId="41" xfId="0" applyBorder="1"/>
    <xf numFmtId="0" fontId="0" fillId="0" borderId="40" xfId="0" applyBorder="1"/>
    <xf numFmtId="167" fontId="3" fillId="11" borderId="42" xfId="0" applyNumberFormat="1" applyFont="1" applyFill="1" applyBorder="1" applyAlignment="1">
      <alignment horizontal="right"/>
    </xf>
    <xf numFmtId="167" fontId="3" fillId="13" borderId="42" xfId="0" applyNumberFormat="1" applyFont="1" applyFill="1" applyBorder="1" applyAlignment="1">
      <alignment horizontal="right"/>
    </xf>
    <xf numFmtId="167" fontId="3" fillId="15" borderId="42" xfId="0" applyNumberFormat="1" applyFont="1" applyFill="1" applyBorder="1" applyAlignment="1">
      <alignment horizontal="right"/>
    </xf>
    <xf numFmtId="167" fontId="3" fillId="17" borderId="42" xfId="0" applyNumberFormat="1" applyFont="1" applyFill="1" applyBorder="1" applyAlignment="1">
      <alignment horizontal="right"/>
    </xf>
    <xf numFmtId="167" fontId="3" fillId="19" borderId="42" xfId="0" applyNumberFormat="1" applyFont="1" applyFill="1" applyBorder="1" applyAlignment="1">
      <alignment horizontal="right"/>
    </xf>
    <xf numFmtId="167" fontId="3" fillId="21" borderId="42" xfId="0" applyNumberFormat="1" applyFont="1" applyFill="1" applyBorder="1" applyAlignment="1">
      <alignment horizontal="right"/>
    </xf>
    <xf numFmtId="0" fontId="3" fillId="10" borderId="44" xfId="0" applyFont="1" applyFill="1" applyBorder="1" applyAlignment="1">
      <alignment horizontal="left"/>
    </xf>
    <xf numFmtId="0" fontId="3" fillId="12" borderId="44" xfId="0" applyFont="1" applyFill="1" applyBorder="1" applyAlignment="1">
      <alignment horizontal="left"/>
    </xf>
    <xf numFmtId="0" fontId="3" fillId="14" borderId="44" xfId="0" applyFont="1" applyFill="1" applyBorder="1" applyAlignment="1">
      <alignment horizontal="left"/>
    </xf>
    <xf numFmtId="0" fontId="3" fillId="16" borderId="44" xfId="0" applyFont="1" applyFill="1" applyBorder="1" applyAlignment="1">
      <alignment horizontal="left"/>
    </xf>
    <xf numFmtId="0" fontId="3" fillId="18" borderId="44" xfId="0" applyFont="1" applyFill="1" applyBorder="1" applyAlignment="1">
      <alignment horizontal="left"/>
    </xf>
    <xf numFmtId="0" fontId="3" fillId="20" borderId="44" xfId="0" applyFont="1" applyFill="1" applyBorder="1" applyAlignment="1">
      <alignment horizontal="left"/>
    </xf>
    <xf numFmtId="167" fontId="4" fillId="9" borderId="49" xfId="0" applyNumberFormat="1" applyFont="1" applyFill="1" applyBorder="1" applyAlignment="1">
      <alignment horizontal="left"/>
    </xf>
    <xf numFmtId="0" fontId="4" fillId="8" borderId="50" xfId="0" applyFont="1" applyFill="1" applyBorder="1" applyAlignment="1">
      <alignment horizontal="left"/>
    </xf>
    <xf numFmtId="0" fontId="0" fillId="22" borderId="0" xfId="0" applyFill="1"/>
    <xf numFmtId="0" fontId="1" fillId="0" borderId="55" xfId="0" applyFont="1" applyBorder="1"/>
    <xf numFmtId="0" fontId="0" fillId="0" borderId="54" xfId="0" applyBorder="1"/>
    <xf numFmtId="167" fontId="3" fillId="17" borderId="49" xfId="0" applyNumberFormat="1" applyFont="1" applyFill="1" applyBorder="1" applyAlignment="1">
      <alignment horizontal="right"/>
    </xf>
    <xf numFmtId="0" fontId="3" fillId="16" borderId="50" xfId="0" applyFont="1" applyFill="1" applyBorder="1" applyAlignment="1">
      <alignment horizontal="left"/>
    </xf>
    <xf numFmtId="167" fontId="3" fillId="15" borderId="46" xfId="0" applyNumberFormat="1" applyFont="1" applyFill="1" applyBorder="1" applyAlignment="1">
      <alignment horizontal="right"/>
    </xf>
    <xf numFmtId="0" fontId="3" fillId="14" borderId="47" xfId="0" applyFont="1" applyFill="1" applyBorder="1" applyAlignment="1">
      <alignment horizontal="left"/>
    </xf>
    <xf numFmtId="167" fontId="3" fillId="21" borderId="57" xfId="0" applyNumberFormat="1" applyFont="1" applyFill="1" applyBorder="1" applyAlignment="1">
      <alignment horizontal="right"/>
    </xf>
    <xf numFmtId="0" fontId="3" fillId="20" borderId="58" xfId="0" applyFont="1" applyFill="1" applyBorder="1" applyAlignment="1">
      <alignment horizontal="left"/>
    </xf>
    <xf numFmtId="167" fontId="3" fillId="23" borderId="42" xfId="0" applyNumberFormat="1" applyFont="1" applyFill="1" applyBorder="1" applyAlignment="1">
      <alignment horizontal="right"/>
    </xf>
    <xf numFmtId="167" fontId="3" fillId="23" borderId="57" xfId="0" applyNumberFormat="1" applyFont="1" applyFill="1" applyBorder="1" applyAlignment="1">
      <alignment horizontal="right"/>
    </xf>
    <xf numFmtId="167" fontId="3" fillId="23" borderId="46" xfId="0" applyNumberFormat="1" applyFont="1" applyFill="1" applyBorder="1" applyAlignment="1">
      <alignment horizontal="right"/>
    </xf>
    <xf numFmtId="0" fontId="4" fillId="8" borderId="48" xfId="0" applyFont="1" applyFill="1" applyBorder="1" applyAlignment="1">
      <alignment horizontal="center"/>
    </xf>
    <xf numFmtId="0" fontId="3" fillId="10" borderId="43" xfId="0" applyFont="1" applyFill="1" applyBorder="1" applyAlignment="1">
      <alignment horizontal="center"/>
    </xf>
    <xf numFmtId="0" fontId="3" fillId="12" borderId="43" xfId="0" applyFont="1" applyFill="1" applyBorder="1" applyAlignment="1">
      <alignment horizontal="center"/>
    </xf>
    <xf numFmtId="0" fontId="3" fillId="14" borderId="43" xfId="0" applyFont="1" applyFill="1" applyBorder="1" applyAlignment="1">
      <alignment horizontal="center"/>
    </xf>
    <xf numFmtId="0" fontId="3" fillId="14" borderId="45" xfId="0" applyFont="1" applyFill="1" applyBorder="1" applyAlignment="1">
      <alignment horizontal="center"/>
    </xf>
    <xf numFmtId="0" fontId="3" fillId="16" borderId="48" xfId="0" applyFont="1" applyFill="1" applyBorder="1" applyAlignment="1">
      <alignment horizontal="center"/>
    </xf>
    <xf numFmtId="0" fontId="3" fillId="16" borderId="43" xfId="0" applyFont="1" applyFill="1" applyBorder="1" applyAlignment="1">
      <alignment horizontal="center"/>
    </xf>
    <xf numFmtId="0" fontId="3" fillId="18" borderId="43" xfId="0" applyFont="1" applyFill="1" applyBorder="1" applyAlignment="1">
      <alignment horizontal="center"/>
    </xf>
    <xf numFmtId="0" fontId="3" fillId="20" borderId="43" xfId="0" applyFont="1" applyFill="1" applyBorder="1" applyAlignment="1">
      <alignment horizontal="center"/>
    </xf>
    <xf numFmtId="0" fontId="3" fillId="20" borderId="56" xfId="0" applyFont="1" applyFill="1" applyBorder="1" applyAlignment="1">
      <alignment horizontal="center"/>
    </xf>
    <xf numFmtId="0" fontId="3" fillId="24" borderId="43" xfId="0" applyFont="1" applyFill="1" applyBorder="1" applyAlignment="1">
      <alignment horizontal="center"/>
    </xf>
    <xf numFmtId="0" fontId="3" fillId="24" borderId="45" xfId="0" applyFont="1" applyFill="1" applyBorder="1" applyAlignment="1">
      <alignment horizontal="center"/>
    </xf>
    <xf numFmtId="0" fontId="3" fillId="24" borderId="44" xfId="0" applyFont="1" applyFill="1" applyBorder="1" applyAlignment="1">
      <alignment horizontal="left"/>
    </xf>
    <xf numFmtId="0" fontId="3" fillId="24" borderId="47" xfId="0" applyFont="1" applyFill="1" applyBorder="1" applyAlignment="1">
      <alignment horizontal="left"/>
    </xf>
    <xf numFmtId="0" fontId="3" fillId="24" borderId="56" xfId="0" applyFont="1" applyFill="1" applyBorder="1" applyAlignment="1">
      <alignment horizontal="center"/>
    </xf>
    <xf numFmtId="0" fontId="3" fillId="24" borderId="58" xfId="0" applyFont="1" applyFill="1" applyBorder="1" applyAlignment="1">
      <alignment horizontal="left"/>
    </xf>
    <xf numFmtId="0" fontId="1" fillId="0" borderId="59" xfId="0" applyFont="1" applyBorder="1" applyAlignment="1">
      <alignment horizontal="right"/>
    </xf>
    <xf numFmtId="0" fontId="1" fillId="0" borderId="60" xfId="0" applyFont="1" applyBorder="1" applyAlignment="1">
      <alignment horizontal="right"/>
    </xf>
    <xf numFmtId="0" fontId="1" fillId="0" borderId="28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167" fontId="3" fillId="25" borderId="42" xfId="0" applyNumberFormat="1" applyFont="1" applyFill="1" applyBorder="1" applyAlignment="1">
      <alignment horizontal="right"/>
    </xf>
    <xf numFmtId="167" fontId="3" fillId="17" borderId="48" xfId="0" applyNumberFormat="1" applyFont="1" applyFill="1" applyBorder="1" applyAlignment="1">
      <alignment horizontal="right"/>
    </xf>
    <xf numFmtId="167" fontId="3" fillId="17" borderId="50" xfId="0" applyNumberFormat="1" applyFont="1" applyFill="1" applyBorder="1" applyAlignment="1">
      <alignment horizontal="right"/>
    </xf>
    <xf numFmtId="167" fontId="3" fillId="17" borderId="43" xfId="0" applyNumberFormat="1" applyFont="1" applyFill="1" applyBorder="1" applyAlignment="1">
      <alignment horizontal="right"/>
    </xf>
    <xf numFmtId="167" fontId="3" fillId="17" borderId="44" xfId="0" applyNumberFormat="1" applyFont="1" applyFill="1" applyBorder="1" applyAlignment="1">
      <alignment horizontal="right"/>
    </xf>
    <xf numFmtId="167" fontId="3" fillId="19" borderId="43" xfId="0" applyNumberFormat="1" applyFont="1" applyFill="1" applyBorder="1" applyAlignment="1">
      <alignment horizontal="right"/>
    </xf>
    <xf numFmtId="167" fontId="3" fillId="19" borderId="44" xfId="0" applyNumberFormat="1" applyFont="1" applyFill="1" applyBorder="1" applyAlignment="1">
      <alignment horizontal="right"/>
    </xf>
    <xf numFmtId="167" fontId="3" fillId="25" borderId="43" xfId="0" applyNumberFormat="1" applyFont="1" applyFill="1" applyBorder="1" applyAlignment="1">
      <alignment horizontal="right"/>
    </xf>
    <xf numFmtId="167" fontId="3" fillId="21" borderId="44" xfId="0" applyNumberFormat="1" applyFont="1" applyFill="1" applyBorder="1" applyAlignment="1">
      <alignment horizontal="right"/>
    </xf>
    <xf numFmtId="167" fontId="3" fillId="21" borderId="56" xfId="0" applyNumberFormat="1" applyFont="1" applyFill="1" applyBorder="1" applyAlignment="1">
      <alignment horizontal="right"/>
    </xf>
    <xf numFmtId="167" fontId="3" fillId="21" borderId="58" xfId="0" applyNumberFormat="1" applyFont="1" applyFill="1" applyBorder="1" applyAlignment="1">
      <alignment horizontal="right"/>
    </xf>
    <xf numFmtId="167" fontId="3" fillId="23" borderId="43" xfId="0" applyNumberFormat="1" applyFont="1" applyFill="1" applyBorder="1" applyAlignment="1">
      <alignment horizontal="right"/>
    </xf>
    <xf numFmtId="167" fontId="3" fillId="23" borderId="44" xfId="0" applyNumberFormat="1" applyFont="1" applyFill="1" applyBorder="1" applyAlignment="1">
      <alignment horizontal="right"/>
    </xf>
    <xf numFmtId="167" fontId="3" fillId="23" borderId="56" xfId="0" applyNumberFormat="1" applyFont="1" applyFill="1" applyBorder="1" applyAlignment="1">
      <alignment horizontal="right"/>
    </xf>
    <xf numFmtId="167" fontId="3" fillId="23" borderId="58" xfId="0" applyNumberFormat="1" applyFont="1" applyFill="1" applyBorder="1" applyAlignment="1">
      <alignment horizontal="right"/>
    </xf>
    <xf numFmtId="167" fontId="3" fillId="23" borderId="45" xfId="0" applyNumberFormat="1" applyFont="1" applyFill="1" applyBorder="1" applyAlignment="1">
      <alignment horizontal="right"/>
    </xf>
    <xf numFmtId="167" fontId="3" fillId="23" borderId="47" xfId="0" applyNumberFormat="1" applyFont="1" applyFill="1" applyBorder="1" applyAlignment="1">
      <alignment horizontal="right"/>
    </xf>
    <xf numFmtId="167" fontId="4" fillId="9" borderId="62" xfId="0" applyNumberFormat="1" applyFont="1" applyFill="1" applyBorder="1" applyAlignment="1">
      <alignment horizontal="left"/>
    </xf>
    <xf numFmtId="167" fontId="4" fillId="9" borderId="63" xfId="0" applyNumberFormat="1" applyFont="1" applyFill="1" applyBorder="1" applyAlignment="1">
      <alignment horizontal="left"/>
    </xf>
    <xf numFmtId="167" fontId="4" fillId="9" borderId="64" xfId="0" applyNumberFormat="1" applyFont="1" applyFill="1" applyBorder="1" applyAlignment="1">
      <alignment horizontal="left"/>
    </xf>
    <xf numFmtId="167" fontId="4" fillId="26" borderId="54" xfId="0" applyNumberFormat="1" applyFont="1" applyFill="1" applyBorder="1" applyAlignment="1">
      <alignment horizontal="left"/>
    </xf>
    <xf numFmtId="3" fontId="5" fillId="27" borderId="45" xfId="0" applyNumberFormat="1" applyFont="1" applyFill="1" applyBorder="1" applyAlignment="1">
      <alignment horizontal="right"/>
    </xf>
    <xf numFmtId="167" fontId="3" fillId="23" borderId="65" xfId="0" applyNumberFormat="1" applyFont="1" applyFill="1" applyBorder="1" applyAlignment="1">
      <alignment horizontal="right"/>
    </xf>
    <xf numFmtId="167" fontId="3" fillId="23" borderId="66" xfId="0" applyNumberFormat="1" applyFont="1" applyFill="1" applyBorder="1" applyAlignment="1">
      <alignment horizontal="right"/>
    </xf>
    <xf numFmtId="167" fontId="3" fillId="23" borderId="67" xfId="0" applyNumberFormat="1" applyFont="1" applyFill="1" applyBorder="1" applyAlignment="1">
      <alignment horizontal="right"/>
    </xf>
    <xf numFmtId="167" fontId="3" fillId="23" borderId="51" xfId="0" applyNumberFormat="1" applyFont="1" applyFill="1" applyBorder="1" applyAlignment="1">
      <alignment horizontal="right"/>
    </xf>
    <xf numFmtId="167" fontId="3" fillId="23" borderId="52" xfId="0" applyNumberFormat="1" applyFont="1" applyFill="1" applyBorder="1" applyAlignment="1">
      <alignment horizontal="right"/>
    </xf>
    <xf numFmtId="167" fontId="3" fillId="23" borderId="53" xfId="0" applyNumberFormat="1" applyFont="1" applyFill="1" applyBorder="1" applyAlignment="1">
      <alignment horizontal="right"/>
    </xf>
    <xf numFmtId="3" fontId="5" fillId="27" borderId="48" xfId="0" applyNumberFormat="1" applyFont="1" applyFill="1" applyBorder="1" applyAlignment="1">
      <alignment horizontal="right"/>
    </xf>
    <xf numFmtId="3" fontId="5" fillId="27" borderId="56" xfId="0" applyNumberFormat="1" applyFont="1" applyFill="1" applyBorder="1" applyAlignment="1">
      <alignment horizontal="right"/>
    </xf>
    <xf numFmtId="2" fontId="0" fillId="0" borderId="6" xfId="0" applyNumberFormat="1" applyBorder="1"/>
    <xf numFmtId="2" fontId="0" fillId="0" borderId="1" xfId="0" applyNumberFormat="1" applyBorder="1"/>
    <xf numFmtId="0" fontId="1" fillId="28" borderId="54" xfId="0" applyFont="1" applyFill="1" applyBorder="1" applyAlignment="1">
      <alignment horizontal="center"/>
    </xf>
    <xf numFmtId="0" fontId="0" fillId="0" borderId="54" xfId="0" applyBorder="1" applyAlignment="1">
      <alignment horizontal="center"/>
    </xf>
    <xf numFmtId="0" fontId="1" fillId="28" borderId="28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2" fontId="0" fillId="0" borderId="0" xfId="0" applyNumberFormat="1"/>
    <xf numFmtId="0" fontId="1" fillId="0" borderId="34" xfId="0" applyFont="1" applyBorder="1"/>
    <xf numFmtId="2" fontId="0" fillId="0" borderId="3" xfId="0" applyNumberFormat="1" applyBorder="1"/>
    <xf numFmtId="0" fontId="1" fillId="3" borderId="16" xfId="0" applyFont="1" applyFill="1" applyBorder="1"/>
    <xf numFmtId="0" fontId="1" fillId="3" borderId="18" xfId="0" applyFont="1" applyFill="1" applyBorder="1"/>
    <xf numFmtId="0" fontId="1" fillId="3" borderId="21" xfId="0" applyFont="1" applyFill="1" applyBorder="1"/>
    <xf numFmtId="0" fontId="0" fillId="25" borderId="0" xfId="0" applyFill="1"/>
    <xf numFmtId="167" fontId="3" fillId="13" borderId="68" xfId="0" applyNumberFormat="1" applyFont="1" applyFill="1" applyBorder="1" applyAlignment="1">
      <alignment horizontal="right"/>
    </xf>
    <xf numFmtId="167" fontId="3" fillId="11" borderId="68" xfId="0" applyNumberFormat="1" applyFont="1" applyFill="1" applyBorder="1" applyAlignment="1">
      <alignment horizontal="right"/>
    </xf>
    <xf numFmtId="167" fontId="3" fillId="11" borderId="69" xfId="0" applyNumberFormat="1" applyFont="1" applyFill="1" applyBorder="1" applyAlignment="1">
      <alignment horizontal="right"/>
    </xf>
    <xf numFmtId="167" fontId="3" fillId="11" borderId="70" xfId="0" applyNumberFormat="1" applyFont="1" applyFill="1" applyBorder="1" applyAlignment="1">
      <alignment horizontal="right"/>
    </xf>
    <xf numFmtId="167" fontId="3" fillId="11" borderId="57" xfId="0" applyNumberFormat="1" applyFont="1" applyFill="1" applyBorder="1" applyAlignment="1">
      <alignment horizontal="right"/>
    </xf>
    <xf numFmtId="167" fontId="3" fillId="11" borderId="71" xfId="0" applyNumberFormat="1" applyFont="1" applyFill="1" applyBorder="1" applyAlignment="1">
      <alignment horizontal="right"/>
    </xf>
    <xf numFmtId="167" fontId="3" fillId="11" borderId="72" xfId="0" applyNumberFormat="1" applyFont="1" applyFill="1" applyBorder="1" applyAlignment="1">
      <alignment horizontal="right"/>
    </xf>
    <xf numFmtId="0" fontId="3" fillId="10" borderId="74" xfId="0" applyFont="1" applyFill="1" applyBorder="1" applyAlignment="1">
      <alignment horizontal="center"/>
    </xf>
    <xf numFmtId="0" fontId="3" fillId="12" borderId="74" xfId="0" applyFont="1" applyFill="1" applyBorder="1" applyAlignment="1">
      <alignment horizontal="center"/>
    </xf>
    <xf numFmtId="167" fontId="3" fillId="11" borderId="75" xfId="0" applyNumberFormat="1" applyFont="1" applyFill="1" applyBorder="1" applyAlignment="1">
      <alignment horizontal="right"/>
    </xf>
    <xf numFmtId="167" fontId="3" fillId="11" borderId="76" xfId="0" applyNumberFormat="1" applyFont="1" applyFill="1" applyBorder="1" applyAlignment="1">
      <alignment horizontal="right"/>
    </xf>
    <xf numFmtId="167" fontId="3" fillId="13" borderId="77" xfId="0" applyNumberFormat="1" applyFont="1" applyFill="1" applyBorder="1" applyAlignment="1">
      <alignment horizontal="right"/>
    </xf>
    <xf numFmtId="167" fontId="3" fillId="13" borderId="78" xfId="0" applyNumberFormat="1" applyFont="1" applyFill="1" applyBorder="1" applyAlignment="1">
      <alignment horizontal="right"/>
    </xf>
    <xf numFmtId="167" fontId="3" fillId="11" borderId="79" xfId="0" applyNumberFormat="1" applyFont="1" applyFill="1" applyBorder="1" applyAlignment="1">
      <alignment horizontal="right"/>
    </xf>
    <xf numFmtId="167" fontId="3" fillId="15" borderId="49" xfId="0" applyNumberFormat="1" applyFont="1" applyFill="1" applyBorder="1" applyAlignment="1">
      <alignment horizontal="right"/>
    </xf>
    <xf numFmtId="167" fontId="3" fillId="13" borderId="72" xfId="0" applyNumberFormat="1" applyFont="1" applyFill="1" applyBorder="1" applyAlignment="1">
      <alignment horizontal="right"/>
    </xf>
    <xf numFmtId="167" fontId="3" fillId="13" borderId="73" xfId="0" applyNumberFormat="1" applyFont="1" applyFill="1" applyBorder="1" applyAlignment="1">
      <alignment horizontal="right"/>
    </xf>
    <xf numFmtId="0" fontId="0" fillId="4" borderId="17" xfId="0" applyFill="1" applyBorder="1"/>
    <xf numFmtId="0" fontId="0" fillId="4" borderId="0" xfId="0" applyFill="1"/>
    <xf numFmtId="0" fontId="0" fillId="4" borderId="12" xfId="0" applyFill="1" applyBorder="1"/>
    <xf numFmtId="0" fontId="0" fillId="4" borderId="11" xfId="0" applyFill="1" applyBorder="1"/>
    <xf numFmtId="0" fontId="0" fillId="4" borderId="22" xfId="0" applyFill="1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25" borderId="88" xfId="0" applyFill="1" applyBorder="1"/>
    <xf numFmtId="0" fontId="0" fillId="25" borderId="89" xfId="0" applyFill="1" applyBorder="1"/>
    <xf numFmtId="0" fontId="0" fillId="25" borderId="90" xfId="0" applyFill="1" applyBorder="1"/>
    <xf numFmtId="0" fontId="0" fillId="25" borderId="91" xfId="0" applyFill="1" applyBorder="1"/>
    <xf numFmtId="0" fontId="0" fillId="25" borderId="92" xfId="0" applyFill="1" applyBorder="1"/>
    <xf numFmtId="0" fontId="1" fillId="0" borderId="14" xfId="0" applyFont="1" applyBorder="1"/>
    <xf numFmtId="0" fontId="1" fillId="0" borderId="15" xfId="0" applyFont="1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0" fillId="25" borderId="96" xfId="0" applyFill="1" applyBorder="1"/>
    <xf numFmtId="0" fontId="0" fillId="25" borderId="6" xfId="0" applyFill="1" applyBorder="1"/>
    <xf numFmtId="0" fontId="0" fillId="31" borderId="91" xfId="0" applyFill="1" applyBorder="1"/>
    <xf numFmtId="0" fontId="0" fillId="31" borderId="0" xfId="0" applyFill="1"/>
    <xf numFmtId="0" fontId="0" fillId="31" borderId="6" xfId="0" applyFill="1" applyBorder="1"/>
    <xf numFmtId="0" fontId="0" fillId="31" borderId="92" xfId="0" applyFill="1" applyBorder="1"/>
    <xf numFmtId="0" fontId="0" fillId="31" borderId="93" xfId="0" applyFill="1" applyBorder="1"/>
    <xf numFmtId="0" fontId="0" fillId="31" borderId="94" xfId="0" applyFill="1" applyBorder="1"/>
    <xf numFmtId="0" fontId="0" fillId="31" borderId="97" xfId="0" applyFill="1" applyBorder="1"/>
    <xf numFmtId="0" fontId="0" fillId="31" borderId="95" xfId="0" applyFill="1" applyBorder="1"/>
    <xf numFmtId="0" fontId="0" fillId="0" borderId="98" xfId="0" applyBorder="1"/>
    <xf numFmtId="2" fontId="0" fillId="0" borderId="7" xfId="0" applyNumberFormat="1" applyBorder="1"/>
    <xf numFmtId="2" fontId="0" fillId="0" borderId="14" xfId="0" applyNumberFormat="1" applyBorder="1"/>
    <xf numFmtId="2" fontId="0" fillId="0" borderId="26" xfId="0" applyNumberFormat="1" applyBorder="1"/>
    <xf numFmtId="0" fontId="0" fillId="0" borderId="35" xfId="0" applyBorder="1"/>
    <xf numFmtId="0" fontId="0" fillId="0" borderId="100" xfId="0" applyBorder="1"/>
    <xf numFmtId="0" fontId="0" fillId="0" borderId="101" xfId="0" applyBorder="1"/>
    <xf numFmtId="0" fontId="0" fillId="0" borderId="103" xfId="0" applyBorder="1"/>
    <xf numFmtId="2" fontId="0" fillId="0" borderId="99" xfId="0" applyNumberFormat="1" applyBorder="1"/>
    <xf numFmtId="2" fontId="0" fillId="0" borderId="101" xfId="0" applyNumberFormat="1" applyBorder="1"/>
    <xf numFmtId="2" fontId="0" fillId="0" borderId="102" xfId="0" applyNumberFormat="1" applyBorder="1"/>
    <xf numFmtId="2" fontId="0" fillId="0" borderId="11" xfId="0" applyNumberFormat="1" applyBorder="1"/>
    <xf numFmtId="2" fontId="0" fillId="0" borderId="35" xfId="0" applyNumberFormat="1" applyBorder="1"/>
    <xf numFmtId="0" fontId="0" fillId="0" borderId="104" xfId="0" applyBorder="1"/>
    <xf numFmtId="2" fontId="0" fillId="0" borderId="9" xfId="0" applyNumberFormat="1" applyBorder="1"/>
    <xf numFmtId="0" fontId="0" fillId="0" borderId="105" xfId="0" applyBorder="1"/>
    <xf numFmtId="0" fontId="6" fillId="0" borderId="0" xfId="0" applyFont="1"/>
    <xf numFmtId="0" fontId="4" fillId="8" borderId="51" xfId="0" applyFont="1" applyFill="1" applyBorder="1" applyAlignment="1">
      <alignment horizontal="center"/>
    </xf>
    <xf numFmtId="167" fontId="4" fillId="8" borderId="52" xfId="0" applyNumberFormat="1" applyFont="1" applyFill="1" applyBorder="1" applyAlignment="1">
      <alignment horizontal="center"/>
    </xf>
    <xf numFmtId="0" fontId="4" fillId="8" borderId="53" xfId="0" applyFont="1" applyFill="1" applyBorder="1" applyAlignment="1">
      <alignment horizontal="center"/>
    </xf>
    <xf numFmtId="0" fontId="4" fillId="8" borderId="28" xfId="0" applyFont="1" applyFill="1" applyBorder="1" applyAlignment="1">
      <alignment horizontal="center"/>
    </xf>
    <xf numFmtId="0" fontId="4" fillId="8" borderId="61" xfId="0" applyFont="1" applyFill="1" applyBorder="1" applyAlignment="1">
      <alignment horizontal="center"/>
    </xf>
    <xf numFmtId="0" fontId="4" fillId="8" borderId="29" xfId="0" applyFont="1" applyFill="1" applyBorder="1" applyAlignment="1">
      <alignment horizontal="center"/>
    </xf>
    <xf numFmtId="0" fontId="1" fillId="26" borderId="28" xfId="0" applyFont="1" applyFill="1" applyBorder="1" applyAlignment="1">
      <alignment horizontal="center"/>
    </xf>
    <xf numFmtId="0" fontId="1" fillId="26" borderId="61" xfId="0" applyFont="1" applyFill="1" applyBorder="1" applyAlignment="1">
      <alignment horizontal="center"/>
    </xf>
    <xf numFmtId="0" fontId="1" fillId="26" borderId="29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1" fillId="6" borderId="31" xfId="0" applyFont="1" applyFill="1" applyBorder="1" applyAlignment="1">
      <alignment horizontal="center"/>
    </xf>
    <xf numFmtId="0" fontId="1" fillId="6" borderId="32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1" fillId="5" borderId="31" xfId="0" applyFont="1" applyFill="1" applyBorder="1" applyAlignment="1">
      <alignment horizontal="center"/>
    </xf>
    <xf numFmtId="0" fontId="1" fillId="5" borderId="32" xfId="0" applyFont="1" applyFill="1" applyBorder="1" applyAlignment="1">
      <alignment horizontal="center"/>
    </xf>
    <xf numFmtId="0" fontId="1" fillId="29" borderId="30" xfId="0" applyFont="1" applyFill="1" applyBorder="1" applyAlignment="1">
      <alignment horizontal="center"/>
    </xf>
    <xf numFmtId="0" fontId="1" fillId="29" borderId="31" xfId="0" applyFont="1" applyFill="1" applyBorder="1" applyAlignment="1">
      <alignment horizontal="center"/>
    </xf>
    <xf numFmtId="0" fontId="1" fillId="29" borderId="32" xfId="0" applyFont="1" applyFill="1" applyBorder="1" applyAlignment="1">
      <alignment horizontal="center"/>
    </xf>
    <xf numFmtId="0" fontId="1" fillId="30" borderId="30" xfId="0" applyFont="1" applyFill="1" applyBorder="1" applyAlignment="1">
      <alignment horizontal="center"/>
    </xf>
    <xf numFmtId="0" fontId="1" fillId="30" borderId="31" xfId="0" applyFont="1" applyFill="1" applyBorder="1" applyAlignment="1">
      <alignment horizontal="center"/>
    </xf>
    <xf numFmtId="0" fontId="1" fillId="30" borderId="32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6" xfId="0" applyBorder="1"/>
    <xf numFmtId="0" fontId="0" fillId="0" borderId="18" xfId="0" applyBorder="1"/>
    <xf numFmtId="0" fontId="0" fillId="0" borderId="21" xfId="0" applyBorder="1"/>
    <xf numFmtId="0" fontId="0" fillId="0" borderId="17" xfId="0" applyBorder="1"/>
    <xf numFmtId="0" fontId="0" fillId="0" borderId="0" xfId="0"/>
    <xf numFmtId="0" fontId="0" fillId="0" borderId="22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28" borderId="61" xfId="0" applyFont="1" applyFill="1" applyBorder="1" applyAlignment="1">
      <alignment horizontal="center"/>
    </xf>
    <xf numFmtId="0" fontId="1" fillId="28" borderId="29" xfId="0" applyFont="1" applyFill="1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32" borderId="30" xfId="0" applyFont="1" applyFill="1" applyBorder="1" applyAlignment="1">
      <alignment horizontal="center"/>
    </xf>
    <xf numFmtId="0" fontId="1" fillId="32" borderId="31" xfId="0" applyFont="1" applyFill="1" applyBorder="1" applyAlignment="1">
      <alignment horizontal="center"/>
    </xf>
    <xf numFmtId="0" fontId="1" fillId="32" borderId="32" xfId="0" applyFont="1" applyFill="1" applyBorder="1" applyAlignment="1">
      <alignment horizontal="center"/>
    </xf>
    <xf numFmtId="0" fontId="1" fillId="32" borderId="16" xfId="0" applyFont="1" applyFill="1" applyBorder="1" applyAlignment="1">
      <alignment horizontal="center"/>
    </xf>
    <xf numFmtId="0" fontId="1" fillId="32" borderId="18" xfId="0" applyFont="1" applyFill="1" applyBorder="1" applyAlignment="1">
      <alignment horizontal="center"/>
    </xf>
    <xf numFmtId="0" fontId="1" fillId="32" borderId="21" xfId="0" applyFont="1" applyFill="1" applyBorder="1" applyAlignment="1">
      <alignment horizontal="center"/>
    </xf>
    <xf numFmtId="0" fontId="1" fillId="28" borderId="28" xfId="0" applyFont="1" applyFill="1" applyBorder="1" applyAlignment="1">
      <alignment horizontal="center"/>
    </xf>
    <xf numFmtId="0" fontId="0" fillId="0" borderId="12" xfId="0" applyBorder="1"/>
    <xf numFmtId="0" fontId="0" fillId="0" borderId="28" xfId="0" applyBorder="1" applyAlignment="1">
      <alignment horizontal="center"/>
    </xf>
    <xf numFmtId="0" fontId="1" fillId="0" borderId="33" xfId="0" applyFont="1" applyBorder="1"/>
    <xf numFmtId="0" fontId="1" fillId="0" borderId="4" xfId="0" applyFont="1" applyBorder="1"/>
    <xf numFmtId="0" fontId="0" fillId="0" borderId="33" xfId="0" applyBorder="1"/>
    <xf numFmtId="0" fontId="0" fillId="0" borderId="4" xfId="0" applyBorder="1"/>
    <xf numFmtId="0" fontId="1" fillId="32" borderId="33" xfId="0" applyFont="1" applyFill="1" applyBorder="1" applyAlignment="1">
      <alignment horizontal="center"/>
    </xf>
    <xf numFmtId="0" fontId="1" fillId="32" borderId="3" xfId="0" applyFont="1" applyFill="1" applyBorder="1" applyAlignment="1">
      <alignment horizontal="center"/>
    </xf>
    <xf numFmtId="0" fontId="1" fillId="32" borderId="34" xfId="0" applyFont="1" applyFill="1" applyBorder="1" applyAlignment="1">
      <alignment horizontal="center"/>
    </xf>
  </cellXfs>
  <cellStyles count="1">
    <cellStyle name="Normal" xfId="0" builtinId="0"/>
  </cellStyles>
  <dxfs count="6">
    <dxf>
      <fill>
        <patternFill>
          <bgColor theme="9" tint="0.79998168889431442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theme="9" tint="0.79998168889431442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FF99"/>
      <color rgb="FFFF9999"/>
      <color rgb="FF99FFCC"/>
      <color rgb="FFFF9B9B"/>
      <color rgb="FFFFCDCD"/>
      <color rgb="FFFF7575"/>
      <color rgb="FFFF8181"/>
      <color rgb="FFFF7171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Linkage Loads (kN)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'Load Sweep Summary'!$B$24</c:f>
              <c:strCache>
                <c:ptCount val="1"/>
                <c:pt idx="0">
                  <c:v>Push/Pull-Rod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'Load Sweep Summary'!$D$24:$I$24</c:f>
              <c:numCache>
                <c:formatCode>0.00</c:formatCode>
                <c:ptCount val="6"/>
                <c:pt idx="0">
                  <c:v>-2.7119751617407375</c:v>
                </c:pt>
                <c:pt idx="1">
                  <c:v>-2.6839741742533372</c:v>
                </c:pt>
                <c:pt idx="2">
                  <c:v>-2.634656380132073</c:v>
                </c:pt>
                <c:pt idx="3">
                  <c:v>-2.5688484659944266</c:v>
                </c:pt>
                <c:pt idx="4">
                  <c:v>-2.4929943290531931</c:v>
                </c:pt>
                <c:pt idx="5">
                  <c:v>-2.4145165066704624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38-473C-A449-F4EE00480EF0}"/>
            </c:ext>
          </c:extLst>
        </c:ser>
        <c:ser>
          <c:idx val="1"/>
          <c:order val="1"/>
          <c:tx>
            <c:strRef>
              <c:f>'Load Sweep Summary'!$B$25</c:f>
              <c:strCache>
                <c:ptCount val="1"/>
                <c:pt idx="0">
                  <c:v>Upper Fore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'Load Sweep Summary'!$D$25:$I$25</c:f>
              <c:numCache>
                <c:formatCode>0.00</c:formatCode>
                <c:ptCount val="6"/>
                <c:pt idx="0">
                  <c:v>1.242622243661498</c:v>
                </c:pt>
                <c:pt idx="1">
                  <c:v>0.80098179312595152</c:v>
                </c:pt>
                <c:pt idx="2">
                  <c:v>8.4658286737781516E-2</c:v>
                </c:pt>
                <c:pt idx="3">
                  <c:v>-0.83623948181466901</c:v>
                </c:pt>
                <c:pt idx="4">
                  <c:v>-1.8715403807261091</c:v>
                </c:pt>
                <c:pt idx="5">
                  <c:v>-2.9199362438834275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38-473C-A449-F4EE00480EF0}"/>
            </c:ext>
          </c:extLst>
        </c:ser>
        <c:ser>
          <c:idx val="2"/>
          <c:order val="2"/>
          <c:tx>
            <c:strRef>
              <c:f>'Load Sweep Summary'!$B$26</c:f>
              <c:strCache>
                <c:ptCount val="1"/>
                <c:pt idx="0">
                  <c:v>Upper Aft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'Load Sweep Summary'!$D$26:$I$26</c:f>
              <c:numCache>
                <c:formatCode>0.00</c:formatCode>
                <c:ptCount val="6"/>
                <c:pt idx="0">
                  <c:v>-3.0071867199190105</c:v>
                </c:pt>
                <c:pt idx="1">
                  <c:v>-3.0853933682802577</c:v>
                </c:pt>
                <c:pt idx="2">
                  <c:v>-2.9056333366234814</c:v>
                </c:pt>
                <c:pt idx="3">
                  <c:v>-2.4854847179991988</c:v>
                </c:pt>
                <c:pt idx="4">
                  <c:v>-1.866103782082599</c:v>
                </c:pt>
                <c:pt idx="5">
                  <c:v>-1.1080929612601407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38-473C-A449-F4EE00480EF0}"/>
            </c:ext>
          </c:extLst>
        </c:ser>
        <c:ser>
          <c:idx val="3"/>
          <c:order val="3"/>
          <c:tx>
            <c:strRef>
              <c:f>'Load Sweep Summary'!$B$27</c:f>
              <c:strCache>
                <c:ptCount val="1"/>
                <c:pt idx="0">
                  <c:v>Tie-Rod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'Load Sweep Summary'!$D$27:$I$27</c:f>
              <c:numCache>
                <c:formatCode>0.00</c:formatCode>
                <c:ptCount val="6"/>
                <c:pt idx="0">
                  <c:v>2.8517052149896251</c:v>
                </c:pt>
                <c:pt idx="1">
                  <c:v>2.8224940558341634</c:v>
                </c:pt>
                <c:pt idx="2">
                  <c:v>2.9590184796744281</c:v>
                </c:pt>
                <c:pt idx="3">
                  <c:v>3.2479257622607456</c:v>
                </c:pt>
                <c:pt idx="4">
                  <c:v>3.6609170427066346</c:v>
                </c:pt>
                <c:pt idx="5">
                  <c:v>4.1575833595298679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38-473C-A449-F4EE00480EF0}"/>
            </c:ext>
          </c:extLst>
        </c:ser>
        <c:ser>
          <c:idx val="4"/>
          <c:order val="4"/>
          <c:tx>
            <c:strRef>
              <c:f>'Load Sweep Summary'!$B$28</c:f>
              <c:strCache>
                <c:ptCount val="1"/>
                <c:pt idx="0">
                  <c:v>Lower Fore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'Load Sweep Summary'!$D$28:$I$28</c:f>
              <c:numCache>
                <c:formatCode>0.00</c:formatCode>
                <c:ptCount val="6"/>
                <c:pt idx="0">
                  <c:v>-7.6535709865391048</c:v>
                </c:pt>
                <c:pt idx="1">
                  <c:v>-6.5971831411418513</c:v>
                </c:pt>
                <c:pt idx="2">
                  <c:v>-5.0481846364758836</c:v>
                </c:pt>
                <c:pt idx="3">
                  <c:v>-3.1581890927019258</c:v>
                </c:pt>
                <c:pt idx="4">
                  <c:v>-1.1122493604666979</c:v>
                </c:pt>
                <c:pt idx="5">
                  <c:v>0.88942809024065128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38-473C-A449-F4EE00480EF0}"/>
            </c:ext>
          </c:extLst>
        </c:ser>
        <c:ser>
          <c:idx val="5"/>
          <c:order val="5"/>
          <c:tx>
            <c:strRef>
              <c:f>'Load Sweep Summary'!$B$29</c:f>
              <c:strCache>
                <c:ptCount val="1"/>
                <c:pt idx="0">
                  <c:v>Lower Aft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'Load Sweep Summary'!$D$29:$I$29</c:f>
              <c:numCache>
                <c:formatCode>0.00</c:formatCode>
                <c:ptCount val="6"/>
                <c:pt idx="0">
                  <c:v>-6.9641287860846708</c:v>
                </c:pt>
                <c:pt idx="1">
                  <c:v>-7.1268305289143825</c:v>
                </c:pt>
                <c:pt idx="2">
                  <c:v>-6.6930266743909446</c:v>
                </c:pt>
                <c:pt idx="3">
                  <c:v>-5.7051395007165144</c:v>
                </c:pt>
                <c:pt idx="4">
                  <c:v>-4.2599376644712441</c:v>
                </c:pt>
                <c:pt idx="5">
                  <c:v>-2.4988252182204502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38-473C-A449-F4EE00480EF0}"/>
            </c:ext>
          </c:extLst>
        </c:ser>
        <c:ser>
          <c:idx val="6"/>
          <c:order val="6"/>
          <c:tx>
            <c:strRef>
              <c:f>'Load Sweep Summary'!$B$30</c:f>
              <c:strCache>
                <c:ptCount val="1"/>
                <c:pt idx="0">
                  <c:v>Shock Load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'Load Sweep Summary'!$D$30:$I$30</c:f>
              <c:numCache>
                <c:formatCode>0.00</c:formatCode>
                <c:ptCount val="6"/>
                <c:pt idx="0">
                  <c:v>-1.9580623968897659</c:v>
                </c:pt>
                <c:pt idx="1">
                  <c:v>-1.9378455153163863</c:v>
                </c:pt>
                <c:pt idx="2">
                  <c:v>-1.9022377709945633</c:v>
                </c:pt>
                <c:pt idx="3">
                  <c:v>-1.8547240607259314</c:v>
                </c:pt>
                <c:pt idx="4">
                  <c:v>-1.7999569170999472</c:v>
                </c:pt>
                <c:pt idx="5">
                  <c:v>-1.7432954567867243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38-473C-A449-F4EE00480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425839"/>
        <c:axId val="678424399"/>
      </c:lineChart>
      <c:catAx>
        <c:axId val="6784258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424399"/>
        <c:crosses val="autoZero"/>
        <c:auto val="1"/>
        <c:lblAlgn val="ctr"/>
        <c:lblOffset val="100"/>
        <c:noMultiLvlLbl val="0"/>
      </c:catAx>
      <c:valAx>
        <c:axId val="67842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42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98613</xdr:colOff>
      <xdr:row>3</xdr:row>
      <xdr:rowOff>116542</xdr:rowOff>
    </xdr:from>
    <xdr:to>
      <xdr:col>36</xdr:col>
      <xdr:colOff>242047</xdr:colOff>
      <xdr:row>35</xdr:row>
      <xdr:rowOff>32273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9D32F9-555C-0BEA-7789-0DD3339255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398A-CA5A-4B9D-B544-33CABDF20A9C}">
  <dimension ref="A1:Q61"/>
  <sheetViews>
    <sheetView workbookViewId="0">
      <selection activeCell="S23" sqref="S23"/>
    </sheetView>
  </sheetViews>
  <sheetFormatPr defaultRowHeight="14.4" outlineLevelCol="1" x14ac:dyDescent="0.3"/>
  <cols>
    <col min="7" max="7" width="9.77734375" bestFit="1" customWidth="1"/>
    <col min="8" max="8" width="11.6640625" bestFit="1" customWidth="1"/>
    <col min="9" max="9" width="11.77734375" bestFit="1" customWidth="1"/>
    <col min="10" max="10" width="16.6640625" bestFit="1" customWidth="1"/>
    <col min="11" max="11" width="10.33203125" customWidth="1"/>
    <col min="12" max="12" width="17.33203125" bestFit="1" customWidth="1"/>
    <col min="13" max="13" width="26.109375" bestFit="1" customWidth="1"/>
    <col min="14" max="15" width="0" hidden="1" customWidth="1" outlineLevel="1"/>
    <col min="16" max="16" width="8.88671875" collapsed="1"/>
  </cols>
  <sheetData>
    <row r="1" spans="1:17" x14ac:dyDescent="0.3">
      <c r="A1">
        <v>775.385986328125</v>
      </c>
      <c r="B1">
        <v>553.206298828125</v>
      </c>
      <c r="C1">
        <v>292.9825439453125</v>
      </c>
      <c r="D1">
        <v>0</v>
      </c>
      <c r="E1">
        <v>51</v>
      </c>
      <c r="G1" s="9" t="s">
        <v>281</v>
      </c>
      <c r="H1" s="10" t="s">
        <v>282</v>
      </c>
      <c r="I1" s="10" t="s">
        <v>283</v>
      </c>
      <c r="J1" s="10"/>
      <c r="K1" s="10" t="s">
        <v>284</v>
      </c>
      <c r="L1" s="10" t="s">
        <v>285</v>
      </c>
      <c r="M1" s="11"/>
      <c r="N1" s="9">
        <v>0</v>
      </c>
      <c r="O1" s="11">
        <v>51</v>
      </c>
      <c r="P1" s="9">
        <f>D1-N1</f>
        <v>0</v>
      </c>
      <c r="Q1" s="11">
        <f>E1-O1</f>
        <v>0</v>
      </c>
    </row>
    <row r="2" spans="1:17" x14ac:dyDescent="0.3">
      <c r="A2">
        <v>637.2139892578125</v>
      </c>
      <c r="B2">
        <v>254.32754516601563</v>
      </c>
      <c r="C2">
        <v>238.19308471679688</v>
      </c>
      <c r="D2">
        <v>1</v>
      </c>
      <c r="E2">
        <v>53</v>
      </c>
      <c r="G2" s="12" t="s">
        <v>281</v>
      </c>
      <c r="H2" t="s">
        <v>282</v>
      </c>
      <c r="I2" t="s">
        <v>286</v>
      </c>
      <c r="J2" t="s">
        <v>287</v>
      </c>
      <c r="K2" t="s">
        <v>284</v>
      </c>
      <c r="M2" s="13"/>
      <c r="N2" s="12">
        <v>1</v>
      </c>
      <c r="O2" s="13">
        <v>53</v>
      </c>
      <c r="P2" s="12">
        <f t="shared" ref="P2:Q60" si="0">D2-N2</f>
        <v>0</v>
      </c>
      <c r="Q2" s="13">
        <f t="shared" si="0"/>
        <v>0</v>
      </c>
    </row>
    <row r="3" spans="1:17" x14ac:dyDescent="0.3">
      <c r="A3">
        <v>767.5</v>
      </c>
      <c r="B3">
        <v>600</v>
      </c>
      <c r="C3">
        <v>203.19999694824219</v>
      </c>
      <c r="D3">
        <v>2</v>
      </c>
      <c r="E3">
        <v>168</v>
      </c>
      <c r="G3" s="12" t="s">
        <v>281</v>
      </c>
      <c r="L3" t="s">
        <v>312</v>
      </c>
      <c r="M3" s="13"/>
      <c r="N3" s="12">
        <v>2</v>
      </c>
      <c r="O3" s="13">
        <v>168</v>
      </c>
      <c r="P3" s="12">
        <f t="shared" si="0"/>
        <v>0</v>
      </c>
      <c r="Q3" s="13">
        <f t="shared" si="0"/>
        <v>0</v>
      </c>
    </row>
    <row r="4" spans="1:17" x14ac:dyDescent="0.3">
      <c r="A4">
        <v>859.03302001953125</v>
      </c>
      <c r="B4">
        <v>236.43745422363281</v>
      </c>
      <c r="C4">
        <v>251.494873046875</v>
      </c>
      <c r="D4">
        <v>3</v>
      </c>
      <c r="E4">
        <v>55</v>
      </c>
      <c r="G4" s="12" t="s">
        <v>281</v>
      </c>
      <c r="H4" t="s">
        <v>282</v>
      </c>
      <c r="I4" t="s">
        <v>286</v>
      </c>
      <c r="J4" t="s">
        <v>281</v>
      </c>
      <c r="K4" t="s">
        <v>284</v>
      </c>
      <c r="M4" s="13"/>
      <c r="N4" s="12">
        <v>3</v>
      </c>
      <c r="O4" s="13">
        <v>55</v>
      </c>
      <c r="P4" s="12">
        <f t="shared" si="0"/>
        <v>0</v>
      </c>
      <c r="Q4" s="13">
        <f t="shared" si="0"/>
        <v>0</v>
      </c>
    </row>
    <row r="5" spans="1:17" x14ac:dyDescent="0.3">
      <c r="A5">
        <v>-767.5</v>
      </c>
      <c r="B5">
        <v>600</v>
      </c>
      <c r="C5">
        <v>203.19999694824219</v>
      </c>
      <c r="D5">
        <v>4</v>
      </c>
      <c r="E5">
        <v>170</v>
      </c>
      <c r="G5" s="12" t="s">
        <v>287</v>
      </c>
      <c r="L5" t="s">
        <v>313</v>
      </c>
      <c r="M5" s="13"/>
      <c r="N5" s="12">
        <v>4</v>
      </c>
      <c r="O5" s="13">
        <v>170</v>
      </c>
      <c r="P5" s="12">
        <f t="shared" si="0"/>
        <v>0</v>
      </c>
      <c r="Q5" s="13">
        <f t="shared" si="0"/>
        <v>0</v>
      </c>
    </row>
    <row r="6" spans="1:17" x14ac:dyDescent="0.3">
      <c r="A6">
        <v>629.2022705078125</v>
      </c>
      <c r="B6">
        <v>227.17037963867188</v>
      </c>
      <c r="C6">
        <v>113.74167633056641</v>
      </c>
      <c r="D6">
        <v>5</v>
      </c>
      <c r="E6">
        <v>57</v>
      </c>
      <c r="G6" s="12" t="s">
        <v>281</v>
      </c>
      <c r="H6" t="s">
        <v>288</v>
      </c>
      <c r="I6" t="s">
        <v>286</v>
      </c>
      <c r="J6" t="s">
        <v>287</v>
      </c>
      <c r="K6" t="s">
        <v>284</v>
      </c>
      <c r="M6" s="13"/>
      <c r="N6" s="12">
        <v>5</v>
      </c>
      <c r="O6" s="13">
        <v>57</v>
      </c>
      <c r="P6" s="12">
        <f t="shared" si="0"/>
        <v>0</v>
      </c>
      <c r="Q6" s="13">
        <f t="shared" si="0"/>
        <v>0</v>
      </c>
    </row>
    <row r="7" spans="1:17" x14ac:dyDescent="0.3">
      <c r="A7">
        <v>778.32586669921875</v>
      </c>
      <c r="B7">
        <v>570.90875244140625</v>
      </c>
      <c r="C7">
        <v>124.55472564697266</v>
      </c>
      <c r="D7">
        <v>7</v>
      </c>
      <c r="E7">
        <v>59</v>
      </c>
      <c r="G7" s="12" t="s">
        <v>281</v>
      </c>
      <c r="H7" t="s">
        <v>288</v>
      </c>
      <c r="I7" t="s">
        <v>283</v>
      </c>
      <c r="K7" t="s">
        <v>284</v>
      </c>
      <c r="M7" s="13"/>
      <c r="N7" s="12">
        <v>7</v>
      </c>
      <c r="O7" s="13">
        <v>59</v>
      </c>
      <c r="P7" s="12">
        <f t="shared" si="0"/>
        <v>0</v>
      </c>
      <c r="Q7" s="13">
        <f t="shared" si="0"/>
        <v>0</v>
      </c>
    </row>
    <row r="8" spans="1:17" x14ac:dyDescent="0.3">
      <c r="A8">
        <v>868.49359130859375</v>
      </c>
      <c r="B8">
        <v>243.52635192871094</v>
      </c>
      <c r="C8">
        <v>113.06121826171875</v>
      </c>
      <c r="D8">
        <v>9</v>
      </c>
      <c r="E8">
        <v>61</v>
      </c>
      <c r="G8" s="12" t="s">
        <v>281</v>
      </c>
      <c r="H8" t="s">
        <v>288</v>
      </c>
      <c r="I8" t="s">
        <v>286</v>
      </c>
      <c r="J8" t="s">
        <v>281</v>
      </c>
      <c r="K8" t="s">
        <v>284</v>
      </c>
      <c r="M8" s="13"/>
      <c r="N8" s="12">
        <v>9</v>
      </c>
      <c r="O8" s="13">
        <v>61</v>
      </c>
      <c r="P8" s="12">
        <f t="shared" si="0"/>
        <v>0</v>
      </c>
      <c r="Q8" s="13">
        <f t="shared" si="0"/>
        <v>0</v>
      </c>
    </row>
    <row r="9" spans="1:17" x14ac:dyDescent="0.3">
      <c r="A9">
        <v>-751.427734375</v>
      </c>
      <c r="B9">
        <v>259.76681518554688</v>
      </c>
      <c r="C9">
        <v>227.20632934570313</v>
      </c>
      <c r="D9">
        <v>11</v>
      </c>
      <c r="E9">
        <v>63</v>
      </c>
      <c r="G9" s="12" t="s">
        <v>287</v>
      </c>
      <c r="H9" t="s">
        <v>282</v>
      </c>
      <c r="I9" t="s">
        <v>286</v>
      </c>
      <c r="J9" t="s">
        <v>287</v>
      </c>
      <c r="K9" t="s">
        <v>284</v>
      </c>
      <c r="M9" s="13"/>
      <c r="N9" s="12">
        <v>11</v>
      </c>
      <c r="O9" s="13">
        <v>63</v>
      </c>
      <c r="P9" s="12">
        <f t="shared" si="0"/>
        <v>0</v>
      </c>
      <c r="Q9" s="13">
        <f t="shared" si="0"/>
        <v>0</v>
      </c>
    </row>
    <row r="10" spans="1:17" x14ac:dyDescent="0.3">
      <c r="A10">
        <v>-767.00799560546875</v>
      </c>
      <c r="B10">
        <v>583.7464599609375</v>
      </c>
      <c r="C10">
        <v>291.05487060546875</v>
      </c>
      <c r="D10">
        <v>13</v>
      </c>
      <c r="E10">
        <v>65</v>
      </c>
      <c r="G10" s="12" t="s">
        <v>287</v>
      </c>
      <c r="H10" t="s">
        <v>282</v>
      </c>
      <c r="I10" t="s">
        <v>283</v>
      </c>
      <c r="K10" t="s">
        <v>284</v>
      </c>
      <c r="M10" s="13"/>
      <c r="N10" s="12">
        <v>13</v>
      </c>
      <c r="O10" s="13">
        <v>65</v>
      </c>
      <c r="P10" s="12">
        <f t="shared" si="0"/>
        <v>0</v>
      </c>
      <c r="Q10" s="13">
        <f t="shared" si="0"/>
        <v>0</v>
      </c>
    </row>
    <row r="11" spans="1:17" x14ac:dyDescent="0.3">
      <c r="A11">
        <v>-541.93280029296875</v>
      </c>
      <c r="B11">
        <v>315.20053100585938</v>
      </c>
      <c r="C11">
        <v>223.87657165527344</v>
      </c>
      <c r="D11">
        <v>15</v>
      </c>
      <c r="E11">
        <v>67</v>
      </c>
      <c r="G11" s="12" t="s">
        <v>287</v>
      </c>
      <c r="H11" t="s">
        <v>282</v>
      </c>
      <c r="I11" t="s">
        <v>286</v>
      </c>
      <c r="J11" t="s">
        <v>281</v>
      </c>
      <c r="K11" t="s">
        <v>284</v>
      </c>
      <c r="M11" s="13"/>
      <c r="N11" s="12">
        <v>15</v>
      </c>
      <c r="O11" s="13">
        <v>67</v>
      </c>
      <c r="P11" s="12">
        <f t="shared" si="0"/>
        <v>0</v>
      </c>
      <c r="Q11" s="13">
        <f t="shared" si="0"/>
        <v>0</v>
      </c>
    </row>
    <row r="12" spans="1:17" x14ac:dyDescent="0.3">
      <c r="A12">
        <v>-729.84515380859375</v>
      </c>
      <c r="B12">
        <v>213.79042053222656</v>
      </c>
      <c r="C12">
        <v>110.20752716064453</v>
      </c>
      <c r="D12">
        <v>17</v>
      </c>
      <c r="E12">
        <v>69</v>
      </c>
      <c r="G12" s="12" t="s">
        <v>287</v>
      </c>
      <c r="H12" t="s">
        <v>288</v>
      </c>
      <c r="I12" t="s">
        <v>286</v>
      </c>
      <c r="J12" t="s">
        <v>287</v>
      </c>
      <c r="K12" t="s">
        <v>284</v>
      </c>
      <c r="M12" s="13"/>
      <c r="N12" s="12">
        <v>17</v>
      </c>
      <c r="O12" s="13">
        <v>69</v>
      </c>
      <c r="P12" s="12">
        <f t="shared" si="0"/>
        <v>0</v>
      </c>
      <c r="Q12" s="13">
        <f t="shared" si="0"/>
        <v>0</v>
      </c>
    </row>
    <row r="13" spans="1:17" x14ac:dyDescent="0.3">
      <c r="A13">
        <v>-766.70233154296875</v>
      </c>
      <c r="B13">
        <v>592.9246826171875</v>
      </c>
      <c r="C13">
        <v>115.92446899414063</v>
      </c>
      <c r="D13">
        <v>19</v>
      </c>
      <c r="E13">
        <v>71</v>
      </c>
      <c r="G13" s="12" t="s">
        <v>287</v>
      </c>
      <c r="H13" t="s">
        <v>288</v>
      </c>
      <c r="I13" t="s">
        <v>283</v>
      </c>
      <c r="K13" t="s">
        <v>284</v>
      </c>
      <c r="M13" s="13"/>
      <c r="N13" s="12">
        <v>19</v>
      </c>
      <c r="O13" s="13">
        <v>71</v>
      </c>
      <c r="P13" s="12">
        <f t="shared" si="0"/>
        <v>0</v>
      </c>
      <c r="Q13" s="13">
        <f t="shared" si="0"/>
        <v>0</v>
      </c>
    </row>
    <row r="14" spans="1:17" x14ac:dyDescent="0.3">
      <c r="A14">
        <v>-516.718994140625</v>
      </c>
      <c r="B14">
        <v>229.96141052246094</v>
      </c>
      <c r="C14">
        <v>112.16277313232422</v>
      </c>
      <c r="D14">
        <v>21</v>
      </c>
      <c r="E14">
        <v>73</v>
      </c>
      <c r="G14" s="14" t="s">
        <v>287</v>
      </c>
      <c r="H14" s="15" t="s">
        <v>288</v>
      </c>
      <c r="I14" s="15" t="s">
        <v>286</v>
      </c>
      <c r="J14" s="15" t="s">
        <v>281</v>
      </c>
      <c r="K14" s="15" t="s">
        <v>284</v>
      </c>
      <c r="L14" s="15"/>
      <c r="M14" s="16"/>
      <c r="N14" s="12">
        <v>21</v>
      </c>
      <c r="O14" s="13">
        <v>73</v>
      </c>
      <c r="P14" s="12">
        <f t="shared" si="0"/>
        <v>0</v>
      </c>
      <c r="Q14" s="13">
        <f t="shared" si="0"/>
        <v>0</v>
      </c>
    </row>
    <row r="15" spans="1:17" x14ac:dyDescent="0.3">
      <c r="A15">
        <v>835</v>
      </c>
      <c r="B15">
        <v>530</v>
      </c>
      <c r="C15">
        <v>185</v>
      </c>
      <c r="D15">
        <v>23</v>
      </c>
      <c r="E15">
        <v>75</v>
      </c>
      <c r="G15" s="12" t="s">
        <v>281</v>
      </c>
      <c r="I15" t="s">
        <v>283</v>
      </c>
      <c r="K15" t="s">
        <v>289</v>
      </c>
      <c r="L15" t="s">
        <v>290</v>
      </c>
      <c r="M15" s="13"/>
      <c r="N15" s="12">
        <v>23</v>
      </c>
      <c r="O15" s="13">
        <v>75</v>
      </c>
      <c r="P15" s="12">
        <f t="shared" si="0"/>
        <v>0</v>
      </c>
      <c r="Q15" s="13">
        <f t="shared" si="0"/>
        <v>0</v>
      </c>
    </row>
    <row r="16" spans="1:17" x14ac:dyDescent="0.3">
      <c r="A16">
        <v>855</v>
      </c>
      <c r="B16">
        <v>220.97999572753906</v>
      </c>
      <c r="C16">
        <v>160</v>
      </c>
      <c r="D16">
        <v>25</v>
      </c>
      <c r="E16">
        <v>77</v>
      </c>
      <c r="G16" s="12" t="s">
        <v>281</v>
      </c>
      <c r="I16" t="s">
        <v>286</v>
      </c>
      <c r="K16" t="s">
        <v>289</v>
      </c>
      <c r="M16" s="13"/>
      <c r="N16" s="12">
        <v>25</v>
      </c>
      <c r="O16" s="13">
        <v>77</v>
      </c>
      <c r="P16" s="12">
        <f t="shared" si="0"/>
        <v>0</v>
      </c>
      <c r="Q16" s="13">
        <f t="shared" si="0"/>
        <v>0</v>
      </c>
    </row>
    <row r="17" spans="1:17" x14ac:dyDescent="0.3">
      <c r="A17">
        <v>-810</v>
      </c>
      <c r="B17">
        <v>570</v>
      </c>
      <c r="C17">
        <v>290</v>
      </c>
      <c r="D17">
        <v>27</v>
      </c>
      <c r="E17">
        <v>79</v>
      </c>
      <c r="G17" s="12" t="s">
        <v>287</v>
      </c>
      <c r="I17" t="s">
        <v>283</v>
      </c>
      <c r="K17" t="s">
        <v>289</v>
      </c>
      <c r="M17" s="13"/>
      <c r="N17" s="12">
        <v>27</v>
      </c>
      <c r="O17" s="13">
        <v>79</v>
      </c>
      <c r="P17" s="12">
        <f t="shared" si="0"/>
        <v>0</v>
      </c>
      <c r="Q17" s="13">
        <f t="shared" si="0"/>
        <v>0</v>
      </c>
    </row>
    <row r="18" spans="1:17" x14ac:dyDescent="0.3">
      <c r="A18">
        <v>-770</v>
      </c>
      <c r="B18">
        <v>255</v>
      </c>
      <c r="C18">
        <v>230</v>
      </c>
      <c r="D18">
        <v>29</v>
      </c>
      <c r="E18">
        <v>80</v>
      </c>
      <c r="G18" s="14" t="s">
        <v>287</v>
      </c>
      <c r="H18" s="15"/>
      <c r="I18" s="15" t="s">
        <v>286</v>
      </c>
      <c r="J18" s="15"/>
      <c r="K18" s="15" t="s">
        <v>289</v>
      </c>
      <c r="L18" s="15"/>
      <c r="M18" s="16"/>
      <c r="N18" s="12">
        <v>29</v>
      </c>
      <c r="O18" s="13">
        <v>80</v>
      </c>
      <c r="P18" s="12">
        <f t="shared" si="0"/>
        <v>0</v>
      </c>
      <c r="Q18" s="13">
        <f t="shared" si="0"/>
        <v>0</v>
      </c>
    </row>
    <row r="19" spans="1:17" x14ac:dyDescent="0.3">
      <c r="A19">
        <v>702.7469482421875</v>
      </c>
      <c r="B19">
        <v>330.7310791015625</v>
      </c>
      <c r="C19">
        <v>350.99685668945313</v>
      </c>
      <c r="D19">
        <v>31</v>
      </c>
      <c r="E19">
        <v>85</v>
      </c>
      <c r="G19" s="12" t="s">
        <v>281</v>
      </c>
      <c r="I19" t="s">
        <v>283</v>
      </c>
      <c r="K19" t="s">
        <v>291</v>
      </c>
      <c r="L19" t="s">
        <v>292</v>
      </c>
      <c r="M19" s="13"/>
      <c r="N19" s="12">
        <v>31</v>
      </c>
      <c r="O19" s="13">
        <v>85</v>
      </c>
      <c r="P19" s="12">
        <f t="shared" si="0"/>
        <v>0</v>
      </c>
      <c r="Q19" s="13">
        <f t="shared" si="0"/>
        <v>0</v>
      </c>
    </row>
    <row r="20" spans="1:17" x14ac:dyDescent="0.3">
      <c r="A20">
        <v>651.8800048828125</v>
      </c>
      <c r="B20">
        <v>265</v>
      </c>
      <c r="C20">
        <v>505</v>
      </c>
      <c r="D20">
        <v>33</v>
      </c>
      <c r="E20">
        <v>83</v>
      </c>
      <c r="G20" s="12" t="s">
        <v>281</v>
      </c>
      <c r="I20" t="s">
        <v>286</v>
      </c>
      <c r="K20" t="s">
        <v>291</v>
      </c>
      <c r="M20" s="13"/>
      <c r="N20" s="12">
        <v>33</v>
      </c>
      <c r="O20" s="13">
        <v>83</v>
      </c>
      <c r="P20" s="12">
        <f t="shared" si="0"/>
        <v>0</v>
      </c>
      <c r="Q20" s="13">
        <f t="shared" si="0"/>
        <v>0</v>
      </c>
    </row>
    <row r="21" spans="1:17" x14ac:dyDescent="0.3">
      <c r="A21">
        <v>708.9990234375</v>
      </c>
      <c r="B21">
        <v>317.85305786132813</v>
      </c>
      <c r="C21">
        <v>331.7186279296875</v>
      </c>
      <c r="D21">
        <v>35</v>
      </c>
      <c r="E21">
        <v>87</v>
      </c>
      <c r="G21" s="12" t="s">
        <v>281</v>
      </c>
      <c r="I21" t="s">
        <v>286</v>
      </c>
      <c r="K21" t="s">
        <v>293</v>
      </c>
      <c r="L21" t="s">
        <v>255</v>
      </c>
      <c r="M21" s="13"/>
      <c r="N21" s="12">
        <v>35</v>
      </c>
      <c r="O21" s="13">
        <v>87</v>
      </c>
      <c r="P21" s="12">
        <f t="shared" si="0"/>
        <v>0</v>
      </c>
      <c r="Q21" s="13">
        <f t="shared" si="0"/>
        <v>0</v>
      </c>
    </row>
    <row r="22" spans="1:17" x14ac:dyDescent="0.3">
      <c r="A22">
        <v>775.1956787109375</v>
      </c>
      <c r="B22">
        <v>545.77044677734375</v>
      </c>
      <c r="C22">
        <v>133.67971801757813</v>
      </c>
      <c r="D22">
        <v>37</v>
      </c>
      <c r="E22">
        <v>89</v>
      </c>
      <c r="G22" s="12" t="s">
        <v>281</v>
      </c>
      <c r="I22" t="s">
        <v>283</v>
      </c>
      <c r="K22" t="s">
        <v>293</v>
      </c>
      <c r="M22" s="13"/>
      <c r="N22" s="12">
        <v>37</v>
      </c>
      <c r="O22" s="13">
        <v>89</v>
      </c>
      <c r="P22" s="12">
        <f t="shared" si="0"/>
        <v>0</v>
      </c>
      <c r="Q22" s="13">
        <f t="shared" si="0"/>
        <v>0</v>
      </c>
    </row>
    <row r="23" spans="1:17" x14ac:dyDescent="0.3">
      <c r="A23">
        <v>712.79083251953125</v>
      </c>
      <c r="B23">
        <v>287.8897705078125</v>
      </c>
      <c r="C23">
        <v>319.65689086914063</v>
      </c>
      <c r="D23">
        <v>39</v>
      </c>
      <c r="E23">
        <v>95</v>
      </c>
      <c r="G23" s="12" t="s">
        <v>281</v>
      </c>
      <c r="I23" t="s">
        <v>286</v>
      </c>
      <c r="K23" t="s">
        <v>294</v>
      </c>
      <c r="L23" t="s">
        <v>295</v>
      </c>
      <c r="M23" s="13" t="s">
        <v>296</v>
      </c>
      <c r="N23" s="12">
        <v>39</v>
      </c>
      <c r="O23" s="13">
        <v>95</v>
      </c>
      <c r="P23" s="12">
        <f t="shared" si="0"/>
        <v>0</v>
      </c>
      <c r="Q23" s="13">
        <f t="shared" si="0"/>
        <v>0</v>
      </c>
    </row>
    <row r="24" spans="1:17" x14ac:dyDescent="0.3">
      <c r="A24">
        <v>708</v>
      </c>
      <c r="B24">
        <v>275</v>
      </c>
      <c r="C24">
        <v>334.04977416992188</v>
      </c>
      <c r="D24">
        <v>41</v>
      </c>
      <c r="E24">
        <v>93</v>
      </c>
      <c r="G24" s="12" t="s">
        <v>281</v>
      </c>
      <c r="K24" t="s">
        <v>297</v>
      </c>
      <c r="L24" t="s">
        <v>298</v>
      </c>
      <c r="M24" s="13"/>
      <c r="N24" s="12">
        <v>41</v>
      </c>
      <c r="O24" s="13">
        <v>93</v>
      </c>
      <c r="P24" s="12">
        <f t="shared" si="0"/>
        <v>0</v>
      </c>
      <c r="Q24" s="13">
        <f t="shared" si="0"/>
        <v>0</v>
      </c>
    </row>
    <row r="25" spans="1:17" x14ac:dyDescent="0.3">
      <c r="A25">
        <v>749.5860595703125</v>
      </c>
      <c r="B25">
        <v>287.98077392578125</v>
      </c>
      <c r="C25">
        <v>151.30824279785156</v>
      </c>
      <c r="D25">
        <v>42</v>
      </c>
      <c r="E25">
        <v>97</v>
      </c>
      <c r="G25" s="12" t="s">
        <v>281</v>
      </c>
      <c r="I25" t="s">
        <v>283</v>
      </c>
      <c r="K25" t="s">
        <v>294</v>
      </c>
      <c r="M25" s="13" t="s">
        <v>299</v>
      </c>
      <c r="N25" s="12">
        <v>42</v>
      </c>
      <c r="O25" s="13">
        <v>97</v>
      </c>
      <c r="P25" s="12">
        <f t="shared" si="0"/>
        <v>0</v>
      </c>
      <c r="Q25" s="13">
        <f t="shared" si="0"/>
        <v>0</v>
      </c>
    </row>
    <row r="26" spans="1:17" x14ac:dyDescent="0.3">
      <c r="A26">
        <v>766.21441650390625</v>
      </c>
      <c r="B26">
        <v>287.8897705078125</v>
      </c>
      <c r="C26">
        <v>156.76171875</v>
      </c>
      <c r="D26">
        <v>43</v>
      </c>
      <c r="E26">
        <v>99</v>
      </c>
      <c r="G26" s="12" t="s">
        <v>281</v>
      </c>
      <c r="I26" t="s">
        <v>283</v>
      </c>
      <c r="K26" t="s">
        <v>294</v>
      </c>
      <c r="M26" s="13" t="s">
        <v>300</v>
      </c>
      <c r="N26" s="12">
        <v>43</v>
      </c>
      <c r="O26" s="13">
        <v>99</v>
      </c>
      <c r="P26" s="12">
        <f t="shared" si="0"/>
        <v>0</v>
      </c>
      <c r="Q26" s="13">
        <f t="shared" si="0"/>
        <v>0</v>
      </c>
    </row>
    <row r="27" spans="1:17" x14ac:dyDescent="0.3">
      <c r="A27">
        <v>782.84271240234375</v>
      </c>
      <c r="B27">
        <v>287.79879760742188</v>
      </c>
      <c r="C27">
        <v>162.21517944335938</v>
      </c>
      <c r="D27">
        <v>45</v>
      </c>
      <c r="E27">
        <v>101</v>
      </c>
      <c r="G27" s="12" t="s">
        <v>281</v>
      </c>
      <c r="I27" t="s">
        <v>283</v>
      </c>
      <c r="K27" t="s">
        <v>294</v>
      </c>
      <c r="M27" s="13" t="s">
        <v>301</v>
      </c>
      <c r="N27" s="12">
        <v>45</v>
      </c>
      <c r="O27" s="13">
        <v>101</v>
      </c>
      <c r="P27" s="12">
        <f t="shared" si="0"/>
        <v>0</v>
      </c>
      <c r="Q27" s="13">
        <f t="shared" si="0"/>
        <v>0</v>
      </c>
    </row>
    <row r="28" spans="1:17" x14ac:dyDescent="0.3">
      <c r="A28">
        <v>804.22198486328125</v>
      </c>
      <c r="B28">
        <v>287.68179321289063</v>
      </c>
      <c r="C28">
        <v>169.22679138183594</v>
      </c>
      <c r="D28">
        <v>46</v>
      </c>
      <c r="E28">
        <v>103</v>
      </c>
      <c r="G28" s="14" t="s">
        <v>281</v>
      </c>
      <c r="H28" s="15"/>
      <c r="I28" s="15"/>
      <c r="J28" s="15"/>
      <c r="K28" s="15" t="s">
        <v>302</v>
      </c>
      <c r="L28" s="15" t="s">
        <v>303</v>
      </c>
      <c r="M28" s="16"/>
      <c r="N28" s="12">
        <v>46</v>
      </c>
      <c r="O28" s="13">
        <v>103</v>
      </c>
      <c r="P28" s="12">
        <f t="shared" si="0"/>
        <v>0</v>
      </c>
      <c r="Q28" s="13">
        <f t="shared" si="0"/>
        <v>0</v>
      </c>
    </row>
    <row r="29" spans="1:17" x14ac:dyDescent="0.3">
      <c r="A29">
        <v>-621.389404296875</v>
      </c>
      <c r="B29">
        <v>351.68499755859375</v>
      </c>
      <c r="C29">
        <v>306.278076171875</v>
      </c>
      <c r="D29">
        <v>49</v>
      </c>
      <c r="E29">
        <v>107</v>
      </c>
      <c r="G29" s="12" t="s">
        <v>287</v>
      </c>
      <c r="I29" t="s">
        <v>286</v>
      </c>
      <c r="K29" t="s">
        <v>293</v>
      </c>
      <c r="M29" s="13"/>
      <c r="N29" s="12">
        <v>49</v>
      </c>
      <c r="O29" s="13">
        <v>107</v>
      </c>
      <c r="P29" s="12">
        <f t="shared" si="0"/>
        <v>0</v>
      </c>
      <c r="Q29" s="13">
        <f t="shared" si="0"/>
        <v>0</v>
      </c>
    </row>
    <row r="30" spans="1:17" x14ac:dyDescent="0.3">
      <c r="A30">
        <v>-588.88037109375</v>
      </c>
      <c r="B30">
        <v>376.39437866210938</v>
      </c>
      <c r="C30">
        <v>296.82623291015625</v>
      </c>
      <c r="D30">
        <v>77</v>
      </c>
      <c r="E30">
        <v>109</v>
      </c>
      <c r="G30" s="12" t="s">
        <v>287</v>
      </c>
      <c r="I30" t="s">
        <v>283</v>
      </c>
      <c r="K30" t="s">
        <v>291</v>
      </c>
      <c r="M30" s="13"/>
      <c r="N30" s="12">
        <v>77</v>
      </c>
      <c r="O30" s="13">
        <v>109</v>
      </c>
      <c r="P30" s="12">
        <f t="shared" si="0"/>
        <v>0</v>
      </c>
      <c r="Q30" s="13">
        <f t="shared" si="0"/>
        <v>0</v>
      </c>
    </row>
    <row r="31" spans="1:17" x14ac:dyDescent="0.3">
      <c r="A31">
        <v>-756.0572509765625</v>
      </c>
      <c r="B31">
        <v>564.6058349609375</v>
      </c>
      <c r="C31">
        <v>136.91050720214844</v>
      </c>
      <c r="D31">
        <v>78</v>
      </c>
      <c r="E31">
        <v>105</v>
      </c>
      <c r="G31" s="12" t="s">
        <v>287</v>
      </c>
      <c r="I31" t="s">
        <v>283</v>
      </c>
      <c r="K31" t="s">
        <v>293</v>
      </c>
      <c r="M31" s="13"/>
      <c r="N31" s="12">
        <v>78</v>
      </c>
      <c r="O31" s="13">
        <v>105</v>
      </c>
      <c r="P31" s="12">
        <f t="shared" si="0"/>
        <v>0</v>
      </c>
      <c r="Q31" s="13">
        <f t="shared" si="0"/>
        <v>0</v>
      </c>
    </row>
    <row r="32" spans="1:17" x14ac:dyDescent="0.3">
      <c r="A32">
        <v>-420</v>
      </c>
      <c r="B32">
        <v>335</v>
      </c>
      <c r="C32">
        <v>360</v>
      </c>
      <c r="D32">
        <v>79</v>
      </c>
      <c r="E32">
        <v>111</v>
      </c>
      <c r="G32" s="12" t="s">
        <v>287</v>
      </c>
      <c r="I32" t="s">
        <v>286</v>
      </c>
      <c r="K32" t="s">
        <v>291</v>
      </c>
      <c r="M32" s="13"/>
      <c r="N32" s="12">
        <v>79</v>
      </c>
      <c r="O32" s="13">
        <v>111</v>
      </c>
      <c r="P32" s="12">
        <f t="shared" si="0"/>
        <v>0</v>
      </c>
      <c r="Q32" s="13">
        <f t="shared" si="0"/>
        <v>0</v>
      </c>
    </row>
    <row r="33" spans="1:17" x14ac:dyDescent="0.3">
      <c r="A33">
        <v>-670</v>
      </c>
      <c r="B33">
        <v>270</v>
      </c>
      <c r="C33">
        <v>350</v>
      </c>
      <c r="D33">
        <v>83</v>
      </c>
      <c r="E33">
        <v>113</v>
      </c>
      <c r="G33" s="12" t="s">
        <v>287</v>
      </c>
      <c r="K33" t="s">
        <v>297</v>
      </c>
      <c r="M33" s="13"/>
      <c r="N33" s="12">
        <v>83</v>
      </c>
      <c r="O33" s="13">
        <v>113</v>
      </c>
      <c r="P33" s="12">
        <f t="shared" si="0"/>
        <v>0</v>
      </c>
      <c r="Q33" s="13">
        <f t="shared" si="0"/>
        <v>0</v>
      </c>
    </row>
    <row r="34" spans="1:17" x14ac:dyDescent="0.3">
      <c r="A34">
        <v>-658.27020263671875</v>
      </c>
      <c r="B34">
        <v>258.8612060546875</v>
      </c>
      <c r="C34">
        <v>359.85330200195313</v>
      </c>
      <c r="D34">
        <v>85</v>
      </c>
      <c r="E34">
        <v>115</v>
      </c>
      <c r="G34" s="12" t="s">
        <v>287</v>
      </c>
      <c r="I34" t="s">
        <v>286</v>
      </c>
      <c r="K34" t="s">
        <v>294</v>
      </c>
      <c r="M34" s="13"/>
      <c r="N34" s="12">
        <v>85</v>
      </c>
      <c r="O34" s="13">
        <v>115</v>
      </c>
      <c r="P34" s="12">
        <f t="shared" si="0"/>
        <v>0</v>
      </c>
      <c r="Q34" s="13">
        <f t="shared" si="0"/>
        <v>0</v>
      </c>
    </row>
    <row r="35" spans="1:17" x14ac:dyDescent="0.3">
      <c r="A35">
        <v>-740.52392578125</v>
      </c>
      <c r="B35">
        <v>258.8612060546875</v>
      </c>
      <c r="C35">
        <v>329.64102172851563</v>
      </c>
      <c r="D35">
        <v>87</v>
      </c>
      <c r="E35">
        <v>117</v>
      </c>
      <c r="G35" s="12" t="s">
        <v>287</v>
      </c>
      <c r="I35" t="s">
        <v>283</v>
      </c>
      <c r="K35" t="s">
        <v>294</v>
      </c>
      <c r="M35" s="13" t="s">
        <v>301</v>
      </c>
      <c r="N35" s="12">
        <v>87</v>
      </c>
      <c r="O35" s="13">
        <v>117</v>
      </c>
      <c r="P35" s="12">
        <f t="shared" si="0"/>
        <v>0</v>
      </c>
      <c r="Q35" s="13">
        <f t="shared" si="0"/>
        <v>0</v>
      </c>
    </row>
    <row r="36" spans="1:17" x14ac:dyDescent="0.3">
      <c r="A36">
        <v>-743.1158447265625</v>
      </c>
      <c r="B36">
        <v>258.8612060546875</v>
      </c>
      <c r="C36">
        <v>341.86935424804688</v>
      </c>
      <c r="D36">
        <v>89</v>
      </c>
      <c r="E36">
        <v>119</v>
      </c>
      <c r="G36" s="12" t="s">
        <v>287</v>
      </c>
      <c r="I36" t="s">
        <v>283</v>
      </c>
      <c r="K36" t="s">
        <v>294</v>
      </c>
      <c r="M36" s="13" t="s">
        <v>300</v>
      </c>
      <c r="N36" s="12">
        <v>89</v>
      </c>
      <c r="O36" s="13">
        <v>119</v>
      </c>
      <c r="P36" s="12">
        <f t="shared" si="0"/>
        <v>0</v>
      </c>
      <c r="Q36" s="13">
        <f t="shared" si="0"/>
        <v>0</v>
      </c>
    </row>
    <row r="37" spans="1:17" x14ac:dyDescent="0.3">
      <c r="A37">
        <v>-745.707763671875</v>
      </c>
      <c r="B37">
        <v>258.8612060546875</v>
      </c>
      <c r="C37">
        <v>354.09768676757813</v>
      </c>
      <c r="D37">
        <v>91</v>
      </c>
      <c r="E37">
        <v>121</v>
      </c>
      <c r="G37" s="12" t="s">
        <v>287</v>
      </c>
      <c r="I37" t="s">
        <v>283</v>
      </c>
      <c r="K37" t="s">
        <v>294</v>
      </c>
      <c r="M37" s="13" t="s">
        <v>299</v>
      </c>
      <c r="N37" s="12">
        <v>91</v>
      </c>
      <c r="O37" s="13">
        <v>121</v>
      </c>
      <c r="P37" s="12">
        <f t="shared" si="0"/>
        <v>0</v>
      </c>
      <c r="Q37" s="13">
        <f t="shared" si="0"/>
        <v>0</v>
      </c>
    </row>
    <row r="38" spans="1:17" x14ac:dyDescent="0.3">
      <c r="A38">
        <v>-751.40997314453125</v>
      </c>
      <c r="B38">
        <v>258.8612060546875</v>
      </c>
      <c r="C38">
        <v>381</v>
      </c>
      <c r="D38">
        <v>93</v>
      </c>
      <c r="E38">
        <v>123</v>
      </c>
      <c r="G38" s="14" t="s">
        <v>287</v>
      </c>
      <c r="H38" s="15"/>
      <c r="I38" s="15"/>
      <c r="J38" s="15"/>
      <c r="K38" s="15" t="s">
        <v>304</v>
      </c>
      <c r="L38" s="15"/>
      <c r="M38" s="16"/>
      <c r="N38" s="12">
        <v>93</v>
      </c>
      <c r="O38" s="13">
        <v>123</v>
      </c>
      <c r="P38" s="12">
        <f t="shared" si="0"/>
        <v>0</v>
      </c>
      <c r="Q38" s="13">
        <f t="shared" si="0"/>
        <v>0</v>
      </c>
    </row>
    <row r="39" spans="1:17" x14ac:dyDescent="0.3">
      <c r="A39">
        <v>771.25103759765625</v>
      </c>
      <c r="B39">
        <v>527.25457763671875</v>
      </c>
      <c r="C39">
        <v>298.84872436523438</v>
      </c>
      <c r="D39">
        <v>95</v>
      </c>
      <c r="E39">
        <v>125</v>
      </c>
      <c r="G39" s="12" t="s">
        <v>281</v>
      </c>
      <c r="I39" t="s">
        <v>283</v>
      </c>
      <c r="K39" t="s">
        <v>305</v>
      </c>
      <c r="L39" t="s">
        <v>82</v>
      </c>
      <c r="M39" s="13"/>
      <c r="N39" s="12">
        <v>95</v>
      </c>
      <c r="O39" s="13">
        <v>125</v>
      </c>
      <c r="P39" s="12">
        <f t="shared" si="0"/>
        <v>0</v>
      </c>
      <c r="Q39" s="13">
        <f t="shared" si="0"/>
        <v>0</v>
      </c>
    </row>
    <row r="40" spans="1:17" x14ac:dyDescent="0.3">
      <c r="A40">
        <v>734.08355712890625</v>
      </c>
      <c r="B40">
        <v>318.02239990234375</v>
      </c>
      <c r="C40">
        <v>171.02182006835938</v>
      </c>
      <c r="D40">
        <v>97</v>
      </c>
      <c r="E40">
        <v>127</v>
      </c>
      <c r="G40" s="12" t="s">
        <v>281</v>
      </c>
      <c r="I40" t="s">
        <v>286</v>
      </c>
      <c r="K40" t="s">
        <v>305</v>
      </c>
      <c r="M40" s="13"/>
      <c r="N40" s="12">
        <v>97</v>
      </c>
      <c r="O40" s="13">
        <v>127</v>
      </c>
      <c r="P40" s="12">
        <f t="shared" si="0"/>
        <v>0</v>
      </c>
      <c r="Q40" s="13">
        <f t="shared" si="0"/>
        <v>0</v>
      </c>
    </row>
    <row r="41" spans="1:17" x14ac:dyDescent="0.3">
      <c r="A41">
        <v>723.6514892578125</v>
      </c>
      <c r="B41">
        <v>228.89471435546875</v>
      </c>
      <c r="C41">
        <v>363.4765625</v>
      </c>
      <c r="D41">
        <v>99</v>
      </c>
      <c r="E41">
        <v>129</v>
      </c>
      <c r="G41" s="12" t="s">
        <v>281</v>
      </c>
      <c r="I41" t="s">
        <v>286</v>
      </c>
      <c r="K41" t="s">
        <v>291</v>
      </c>
      <c r="M41" s="13"/>
      <c r="N41" s="12">
        <v>99</v>
      </c>
      <c r="O41" s="13">
        <v>129</v>
      </c>
      <c r="P41" s="12">
        <f t="shared" si="0"/>
        <v>0</v>
      </c>
      <c r="Q41" s="13">
        <f t="shared" si="0"/>
        <v>0</v>
      </c>
    </row>
    <row r="42" spans="1:17" x14ac:dyDescent="0.3">
      <c r="A42">
        <v>733.828857421875</v>
      </c>
      <c r="B42">
        <v>311.3543701171875</v>
      </c>
      <c r="C42">
        <v>209.4576416015625</v>
      </c>
      <c r="D42">
        <v>101</v>
      </c>
      <c r="E42">
        <v>131</v>
      </c>
      <c r="G42" s="12" t="s">
        <v>281</v>
      </c>
      <c r="I42" t="s">
        <v>283</v>
      </c>
      <c r="K42" t="s">
        <v>291</v>
      </c>
      <c r="M42" s="13"/>
      <c r="N42" s="12">
        <v>101</v>
      </c>
      <c r="O42" s="13">
        <v>131</v>
      </c>
      <c r="P42" s="12">
        <f t="shared" si="0"/>
        <v>0</v>
      </c>
      <c r="Q42" s="13">
        <f t="shared" si="0"/>
        <v>0</v>
      </c>
    </row>
    <row r="43" spans="1:17" x14ac:dyDescent="0.3">
      <c r="A43">
        <v>724.5831298828125</v>
      </c>
      <c r="B43">
        <v>259.80364990234375</v>
      </c>
      <c r="C43">
        <v>173.92433166503906</v>
      </c>
      <c r="D43">
        <v>103</v>
      </c>
      <c r="E43">
        <v>133</v>
      </c>
      <c r="G43" s="12" t="s">
        <v>281</v>
      </c>
      <c r="K43" t="s">
        <v>297</v>
      </c>
      <c r="M43" s="13"/>
      <c r="N43" s="12">
        <v>103</v>
      </c>
      <c r="O43" s="13">
        <v>133</v>
      </c>
      <c r="P43" s="12">
        <f t="shared" si="0"/>
        <v>0</v>
      </c>
      <c r="Q43" s="13">
        <f t="shared" si="0"/>
        <v>0</v>
      </c>
    </row>
    <row r="44" spans="1:17" x14ac:dyDescent="0.3">
      <c r="A44">
        <v>725.93310546875</v>
      </c>
      <c r="B44">
        <v>271.03280639648438</v>
      </c>
      <c r="C44">
        <v>151.30523681640625</v>
      </c>
      <c r="D44">
        <v>105</v>
      </c>
      <c r="E44">
        <v>135</v>
      </c>
      <c r="G44" s="12" t="s">
        <v>281</v>
      </c>
      <c r="I44" t="s">
        <v>286</v>
      </c>
      <c r="K44" t="s">
        <v>294</v>
      </c>
      <c r="M44" s="13"/>
      <c r="N44" s="12">
        <v>105</v>
      </c>
      <c r="O44" s="13">
        <v>135</v>
      </c>
      <c r="P44" s="12">
        <f t="shared" si="0"/>
        <v>0</v>
      </c>
      <c r="Q44" s="13">
        <f t="shared" si="0"/>
        <v>0</v>
      </c>
    </row>
    <row r="45" spans="1:17" x14ac:dyDescent="0.3">
      <c r="A45">
        <v>714.82476806640625</v>
      </c>
      <c r="B45">
        <v>272.69338989257813</v>
      </c>
      <c r="C45">
        <v>105.81135559082031</v>
      </c>
      <c r="D45">
        <v>107</v>
      </c>
      <c r="E45">
        <v>137</v>
      </c>
      <c r="G45" s="12" t="s">
        <v>281</v>
      </c>
      <c r="I45" t="s">
        <v>283</v>
      </c>
      <c r="K45" t="s">
        <v>294</v>
      </c>
      <c r="M45" s="13" t="s">
        <v>299</v>
      </c>
      <c r="N45" s="12">
        <v>107</v>
      </c>
      <c r="O45" s="13">
        <v>137</v>
      </c>
      <c r="P45" s="12">
        <f t="shared" si="0"/>
        <v>0</v>
      </c>
      <c r="Q45" s="13">
        <f t="shared" si="0"/>
        <v>0</v>
      </c>
    </row>
    <row r="46" spans="1:17" x14ac:dyDescent="0.3">
      <c r="A46">
        <v>724.9332275390625</v>
      </c>
      <c r="B46">
        <v>271.03280639648438</v>
      </c>
      <c r="C46">
        <v>105.59026336669922</v>
      </c>
      <c r="D46">
        <v>109</v>
      </c>
      <c r="E46">
        <v>139</v>
      </c>
      <c r="G46" s="12" t="s">
        <v>281</v>
      </c>
      <c r="I46" t="s">
        <v>283</v>
      </c>
      <c r="K46" t="s">
        <v>294</v>
      </c>
      <c r="M46" s="13" t="s">
        <v>300</v>
      </c>
      <c r="N46" s="12">
        <v>109</v>
      </c>
      <c r="O46" s="13">
        <v>139</v>
      </c>
      <c r="P46" s="12">
        <f t="shared" si="0"/>
        <v>0</v>
      </c>
      <c r="Q46" s="13">
        <f t="shared" si="0"/>
        <v>0</v>
      </c>
    </row>
    <row r="47" spans="1:17" x14ac:dyDescent="0.3">
      <c r="A47">
        <v>735.04168701171875</v>
      </c>
      <c r="B47">
        <v>269.37225341796875</v>
      </c>
      <c r="C47">
        <v>105.36917114257813</v>
      </c>
      <c r="D47">
        <v>111</v>
      </c>
      <c r="E47">
        <v>141</v>
      </c>
      <c r="G47" s="12" t="s">
        <v>281</v>
      </c>
      <c r="I47" t="s">
        <v>283</v>
      </c>
      <c r="K47" t="s">
        <v>294</v>
      </c>
      <c r="M47" s="13" t="s">
        <v>301</v>
      </c>
      <c r="N47" s="12">
        <v>111</v>
      </c>
      <c r="O47" s="13">
        <v>141</v>
      </c>
      <c r="P47" s="12">
        <f t="shared" si="0"/>
        <v>0</v>
      </c>
      <c r="Q47" s="13">
        <f t="shared" si="0"/>
        <v>0</v>
      </c>
    </row>
    <row r="48" spans="1:17" x14ac:dyDescent="0.3">
      <c r="A48">
        <v>617.3602294921875</v>
      </c>
      <c r="B48">
        <v>288.70437622070313</v>
      </c>
      <c r="C48">
        <v>107.94310760498047</v>
      </c>
      <c r="D48">
        <v>113</v>
      </c>
      <c r="E48">
        <v>143</v>
      </c>
      <c r="G48" s="14" t="s">
        <v>281</v>
      </c>
      <c r="H48" s="15"/>
      <c r="I48" s="15"/>
      <c r="J48" s="15"/>
      <c r="K48" s="15" t="s">
        <v>304</v>
      </c>
      <c r="L48" s="15"/>
      <c r="M48" s="16"/>
      <c r="N48" s="12">
        <v>113</v>
      </c>
      <c r="O48" s="13">
        <v>143</v>
      </c>
      <c r="P48" s="12">
        <f t="shared" si="0"/>
        <v>0</v>
      </c>
      <c r="Q48" s="13">
        <f t="shared" si="0"/>
        <v>0</v>
      </c>
    </row>
    <row r="49" spans="1:17" x14ac:dyDescent="0.3">
      <c r="A49">
        <v>-761.873779296875</v>
      </c>
      <c r="B49">
        <v>560.69580078125</v>
      </c>
      <c r="C49">
        <v>278.1201171875</v>
      </c>
      <c r="D49">
        <v>115</v>
      </c>
      <c r="E49">
        <v>145</v>
      </c>
      <c r="G49" s="12" t="s">
        <v>287</v>
      </c>
      <c r="I49" t="s">
        <v>283</v>
      </c>
      <c r="K49" t="s">
        <v>305</v>
      </c>
      <c r="M49" s="13"/>
      <c r="N49" s="12">
        <v>115</v>
      </c>
      <c r="O49" s="13">
        <v>145</v>
      </c>
      <c r="P49" s="12">
        <f t="shared" si="0"/>
        <v>0</v>
      </c>
      <c r="Q49" s="13">
        <f t="shared" si="0"/>
        <v>0</v>
      </c>
    </row>
    <row r="50" spans="1:17" x14ac:dyDescent="0.3">
      <c r="A50">
        <v>-695.71771240234375</v>
      </c>
      <c r="B50">
        <v>270.61187744140625</v>
      </c>
      <c r="C50">
        <v>137.15516662597656</v>
      </c>
      <c r="D50">
        <v>117</v>
      </c>
      <c r="E50">
        <v>147</v>
      </c>
      <c r="G50" s="12" t="s">
        <v>287</v>
      </c>
      <c r="I50" t="s">
        <v>286</v>
      </c>
      <c r="K50" t="s">
        <v>305</v>
      </c>
      <c r="M50" s="13"/>
      <c r="N50" s="12">
        <v>117</v>
      </c>
      <c r="O50" s="13">
        <v>147</v>
      </c>
      <c r="P50" s="12">
        <f t="shared" si="0"/>
        <v>0</v>
      </c>
      <c r="Q50" s="13">
        <f t="shared" si="0"/>
        <v>0</v>
      </c>
    </row>
    <row r="51" spans="1:17" x14ac:dyDescent="0.3">
      <c r="A51">
        <v>-420</v>
      </c>
      <c r="B51">
        <v>335</v>
      </c>
      <c r="C51">
        <v>360</v>
      </c>
      <c r="D51">
        <v>119</v>
      </c>
      <c r="E51">
        <v>149</v>
      </c>
      <c r="G51" s="12" t="s">
        <v>287</v>
      </c>
      <c r="I51" t="s">
        <v>286</v>
      </c>
      <c r="K51" t="s">
        <v>291</v>
      </c>
      <c r="M51" s="13"/>
      <c r="N51" s="12">
        <v>119</v>
      </c>
      <c r="O51" s="13">
        <v>149</v>
      </c>
      <c r="P51" s="12">
        <f t="shared" si="0"/>
        <v>0</v>
      </c>
      <c r="Q51" s="13">
        <f t="shared" si="0"/>
        <v>0</v>
      </c>
    </row>
    <row r="52" spans="1:17" x14ac:dyDescent="0.3">
      <c r="A52">
        <v>-692.9051513671875</v>
      </c>
      <c r="B52">
        <v>302.669921875</v>
      </c>
      <c r="C52">
        <v>295.75021362304688</v>
      </c>
      <c r="D52">
        <v>121</v>
      </c>
      <c r="E52">
        <v>150</v>
      </c>
      <c r="G52" s="12" t="s">
        <v>287</v>
      </c>
      <c r="I52" t="s">
        <v>283</v>
      </c>
      <c r="K52" t="s">
        <v>291</v>
      </c>
      <c r="M52" s="13"/>
      <c r="N52" s="12">
        <v>121</v>
      </c>
      <c r="O52" s="13">
        <v>150</v>
      </c>
      <c r="P52" s="12">
        <f t="shared" si="0"/>
        <v>0</v>
      </c>
      <c r="Q52" s="13">
        <f t="shared" si="0"/>
        <v>0</v>
      </c>
    </row>
    <row r="53" spans="1:17" x14ac:dyDescent="0.3">
      <c r="A53">
        <v>-687.440673828125</v>
      </c>
      <c r="B53">
        <v>253.9031982421875</v>
      </c>
      <c r="C53">
        <v>192.13345336914063</v>
      </c>
      <c r="D53">
        <v>122</v>
      </c>
      <c r="E53">
        <v>152</v>
      </c>
      <c r="G53" s="12" t="s">
        <v>287</v>
      </c>
      <c r="K53" t="s">
        <v>297</v>
      </c>
      <c r="M53" s="13"/>
      <c r="N53" s="12">
        <v>122</v>
      </c>
      <c r="O53" s="13">
        <v>152</v>
      </c>
      <c r="P53" s="12">
        <f t="shared" si="0"/>
        <v>0</v>
      </c>
      <c r="Q53" s="13">
        <f t="shared" si="0"/>
        <v>0</v>
      </c>
    </row>
    <row r="54" spans="1:17" x14ac:dyDescent="0.3">
      <c r="A54">
        <v>-691.6695556640625</v>
      </c>
      <c r="B54">
        <v>277.97848510742188</v>
      </c>
      <c r="C54">
        <v>221.65664672851563</v>
      </c>
      <c r="D54">
        <v>124</v>
      </c>
      <c r="E54">
        <v>154</v>
      </c>
      <c r="G54" s="12" t="s">
        <v>287</v>
      </c>
      <c r="I54" t="s">
        <v>286</v>
      </c>
      <c r="K54" t="s">
        <v>294</v>
      </c>
      <c r="M54" s="13"/>
      <c r="N54" s="12">
        <v>124</v>
      </c>
      <c r="O54" s="13">
        <v>154</v>
      </c>
      <c r="P54" s="12">
        <f t="shared" si="0"/>
        <v>0</v>
      </c>
      <c r="Q54" s="13">
        <f t="shared" si="0"/>
        <v>0</v>
      </c>
    </row>
    <row r="55" spans="1:17" x14ac:dyDescent="0.3">
      <c r="A55">
        <v>-701.02618408203125</v>
      </c>
      <c r="B55">
        <v>277.97848510742188</v>
      </c>
      <c r="C55">
        <v>279.898193359375</v>
      </c>
      <c r="D55">
        <v>126</v>
      </c>
      <c r="E55">
        <v>156</v>
      </c>
      <c r="G55" s="12" t="s">
        <v>287</v>
      </c>
      <c r="I55" t="s">
        <v>283</v>
      </c>
      <c r="K55" t="s">
        <v>294</v>
      </c>
      <c r="M55" s="13" t="s">
        <v>299</v>
      </c>
      <c r="N55" s="12">
        <v>126</v>
      </c>
      <c r="O55" s="13">
        <v>156</v>
      </c>
      <c r="P55" s="12">
        <f t="shared" si="0"/>
        <v>0</v>
      </c>
      <c r="Q55" s="13">
        <f t="shared" si="0"/>
        <v>0</v>
      </c>
    </row>
    <row r="56" spans="1:17" x14ac:dyDescent="0.3">
      <c r="A56">
        <v>-687.614013671875</v>
      </c>
      <c r="B56">
        <v>277.97848510742188</v>
      </c>
      <c r="C56">
        <v>278.94879150390625</v>
      </c>
      <c r="D56">
        <v>128</v>
      </c>
      <c r="E56">
        <v>158</v>
      </c>
      <c r="G56" s="12" t="s">
        <v>287</v>
      </c>
      <c r="I56" t="s">
        <v>283</v>
      </c>
      <c r="K56" t="s">
        <v>294</v>
      </c>
      <c r="M56" s="13" t="s">
        <v>300</v>
      </c>
      <c r="N56" s="12">
        <v>128</v>
      </c>
      <c r="O56" s="13">
        <v>158</v>
      </c>
      <c r="P56" s="12">
        <f t="shared" si="0"/>
        <v>0</v>
      </c>
      <c r="Q56" s="13">
        <f t="shared" si="0"/>
        <v>0</v>
      </c>
    </row>
    <row r="57" spans="1:17" x14ac:dyDescent="0.3">
      <c r="A57">
        <v>-674.201904296875</v>
      </c>
      <c r="B57">
        <v>277.97848510742188</v>
      </c>
      <c r="C57">
        <v>277.9993896484375</v>
      </c>
      <c r="D57">
        <v>130</v>
      </c>
      <c r="E57">
        <v>160</v>
      </c>
      <c r="G57" s="12" t="s">
        <v>287</v>
      </c>
      <c r="I57" t="s">
        <v>283</v>
      </c>
      <c r="K57" t="s">
        <v>294</v>
      </c>
      <c r="M57" s="13" t="s">
        <v>301</v>
      </c>
      <c r="N57" s="12">
        <v>130</v>
      </c>
      <c r="O57" s="13">
        <v>160</v>
      </c>
      <c r="P57" s="12">
        <f t="shared" si="0"/>
        <v>0</v>
      </c>
      <c r="Q57" s="13">
        <f t="shared" si="0"/>
        <v>0</v>
      </c>
    </row>
    <row r="58" spans="1:17" x14ac:dyDescent="0.3">
      <c r="A58">
        <v>-740.2833251953125</v>
      </c>
      <c r="B58">
        <v>277.97848510742188</v>
      </c>
      <c r="C58">
        <v>282.67706298828125</v>
      </c>
      <c r="D58">
        <v>132</v>
      </c>
      <c r="E58">
        <v>162</v>
      </c>
      <c r="G58" s="14" t="s">
        <v>287</v>
      </c>
      <c r="H58" s="15"/>
      <c r="I58" s="15"/>
      <c r="J58" s="15"/>
      <c r="K58" s="15" t="s">
        <v>304</v>
      </c>
      <c r="L58" s="15"/>
      <c r="M58" s="16"/>
      <c r="N58" s="12">
        <v>132</v>
      </c>
      <c r="O58" s="13">
        <v>162</v>
      </c>
      <c r="P58" s="12">
        <f t="shared" si="0"/>
        <v>0</v>
      </c>
      <c r="Q58" s="13">
        <f t="shared" si="0"/>
        <v>0</v>
      </c>
    </row>
    <row r="59" spans="1:17" x14ac:dyDescent="0.3">
      <c r="A59">
        <v>767.5</v>
      </c>
      <c r="B59">
        <v>600</v>
      </c>
      <c r="C59">
        <v>0</v>
      </c>
      <c r="D59">
        <v>134</v>
      </c>
      <c r="E59">
        <v>164</v>
      </c>
      <c r="G59" s="12" t="s">
        <v>281</v>
      </c>
      <c r="K59" t="s">
        <v>306</v>
      </c>
      <c r="L59" t="s">
        <v>112</v>
      </c>
      <c r="M59" s="13"/>
      <c r="N59" s="12">
        <v>134</v>
      </c>
      <c r="O59" s="13">
        <v>164</v>
      </c>
      <c r="P59" s="12">
        <f t="shared" si="0"/>
        <v>0</v>
      </c>
      <c r="Q59" s="13">
        <f t="shared" si="0"/>
        <v>0</v>
      </c>
    </row>
    <row r="60" spans="1:17" x14ac:dyDescent="0.3">
      <c r="A60">
        <v>-767.5</v>
      </c>
      <c r="B60">
        <v>600</v>
      </c>
      <c r="C60">
        <v>0</v>
      </c>
      <c r="D60">
        <v>136</v>
      </c>
      <c r="E60">
        <v>166</v>
      </c>
      <c r="G60" s="14" t="s">
        <v>287</v>
      </c>
      <c r="H60" s="15"/>
      <c r="I60" s="15"/>
      <c r="J60" s="15"/>
      <c r="K60" s="15" t="s">
        <v>306</v>
      </c>
      <c r="L60" s="15"/>
      <c r="M60" s="16"/>
      <c r="N60" s="14">
        <v>136</v>
      </c>
      <c r="O60" s="16">
        <v>166</v>
      </c>
      <c r="P60" s="14">
        <f t="shared" si="0"/>
        <v>0</v>
      </c>
      <c r="Q60" s="16">
        <f t="shared" si="0"/>
        <v>0</v>
      </c>
    </row>
    <row r="61" spans="1:17" x14ac:dyDescent="0.3">
      <c r="G61" s="3" t="s">
        <v>307</v>
      </c>
      <c r="H61" s="31" t="s">
        <v>308</v>
      </c>
      <c r="I61" s="31" t="s">
        <v>309</v>
      </c>
      <c r="J61" s="31" t="s">
        <v>310</v>
      </c>
      <c r="K61" s="31" t="s">
        <v>130</v>
      </c>
      <c r="L61" s="31" t="s">
        <v>179</v>
      </c>
      <c r="M61" s="48" t="s">
        <v>311</v>
      </c>
      <c r="N61" s="3" t="s">
        <v>383</v>
      </c>
      <c r="O61" s="5"/>
      <c r="P61" s="3" t="s">
        <v>381</v>
      </c>
      <c r="Q61" s="5"/>
    </row>
  </sheetData>
  <conditionalFormatting sqref="P1:Q60">
    <cfRule type="cellIs" dxfId="5" priority="1" operator="lessThan">
      <formula>0</formula>
    </cfRule>
    <cfRule type="cellIs" dxfId="4" priority="2" operator="greaterThan">
      <formula>0</formula>
    </cfRule>
    <cfRule type="cellIs" dxfId="3" priority="3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EE92-3152-4282-93F1-6C0D19365408}">
  <dimension ref="A1:N39"/>
  <sheetViews>
    <sheetView workbookViewId="0">
      <selection activeCell="Q18" sqref="Q18"/>
    </sheetView>
  </sheetViews>
  <sheetFormatPr defaultRowHeight="14.4" outlineLevelCol="1" x14ac:dyDescent="0.3"/>
  <cols>
    <col min="7" max="7" width="11.6640625" bestFit="1" customWidth="1"/>
    <col min="8" max="8" width="19" bestFit="1" customWidth="1"/>
    <col min="9" max="9" width="15.109375" bestFit="1" customWidth="1"/>
    <col min="10" max="10" width="12.44140625" bestFit="1" customWidth="1"/>
    <col min="11" max="12" width="8.88671875" hidden="1" customWidth="1" outlineLevel="1"/>
    <col min="13" max="13" width="8.88671875" collapsed="1"/>
  </cols>
  <sheetData>
    <row r="1" spans="1:14" x14ac:dyDescent="0.3">
      <c r="A1">
        <v>-768.84075927734375</v>
      </c>
      <c r="B1">
        <v>603.89068603515625</v>
      </c>
      <c r="C1">
        <v>25</v>
      </c>
      <c r="D1">
        <v>0</v>
      </c>
      <c r="E1">
        <v>1</v>
      </c>
      <c r="G1" s="9" t="s">
        <v>287</v>
      </c>
      <c r="H1" s="10"/>
      <c r="I1" s="10" t="s">
        <v>112</v>
      </c>
      <c r="J1" s="11"/>
      <c r="K1" s="9">
        <v>0</v>
      </c>
      <c r="L1" s="11">
        <v>1</v>
      </c>
      <c r="M1" s="9">
        <f>D1-K1</f>
        <v>0</v>
      </c>
      <c r="N1" s="11">
        <f>E1-L1</f>
        <v>0</v>
      </c>
    </row>
    <row r="2" spans="1:14" x14ac:dyDescent="0.3">
      <c r="A2">
        <v>778.6309814453125</v>
      </c>
      <c r="B2">
        <v>606.7003173828125</v>
      </c>
      <c r="C2">
        <v>25</v>
      </c>
      <c r="D2">
        <v>2</v>
      </c>
      <c r="E2">
        <v>3</v>
      </c>
      <c r="G2" s="12" t="s">
        <v>281</v>
      </c>
      <c r="I2" t="s">
        <v>306</v>
      </c>
      <c r="J2" s="13"/>
      <c r="K2" s="12">
        <v>2</v>
      </c>
      <c r="L2" s="13">
        <v>3</v>
      </c>
      <c r="M2" s="12">
        <f t="shared" ref="M2:N38" si="0">D2-K2</f>
        <v>0</v>
      </c>
      <c r="N2" s="13">
        <f t="shared" si="0"/>
        <v>0</v>
      </c>
    </row>
    <row r="3" spans="1:14" x14ac:dyDescent="0.3">
      <c r="A3">
        <v>-808.7713623046875</v>
      </c>
      <c r="B3">
        <v>562.94500732421875</v>
      </c>
      <c r="C3">
        <v>314.024658203125</v>
      </c>
      <c r="D3">
        <v>4</v>
      </c>
      <c r="E3">
        <v>5</v>
      </c>
      <c r="G3" s="219" t="s">
        <v>287</v>
      </c>
      <c r="H3" s="220" t="s">
        <v>283</v>
      </c>
      <c r="I3" s="220" t="s">
        <v>314</v>
      </c>
      <c r="J3" s="221"/>
      <c r="K3" s="12">
        <v>4</v>
      </c>
      <c r="L3" s="13">
        <v>5</v>
      </c>
      <c r="M3" s="12">
        <f t="shared" si="0"/>
        <v>0</v>
      </c>
      <c r="N3" s="13">
        <f t="shared" si="0"/>
        <v>0</v>
      </c>
    </row>
    <row r="4" spans="1:14" x14ac:dyDescent="0.3">
      <c r="A4">
        <v>-770</v>
      </c>
      <c r="B4">
        <v>255</v>
      </c>
      <c r="C4">
        <v>230</v>
      </c>
      <c r="D4">
        <v>6</v>
      </c>
      <c r="E4">
        <v>7</v>
      </c>
      <c r="G4" s="207" t="s">
        <v>287</v>
      </c>
      <c r="H4" t="s">
        <v>286</v>
      </c>
      <c r="I4" t="s">
        <v>289</v>
      </c>
      <c r="J4" s="208"/>
      <c r="K4" s="12">
        <v>6</v>
      </c>
      <c r="L4" s="13">
        <v>7</v>
      </c>
      <c r="M4" s="12">
        <f t="shared" si="0"/>
        <v>0</v>
      </c>
      <c r="N4" s="13">
        <f t="shared" si="0"/>
        <v>0</v>
      </c>
    </row>
    <row r="5" spans="1:14" x14ac:dyDescent="0.3">
      <c r="A5">
        <v>812.6258544921875</v>
      </c>
      <c r="B5">
        <v>504.45492553710938</v>
      </c>
      <c r="C5">
        <v>204.08511352539063</v>
      </c>
      <c r="D5">
        <v>8</v>
      </c>
      <c r="E5">
        <v>9</v>
      </c>
      <c r="G5" s="207" t="s">
        <v>281</v>
      </c>
      <c r="H5" t="s">
        <v>283</v>
      </c>
      <c r="I5" t="s">
        <v>289</v>
      </c>
      <c r="J5" s="208"/>
      <c r="K5" s="12">
        <v>8</v>
      </c>
      <c r="L5" s="13">
        <v>9</v>
      </c>
      <c r="M5" s="12">
        <f t="shared" si="0"/>
        <v>0</v>
      </c>
      <c r="N5" s="13">
        <f t="shared" si="0"/>
        <v>0</v>
      </c>
    </row>
    <row r="6" spans="1:14" x14ac:dyDescent="0.3">
      <c r="A6">
        <v>855</v>
      </c>
      <c r="B6">
        <v>200.97999572753906</v>
      </c>
      <c r="C6">
        <v>160</v>
      </c>
      <c r="D6">
        <v>10</v>
      </c>
      <c r="E6">
        <v>11</v>
      </c>
      <c r="G6" s="209" t="s">
        <v>281</v>
      </c>
      <c r="H6" s="210" t="s">
        <v>286</v>
      </c>
      <c r="I6" s="210" t="s">
        <v>289</v>
      </c>
      <c r="J6" s="211"/>
      <c r="K6" s="12">
        <v>10</v>
      </c>
      <c r="L6" s="13">
        <v>11</v>
      </c>
      <c r="M6" s="12">
        <f t="shared" si="0"/>
        <v>0</v>
      </c>
      <c r="N6" s="13">
        <f t="shared" si="0"/>
        <v>0</v>
      </c>
    </row>
    <row r="7" spans="1:14" x14ac:dyDescent="0.3">
      <c r="A7">
        <v>637.2139892578125</v>
      </c>
      <c r="B7">
        <v>254.32754516601563</v>
      </c>
      <c r="C7">
        <v>238.19308471679688</v>
      </c>
      <c r="D7">
        <v>12</v>
      </c>
      <c r="E7">
        <v>13</v>
      </c>
      <c r="G7" s="219" t="s">
        <v>319</v>
      </c>
      <c r="H7" s="220"/>
      <c r="I7" s="220" t="s">
        <v>285</v>
      </c>
      <c r="J7" s="221"/>
      <c r="K7" s="12">
        <v>12</v>
      </c>
      <c r="L7" s="13">
        <v>13</v>
      </c>
      <c r="M7" s="12">
        <f t="shared" si="0"/>
        <v>0</v>
      </c>
      <c r="N7" s="13">
        <f t="shared" si="0"/>
        <v>0</v>
      </c>
    </row>
    <row r="8" spans="1:14" x14ac:dyDescent="0.3">
      <c r="A8">
        <v>772.17108154296875</v>
      </c>
      <c r="B8">
        <v>545.8970947265625</v>
      </c>
      <c r="C8">
        <v>315.43389892578125</v>
      </c>
      <c r="D8">
        <v>13</v>
      </c>
      <c r="E8">
        <v>15</v>
      </c>
      <c r="G8" s="207" t="s">
        <v>189</v>
      </c>
      <c r="I8" t="s">
        <v>284</v>
      </c>
      <c r="J8" s="208"/>
      <c r="K8" s="12">
        <v>13</v>
      </c>
      <c r="L8" s="13">
        <v>15</v>
      </c>
      <c r="M8" s="12">
        <f t="shared" si="0"/>
        <v>0</v>
      </c>
      <c r="N8" s="13">
        <f t="shared" si="0"/>
        <v>0</v>
      </c>
    </row>
    <row r="9" spans="1:14" x14ac:dyDescent="0.3">
      <c r="A9">
        <v>859.03302001953125</v>
      </c>
      <c r="B9">
        <v>236.43745422363281</v>
      </c>
      <c r="C9">
        <v>251.494873046875</v>
      </c>
      <c r="D9">
        <v>15</v>
      </c>
      <c r="E9">
        <v>17</v>
      </c>
      <c r="G9" s="207" t="s">
        <v>192</v>
      </c>
      <c r="I9" t="s">
        <v>284</v>
      </c>
      <c r="J9" s="208"/>
      <c r="K9" s="12">
        <v>15</v>
      </c>
      <c r="L9" s="13">
        <v>17</v>
      </c>
      <c r="M9" s="12">
        <f t="shared" si="0"/>
        <v>0</v>
      </c>
      <c r="N9" s="13">
        <f t="shared" si="0"/>
        <v>0</v>
      </c>
    </row>
    <row r="10" spans="1:14" x14ac:dyDescent="0.3">
      <c r="A10">
        <v>629.2022705078125</v>
      </c>
      <c r="B10">
        <v>227.17037963867188</v>
      </c>
      <c r="C10">
        <v>113.74167633056641</v>
      </c>
      <c r="D10">
        <v>17</v>
      </c>
      <c r="E10">
        <v>20</v>
      </c>
      <c r="G10" s="207" t="s">
        <v>320</v>
      </c>
      <c r="I10" t="s">
        <v>284</v>
      </c>
      <c r="J10" s="208"/>
      <c r="K10" s="12">
        <v>17</v>
      </c>
      <c r="L10" s="13">
        <v>20</v>
      </c>
      <c r="M10" s="12">
        <f t="shared" si="0"/>
        <v>0</v>
      </c>
      <c r="N10" s="13">
        <f t="shared" si="0"/>
        <v>0</v>
      </c>
    </row>
    <row r="11" spans="1:14" x14ac:dyDescent="0.3">
      <c r="A11">
        <v>695.628662109375</v>
      </c>
      <c r="B11">
        <v>317.32009887695313</v>
      </c>
      <c r="C11">
        <v>372.47775268554688</v>
      </c>
      <c r="D11">
        <v>18</v>
      </c>
      <c r="E11">
        <v>55</v>
      </c>
      <c r="G11" s="9" t="s">
        <v>281</v>
      </c>
      <c r="H11" s="10" t="s">
        <v>283</v>
      </c>
      <c r="I11" s="10" t="s">
        <v>292</v>
      </c>
      <c r="J11" s="11" t="s">
        <v>379</v>
      </c>
      <c r="K11" s="12">
        <v>18</v>
      </c>
      <c r="L11" s="13">
        <v>55</v>
      </c>
      <c r="M11" s="12">
        <f t="shared" si="0"/>
        <v>0</v>
      </c>
      <c r="N11" s="13">
        <f t="shared" si="0"/>
        <v>0</v>
      </c>
    </row>
    <row r="12" spans="1:14" x14ac:dyDescent="0.3">
      <c r="A12">
        <v>651.8800048828125</v>
      </c>
      <c r="B12">
        <v>265</v>
      </c>
      <c r="C12">
        <v>505</v>
      </c>
      <c r="D12">
        <v>19</v>
      </c>
      <c r="E12">
        <v>57</v>
      </c>
      <c r="G12" s="14" t="s">
        <v>281</v>
      </c>
      <c r="H12" s="15" t="s">
        <v>286</v>
      </c>
      <c r="I12" s="15" t="s">
        <v>291</v>
      </c>
      <c r="J12" s="13" t="s">
        <v>379</v>
      </c>
      <c r="K12" s="12">
        <v>19</v>
      </c>
      <c r="L12" s="13">
        <v>57</v>
      </c>
      <c r="M12" s="12">
        <f t="shared" si="0"/>
        <v>0</v>
      </c>
      <c r="N12" s="13">
        <f t="shared" si="0"/>
        <v>0</v>
      </c>
    </row>
    <row r="13" spans="1:14" x14ac:dyDescent="0.3">
      <c r="A13">
        <v>778.50115966796875</v>
      </c>
      <c r="B13">
        <v>569.31195068359375</v>
      </c>
      <c r="C13">
        <v>147.79850769042969</v>
      </c>
      <c r="D13">
        <v>20</v>
      </c>
      <c r="E13">
        <v>22</v>
      </c>
      <c r="G13" s="9" t="s">
        <v>180</v>
      </c>
      <c r="I13" t="s">
        <v>284</v>
      </c>
      <c r="J13" s="11"/>
      <c r="K13" s="12">
        <v>20</v>
      </c>
      <c r="L13" s="13">
        <v>22</v>
      </c>
      <c r="M13" s="12">
        <f t="shared" si="0"/>
        <v>0</v>
      </c>
      <c r="N13" s="13">
        <f t="shared" si="0"/>
        <v>0</v>
      </c>
    </row>
    <row r="14" spans="1:14" x14ac:dyDescent="0.3">
      <c r="A14">
        <v>868.49359130859375</v>
      </c>
      <c r="B14">
        <v>243.52635192871094</v>
      </c>
      <c r="C14">
        <v>113.06121826171875</v>
      </c>
      <c r="D14">
        <v>22</v>
      </c>
      <c r="E14">
        <v>24</v>
      </c>
      <c r="G14" s="12" t="s">
        <v>183</v>
      </c>
      <c r="I14" t="s">
        <v>284</v>
      </c>
      <c r="J14" s="13"/>
      <c r="K14" s="12">
        <v>22</v>
      </c>
      <c r="L14" s="13">
        <v>24</v>
      </c>
      <c r="M14" s="12">
        <f t="shared" si="0"/>
        <v>0</v>
      </c>
      <c r="N14" s="13">
        <f t="shared" si="0"/>
        <v>0</v>
      </c>
    </row>
    <row r="15" spans="1:14" x14ac:dyDescent="0.3">
      <c r="A15">
        <v>-765.137939453125</v>
      </c>
      <c r="B15">
        <v>578.12847900390625</v>
      </c>
      <c r="C15">
        <v>315.18411254882813</v>
      </c>
      <c r="D15">
        <v>24</v>
      </c>
      <c r="E15">
        <v>26</v>
      </c>
      <c r="G15" s="207" t="s">
        <v>231</v>
      </c>
      <c r="I15" t="s">
        <v>284</v>
      </c>
      <c r="J15" s="13"/>
      <c r="K15" s="12">
        <v>24</v>
      </c>
      <c r="L15" s="13">
        <v>26</v>
      </c>
      <c r="M15" s="12">
        <f t="shared" si="0"/>
        <v>0</v>
      </c>
      <c r="N15" s="13">
        <f t="shared" si="0"/>
        <v>0</v>
      </c>
    </row>
    <row r="16" spans="1:14" x14ac:dyDescent="0.3">
      <c r="A16">
        <v>-751.427734375</v>
      </c>
      <c r="B16">
        <v>259.76681518554688</v>
      </c>
      <c r="C16">
        <v>227.20632934570313</v>
      </c>
      <c r="D16">
        <v>26</v>
      </c>
      <c r="E16">
        <v>28</v>
      </c>
      <c r="G16" s="207" t="s">
        <v>321</v>
      </c>
      <c r="I16" t="s">
        <v>284</v>
      </c>
      <c r="J16" s="13"/>
      <c r="K16" s="12">
        <v>26</v>
      </c>
      <c r="L16" s="13">
        <v>28</v>
      </c>
      <c r="M16" s="12">
        <f t="shared" si="0"/>
        <v>0</v>
      </c>
      <c r="N16" s="13">
        <f t="shared" si="0"/>
        <v>0</v>
      </c>
    </row>
    <row r="17" spans="1:14" x14ac:dyDescent="0.3">
      <c r="A17">
        <v>-541.93280029296875</v>
      </c>
      <c r="B17">
        <v>315.20053100585938</v>
      </c>
      <c r="C17">
        <v>223.87657165527344</v>
      </c>
      <c r="D17">
        <v>28</v>
      </c>
      <c r="E17">
        <v>30</v>
      </c>
      <c r="G17" s="207" t="s">
        <v>233</v>
      </c>
      <c r="I17" t="s">
        <v>284</v>
      </c>
      <c r="J17" s="13"/>
      <c r="K17" s="12">
        <v>28</v>
      </c>
      <c r="L17" s="13">
        <v>30</v>
      </c>
      <c r="M17" s="12">
        <f t="shared" si="0"/>
        <v>0</v>
      </c>
      <c r="N17" s="13">
        <f t="shared" si="0"/>
        <v>0</v>
      </c>
    </row>
    <row r="18" spans="1:14" x14ac:dyDescent="0.3">
      <c r="A18">
        <v>-766.83807373046875</v>
      </c>
      <c r="B18">
        <v>591.74346923828125</v>
      </c>
      <c r="C18">
        <v>140.48858642578125</v>
      </c>
      <c r="D18">
        <v>30</v>
      </c>
      <c r="E18">
        <v>32</v>
      </c>
      <c r="G18" s="207" t="s">
        <v>225</v>
      </c>
      <c r="I18" t="s">
        <v>284</v>
      </c>
      <c r="J18" s="13"/>
      <c r="K18" s="12">
        <v>30</v>
      </c>
      <c r="L18" s="13">
        <v>32</v>
      </c>
      <c r="M18" s="12">
        <f t="shared" si="0"/>
        <v>0</v>
      </c>
      <c r="N18" s="13">
        <f t="shared" si="0"/>
        <v>0</v>
      </c>
    </row>
    <row r="19" spans="1:14" x14ac:dyDescent="0.3">
      <c r="A19">
        <v>-516.718994140625</v>
      </c>
      <c r="B19">
        <v>229.96141052246094</v>
      </c>
      <c r="C19">
        <v>112.16277313232422</v>
      </c>
      <c r="D19">
        <v>32</v>
      </c>
      <c r="E19">
        <v>34</v>
      </c>
      <c r="G19" s="207" t="s">
        <v>227</v>
      </c>
      <c r="I19" t="s">
        <v>284</v>
      </c>
      <c r="J19" s="13"/>
      <c r="K19" s="12">
        <v>32</v>
      </c>
      <c r="L19" s="13">
        <v>34</v>
      </c>
      <c r="M19" s="12">
        <f t="shared" si="0"/>
        <v>0</v>
      </c>
      <c r="N19" s="13">
        <f t="shared" si="0"/>
        <v>0</v>
      </c>
    </row>
    <row r="20" spans="1:14" x14ac:dyDescent="0.3">
      <c r="A20">
        <v>-729.84515380859375</v>
      </c>
      <c r="B20">
        <v>213.79042053222656</v>
      </c>
      <c r="C20">
        <v>110.20752716064453</v>
      </c>
      <c r="D20">
        <v>34</v>
      </c>
      <c r="E20">
        <v>36</v>
      </c>
      <c r="G20" s="209" t="s">
        <v>322</v>
      </c>
      <c r="H20" s="210"/>
      <c r="I20" s="210" t="s">
        <v>284</v>
      </c>
      <c r="J20" s="16"/>
      <c r="K20" s="12">
        <v>34</v>
      </c>
      <c r="L20" s="13">
        <v>36</v>
      </c>
      <c r="M20" s="12">
        <f t="shared" si="0"/>
        <v>0</v>
      </c>
      <c r="N20" s="13">
        <f t="shared" si="0"/>
        <v>0</v>
      </c>
    </row>
    <row r="21" spans="1:14" x14ac:dyDescent="0.3">
      <c r="A21">
        <v>769.64117431640625</v>
      </c>
      <c r="B21">
        <v>522.6356201171875</v>
      </c>
      <c r="C21">
        <v>319.48294067382813</v>
      </c>
      <c r="D21">
        <v>36</v>
      </c>
      <c r="E21">
        <v>38</v>
      </c>
      <c r="G21" s="219" t="s">
        <v>281</v>
      </c>
      <c r="H21" s="220" t="s">
        <v>283</v>
      </c>
      <c r="I21" s="220" t="s">
        <v>82</v>
      </c>
      <c r="J21" s="208"/>
      <c r="K21" s="12">
        <v>36</v>
      </c>
      <c r="L21" s="13">
        <v>38</v>
      </c>
      <c r="M21" s="12">
        <f t="shared" si="0"/>
        <v>0</v>
      </c>
      <c r="N21" s="13">
        <f t="shared" si="0"/>
        <v>0</v>
      </c>
    </row>
    <row r="22" spans="1:14" x14ac:dyDescent="0.3">
      <c r="A22">
        <v>734.21588134765625</v>
      </c>
      <c r="B22">
        <v>316.87884521484375</v>
      </c>
      <c r="C22">
        <v>185.66046142578125</v>
      </c>
      <c r="D22">
        <v>39</v>
      </c>
      <c r="E22">
        <v>40</v>
      </c>
      <c r="G22" s="207" t="s">
        <v>281</v>
      </c>
      <c r="H22" t="s">
        <v>286</v>
      </c>
      <c r="I22" t="s">
        <v>305</v>
      </c>
      <c r="J22" s="208"/>
      <c r="K22" s="12">
        <v>39</v>
      </c>
      <c r="L22" s="13">
        <v>40</v>
      </c>
      <c r="M22" s="12">
        <f t="shared" si="0"/>
        <v>0</v>
      </c>
      <c r="N22" s="13">
        <f t="shared" si="0"/>
        <v>0</v>
      </c>
    </row>
    <row r="23" spans="1:14" x14ac:dyDescent="0.3">
      <c r="A23">
        <v>775.40521240234375</v>
      </c>
      <c r="B23">
        <v>543.5982666015625</v>
      </c>
      <c r="C23">
        <v>155.16220092773438</v>
      </c>
      <c r="D23">
        <v>41</v>
      </c>
      <c r="E23">
        <v>42</v>
      </c>
      <c r="G23" s="207" t="s">
        <v>281</v>
      </c>
      <c r="H23" t="s">
        <v>283</v>
      </c>
      <c r="I23" t="s">
        <v>255</v>
      </c>
      <c r="J23" s="208"/>
      <c r="K23" s="12">
        <v>41</v>
      </c>
      <c r="L23" s="13">
        <v>42</v>
      </c>
      <c r="M23" s="12">
        <f t="shared" si="0"/>
        <v>0</v>
      </c>
      <c r="N23" s="13">
        <f t="shared" si="0"/>
        <v>0</v>
      </c>
    </row>
    <row r="24" spans="1:14" x14ac:dyDescent="0.3">
      <c r="A24">
        <v>703.051025390625</v>
      </c>
      <c r="B24">
        <v>314.62600708007813</v>
      </c>
      <c r="C24">
        <v>349.80108642578125</v>
      </c>
      <c r="D24">
        <v>43</v>
      </c>
      <c r="E24">
        <v>44</v>
      </c>
      <c r="G24" s="207" t="s">
        <v>281</v>
      </c>
      <c r="H24" t="s">
        <v>286</v>
      </c>
      <c r="I24" t="s">
        <v>293</v>
      </c>
      <c r="J24" s="208"/>
      <c r="K24" s="12">
        <v>43</v>
      </c>
      <c r="L24" s="13">
        <v>44</v>
      </c>
      <c r="M24" s="12">
        <f t="shared" si="0"/>
        <v>0</v>
      </c>
      <c r="N24" s="13">
        <f t="shared" si="0"/>
        <v>0</v>
      </c>
    </row>
    <row r="25" spans="1:14" x14ac:dyDescent="0.3">
      <c r="A25">
        <v>-760.3017578125</v>
      </c>
      <c r="B25">
        <v>556.09783935546875</v>
      </c>
      <c r="C25">
        <v>300.47817993164063</v>
      </c>
      <c r="D25">
        <v>45</v>
      </c>
      <c r="E25">
        <v>46</v>
      </c>
      <c r="G25" s="207" t="s">
        <v>287</v>
      </c>
      <c r="H25" t="s">
        <v>283</v>
      </c>
      <c r="I25" t="s">
        <v>305</v>
      </c>
      <c r="J25" s="208"/>
      <c r="K25" s="12">
        <v>45</v>
      </c>
      <c r="L25" s="13">
        <v>46</v>
      </c>
      <c r="M25" s="12">
        <f t="shared" si="0"/>
        <v>0</v>
      </c>
      <c r="N25" s="13">
        <f t="shared" si="0"/>
        <v>0</v>
      </c>
    </row>
    <row r="26" spans="1:14" x14ac:dyDescent="0.3">
      <c r="A26">
        <v>-696.99395751953125</v>
      </c>
      <c r="B26">
        <v>276.06158447265625</v>
      </c>
      <c r="C26">
        <v>139.33152770996094</v>
      </c>
      <c r="D26">
        <v>47</v>
      </c>
      <c r="E26">
        <v>48</v>
      </c>
      <c r="G26" s="207" t="s">
        <v>287</v>
      </c>
      <c r="H26" t="s">
        <v>286</v>
      </c>
      <c r="I26" t="s">
        <v>305</v>
      </c>
      <c r="J26" s="208"/>
      <c r="K26" s="12">
        <v>47</v>
      </c>
      <c r="L26" s="13">
        <v>48</v>
      </c>
      <c r="M26" s="12">
        <f t="shared" si="0"/>
        <v>0</v>
      </c>
      <c r="N26" s="13">
        <f t="shared" si="0"/>
        <v>0</v>
      </c>
    </row>
    <row r="27" spans="1:14" x14ac:dyDescent="0.3">
      <c r="A27">
        <v>-608.22259521484375</v>
      </c>
      <c r="B27">
        <v>345.86517333984375</v>
      </c>
      <c r="C27">
        <v>312.9180908203125</v>
      </c>
      <c r="D27">
        <v>49</v>
      </c>
      <c r="E27">
        <v>50</v>
      </c>
      <c r="G27" s="207" t="s">
        <v>287</v>
      </c>
      <c r="H27" t="s">
        <v>286</v>
      </c>
      <c r="I27" t="s">
        <v>293</v>
      </c>
      <c r="J27" s="208"/>
      <c r="K27" s="12">
        <v>49</v>
      </c>
      <c r="L27" s="13">
        <v>50</v>
      </c>
      <c r="M27" s="12">
        <f t="shared" si="0"/>
        <v>0</v>
      </c>
      <c r="N27" s="13">
        <f t="shared" si="0"/>
        <v>0</v>
      </c>
    </row>
    <row r="28" spans="1:14" x14ac:dyDescent="0.3">
      <c r="A28">
        <v>-756.0780029296875</v>
      </c>
      <c r="B28">
        <v>562.14093017578125</v>
      </c>
      <c r="C28">
        <v>159.55683898925781</v>
      </c>
      <c r="D28">
        <v>51</v>
      </c>
      <c r="E28">
        <v>52</v>
      </c>
      <c r="G28" s="209" t="s">
        <v>287</v>
      </c>
      <c r="H28" s="210" t="s">
        <v>283</v>
      </c>
      <c r="I28" s="210" t="s">
        <v>293</v>
      </c>
      <c r="J28" s="211"/>
      <c r="K28" s="12">
        <v>51</v>
      </c>
      <c r="L28" s="13">
        <v>52</v>
      </c>
      <c r="M28" s="12">
        <f t="shared" si="0"/>
        <v>0</v>
      </c>
      <c r="N28" s="13">
        <f t="shared" si="0"/>
        <v>0</v>
      </c>
    </row>
    <row r="29" spans="1:14" x14ac:dyDescent="0.3">
      <c r="A29">
        <v>708</v>
      </c>
      <c r="B29">
        <v>275</v>
      </c>
      <c r="C29">
        <v>334.04977416992188</v>
      </c>
      <c r="D29">
        <v>53</v>
      </c>
      <c r="E29">
        <v>59</v>
      </c>
      <c r="G29" s="207" t="s">
        <v>281</v>
      </c>
      <c r="I29" t="s">
        <v>297</v>
      </c>
      <c r="J29" s="208" t="s">
        <v>379</v>
      </c>
      <c r="K29" s="12">
        <v>53</v>
      </c>
      <c r="L29" s="13">
        <v>59</v>
      </c>
      <c r="M29" s="12">
        <f t="shared" si="0"/>
        <v>0</v>
      </c>
      <c r="N29" s="13">
        <f t="shared" si="0"/>
        <v>0</v>
      </c>
    </row>
    <row r="30" spans="1:14" x14ac:dyDescent="0.3">
      <c r="A30">
        <v>-572.24481201171875</v>
      </c>
      <c r="B30">
        <v>366.50540161132813</v>
      </c>
      <c r="C30">
        <v>306.89276123046875</v>
      </c>
      <c r="D30">
        <v>54</v>
      </c>
      <c r="E30">
        <v>61</v>
      </c>
      <c r="G30" s="219" t="s">
        <v>287</v>
      </c>
      <c r="H30" s="220" t="s">
        <v>283</v>
      </c>
      <c r="I30" s="220" t="s">
        <v>291</v>
      </c>
      <c r="J30" s="221" t="s">
        <v>379</v>
      </c>
      <c r="K30" s="12">
        <v>54</v>
      </c>
      <c r="L30" s="13">
        <v>61</v>
      </c>
      <c r="M30" s="12">
        <f t="shared" si="0"/>
        <v>0</v>
      </c>
      <c r="N30" s="13">
        <f t="shared" si="0"/>
        <v>0</v>
      </c>
    </row>
    <row r="31" spans="1:14" x14ac:dyDescent="0.3">
      <c r="A31">
        <v>-420</v>
      </c>
      <c r="B31">
        <v>335</v>
      </c>
      <c r="C31">
        <v>360</v>
      </c>
      <c r="D31">
        <v>59</v>
      </c>
      <c r="E31">
        <v>63</v>
      </c>
      <c r="G31" s="207" t="s">
        <v>287</v>
      </c>
      <c r="H31" t="s">
        <v>286</v>
      </c>
      <c r="I31" t="s">
        <v>291</v>
      </c>
      <c r="J31" s="208"/>
      <c r="K31" s="12">
        <v>59</v>
      </c>
      <c r="L31" s="13">
        <v>63</v>
      </c>
      <c r="M31" s="12">
        <f t="shared" si="0"/>
        <v>0</v>
      </c>
      <c r="N31" s="13">
        <f t="shared" si="0"/>
        <v>0</v>
      </c>
    </row>
    <row r="32" spans="1:14" x14ac:dyDescent="0.3">
      <c r="A32">
        <v>-670</v>
      </c>
      <c r="B32">
        <v>270</v>
      </c>
      <c r="C32">
        <v>350</v>
      </c>
      <c r="D32">
        <v>61</v>
      </c>
      <c r="E32">
        <v>65</v>
      </c>
      <c r="G32" s="209" t="s">
        <v>287</v>
      </c>
      <c r="H32" s="210"/>
      <c r="I32" s="210" t="s">
        <v>297</v>
      </c>
      <c r="J32" s="211"/>
      <c r="K32" s="12">
        <v>61</v>
      </c>
      <c r="L32" s="13">
        <v>65</v>
      </c>
      <c r="M32" s="12">
        <f t="shared" si="0"/>
        <v>0</v>
      </c>
      <c r="N32" s="13">
        <f t="shared" si="0"/>
        <v>0</v>
      </c>
    </row>
    <row r="33" spans="1:14" x14ac:dyDescent="0.3">
      <c r="A33">
        <v>732.3968505859375</v>
      </c>
      <c r="B33">
        <v>301.06387329101563</v>
      </c>
      <c r="C33">
        <v>221.27531433105469</v>
      </c>
      <c r="D33">
        <v>63</v>
      </c>
      <c r="E33">
        <v>67</v>
      </c>
      <c r="G33" s="219" t="s">
        <v>281</v>
      </c>
      <c r="H33" s="220" t="s">
        <v>283</v>
      </c>
      <c r="I33" s="220" t="s">
        <v>292</v>
      </c>
      <c r="J33" s="221" t="s">
        <v>380</v>
      </c>
      <c r="K33" s="12">
        <v>63</v>
      </c>
      <c r="L33" s="13">
        <v>67</v>
      </c>
      <c r="M33" s="12">
        <f t="shared" si="0"/>
        <v>0</v>
      </c>
      <c r="N33" s="13">
        <f t="shared" si="0"/>
        <v>0</v>
      </c>
    </row>
    <row r="34" spans="1:14" x14ac:dyDescent="0.3">
      <c r="A34">
        <v>723.6514892578125</v>
      </c>
      <c r="B34">
        <v>228.89471435546875</v>
      </c>
      <c r="C34">
        <v>363.4765625</v>
      </c>
      <c r="D34">
        <v>65</v>
      </c>
      <c r="E34">
        <v>69</v>
      </c>
      <c r="G34" s="207" t="s">
        <v>281</v>
      </c>
      <c r="H34" t="s">
        <v>286</v>
      </c>
      <c r="I34" t="s">
        <v>291</v>
      </c>
      <c r="J34" s="208"/>
      <c r="K34" s="12">
        <v>65</v>
      </c>
      <c r="L34" s="13">
        <v>69</v>
      </c>
      <c r="M34" s="12">
        <f t="shared" si="0"/>
        <v>0</v>
      </c>
      <c r="N34" s="13">
        <f t="shared" si="0"/>
        <v>0</v>
      </c>
    </row>
    <row r="35" spans="1:14" x14ac:dyDescent="0.3">
      <c r="A35">
        <v>724.5831298828125</v>
      </c>
      <c r="B35">
        <v>259.80364990234375</v>
      </c>
      <c r="C35">
        <v>173.92433166503906</v>
      </c>
      <c r="D35">
        <v>67</v>
      </c>
      <c r="E35">
        <v>71</v>
      </c>
      <c r="G35" s="209" t="s">
        <v>281</v>
      </c>
      <c r="H35" s="210"/>
      <c r="I35" s="210" t="s">
        <v>378</v>
      </c>
      <c r="J35" s="211"/>
      <c r="K35" s="12">
        <v>67</v>
      </c>
      <c r="L35" s="13">
        <v>71</v>
      </c>
      <c r="M35" s="12">
        <f t="shared" si="0"/>
        <v>0</v>
      </c>
      <c r="N35" s="13">
        <f t="shared" si="0"/>
        <v>0</v>
      </c>
    </row>
    <row r="36" spans="1:14" x14ac:dyDescent="0.3">
      <c r="A36">
        <v>-689.82080078125</v>
      </c>
      <c r="B36">
        <v>292.1181640625</v>
      </c>
      <c r="C36">
        <v>300.20025634765625</v>
      </c>
      <c r="D36">
        <v>69</v>
      </c>
      <c r="E36">
        <v>73</v>
      </c>
      <c r="G36" s="219" t="s">
        <v>287</v>
      </c>
      <c r="H36" s="220" t="s">
        <v>283</v>
      </c>
      <c r="I36" s="220" t="s">
        <v>291</v>
      </c>
      <c r="J36" s="221" t="s">
        <v>380</v>
      </c>
      <c r="K36" s="12">
        <v>69</v>
      </c>
      <c r="L36" s="13">
        <v>73</v>
      </c>
      <c r="M36" s="12">
        <f t="shared" si="0"/>
        <v>0</v>
      </c>
      <c r="N36" s="13">
        <f t="shared" si="0"/>
        <v>0</v>
      </c>
    </row>
    <row r="37" spans="1:14" x14ac:dyDescent="0.3">
      <c r="A37">
        <v>-657.97613525390625</v>
      </c>
      <c r="B37">
        <v>208.17906188964844</v>
      </c>
      <c r="C37">
        <v>438.84613037109375</v>
      </c>
      <c r="D37">
        <v>71</v>
      </c>
      <c r="E37">
        <v>75</v>
      </c>
      <c r="G37" s="207" t="s">
        <v>287</v>
      </c>
      <c r="H37" t="s">
        <v>286</v>
      </c>
      <c r="I37" t="s">
        <v>291</v>
      </c>
      <c r="J37" s="208"/>
      <c r="K37" s="12">
        <v>71</v>
      </c>
      <c r="L37" s="13">
        <v>75</v>
      </c>
      <c r="M37" s="12">
        <f t="shared" si="0"/>
        <v>0</v>
      </c>
      <c r="N37" s="13">
        <f t="shared" si="0"/>
        <v>0</v>
      </c>
    </row>
    <row r="38" spans="1:14" x14ac:dyDescent="0.3">
      <c r="A38">
        <v>-687.440673828125</v>
      </c>
      <c r="B38">
        <v>253.9031982421875</v>
      </c>
      <c r="C38">
        <v>192.13345336914063</v>
      </c>
      <c r="D38">
        <v>73</v>
      </c>
      <c r="E38">
        <v>77</v>
      </c>
      <c r="G38" s="209" t="s">
        <v>287</v>
      </c>
      <c r="H38" s="210"/>
      <c r="I38" s="210" t="s">
        <v>297</v>
      </c>
      <c r="J38" s="211"/>
      <c r="K38" s="14">
        <v>73</v>
      </c>
      <c r="L38" s="16">
        <v>77</v>
      </c>
      <c r="M38" s="14">
        <f t="shared" si="0"/>
        <v>0</v>
      </c>
      <c r="N38" s="16">
        <f t="shared" si="0"/>
        <v>0</v>
      </c>
    </row>
    <row r="39" spans="1:14" x14ac:dyDescent="0.3">
      <c r="G39" s="29" t="s">
        <v>315</v>
      </c>
      <c r="H39" s="217" t="s">
        <v>316</v>
      </c>
      <c r="I39" s="217" t="s">
        <v>317</v>
      </c>
      <c r="J39" s="218" t="s">
        <v>318</v>
      </c>
      <c r="K39" s="3" t="s">
        <v>382</v>
      </c>
      <c r="L39" s="5"/>
      <c r="M39" s="3" t="s">
        <v>381</v>
      </c>
      <c r="N39" s="5"/>
    </row>
  </sheetData>
  <conditionalFormatting sqref="M1:N38">
    <cfRule type="cellIs" dxfId="2" priority="1" operator="lessThan">
      <formula>0</formula>
    </cfRule>
    <cfRule type="cellIs" dxfId="1" priority="2" operator="greaterThan">
      <formula>0</formula>
    </cfRule>
    <cfRule type="cellIs" dxfId="0" priority="3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537-81AA-424C-AB01-DD1C898FFAA2}">
  <dimension ref="B1:AE50"/>
  <sheetViews>
    <sheetView zoomScaleNormal="100" workbookViewId="0">
      <selection activeCell="AH15" sqref="AH15"/>
    </sheetView>
  </sheetViews>
  <sheetFormatPr defaultRowHeight="18" customHeight="1" outlineLevelCol="1" x14ac:dyDescent="0.3"/>
  <cols>
    <col min="2" max="2" width="19.5546875" bestFit="1" customWidth="1"/>
    <col min="3" max="5" width="10.77734375" customWidth="1"/>
    <col min="6" max="6" width="22.88671875" customWidth="1"/>
    <col min="8" max="8" width="19.5546875" hidden="1" customWidth="1" outlineLevel="1"/>
    <col min="9" max="11" width="10.77734375" hidden="1" customWidth="1" outlineLevel="1"/>
    <col min="12" max="12" width="22.88671875" hidden="1" customWidth="1" outlineLevel="1"/>
    <col min="13" max="13" width="8.88671875" collapsed="1"/>
    <col min="14" max="16" width="10.77734375" hidden="1" customWidth="1" outlineLevel="1"/>
    <col min="17" max="17" width="8.88671875" hidden="1" customWidth="1" outlineLevel="1"/>
    <col min="18" max="20" width="10.77734375" hidden="1" customWidth="1" outlineLevel="1"/>
    <col min="21" max="21" width="8.88671875" collapsed="1"/>
    <col min="22" max="25" width="10.77734375" hidden="1" customWidth="1" outlineLevel="1"/>
    <col min="26" max="26" width="8.88671875" hidden="1" customWidth="1" outlineLevel="1"/>
    <col min="27" max="30" width="10.77734375" hidden="1" customWidth="1" outlineLevel="1"/>
    <col min="31" max="31" width="8.88671875" collapsed="1"/>
  </cols>
  <sheetData>
    <row r="1" spans="2:30" ht="18" customHeight="1" thickBot="1" x14ac:dyDescent="0.35">
      <c r="G1" s="1" t="s">
        <v>427</v>
      </c>
    </row>
    <row r="2" spans="2:30" ht="18" customHeight="1" thickBot="1" x14ac:dyDescent="0.35">
      <c r="B2" s="139" t="s">
        <v>341</v>
      </c>
      <c r="C2" s="140" t="s">
        <v>332</v>
      </c>
      <c r="D2" s="141" t="s">
        <v>333</v>
      </c>
    </row>
    <row r="3" spans="2:30" ht="18" customHeight="1" x14ac:dyDescent="0.3">
      <c r="B3" s="137" t="s">
        <v>323</v>
      </c>
      <c r="C3" s="49" t="s">
        <v>331</v>
      </c>
      <c r="D3" s="55">
        <f>IF(C3="Pushrod",1,0)</f>
        <v>1</v>
      </c>
      <c r="H3" s="1"/>
    </row>
    <row r="4" spans="2:30" ht="18" customHeight="1" thickBot="1" x14ac:dyDescent="0.35">
      <c r="B4" s="138" t="s">
        <v>340</v>
      </c>
      <c r="C4" s="74" t="s">
        <v>334</v>
      </c>
      <c r="D4" s="64">
        <f>IF(C4="Short",0,
IF(C4="Middle",1,2))</f>
        <v>1</v>
      </c>
    </row>
    <row r="5" spans="2:30" ht="18" customHeight="1" thickBot="1" x14ac:dyDescent="0.35"/>
    <row r="6" spans="2:30" ht="18" customHeight="1" thickBot="1" x14ac:dyDescent="0.35">
      <c r="B6" s="249" t="s">
        <v>173</v>
      </c>
      <c r="C6" s="250"/>
      <c r="D6" s="250"/>
      <c r="E6" s="250"/>
      <c r="F6" s="251"/>
      <c r="H6" s="249" t="s">
        <v>174</v>
      </c>
      <c r="I6" s="250"/>
      <c r="J6" s="250"/>
      <c r="K6" s="250"/>
      <c r="L6" s="251"/>
    </row>
    <row r="7" spans="2:30" ht="18" customHeight="1" x14ac:dyDescent="0.3">
      <c r="B7" s="121" t="s">
        <v>175</v>
      </c>
      <c r="C7" s="107" t="s">
        <v>176</v>
      </c>
      <c r="D7" s="107" t="s">
        <v>177</v>
      </c>
      <c r="E7" s="107" t="s">
        <v>178</v>
      </c>
      <c r="F7" s="108" t="s">
        <v>179</v>
      </c>
      <c r="H7" s="121" t="s">
        <v>175</v>
      </c>
      <c r="I7" s="107" t="s">
        <v>176</v>
      </c>
      <c r="J7" s="107" t="s">
        <v>177</v>
      </c>
      <c r="K7" s="107" t="s">
        <v>178</v>
      </c>
      <c r="L7" s="108" t="s">
        <v>179</v>
      </c>
    </row>
    <row r="8" spans="2:30" ht="18" customHeight="1" x14ac:dyDescent="0.3">
      <c r="B8" s="122" t="s">
        <v>180</v>
      </c>
      <c r="C8" s="95">
        <f>'1 Ride Height Import'!A7</f>
        <v>778.32586669921875</v>
      </c>
      <c r="D8" s="189">
        <f>'1 Ride Height Import'!B7</f>
        <v>570.90875244140625</v>
      </c>
      <c r="E8" s="95">
        <f>'1 Ride Height Import'!C7</f>
        <v>124.55472564697266</v>
      </c>
      <c r="F8" s="101" t="s">
        <v>181</v>
      </c>
      <c r="H8" s="122" t="s">
        <v>182</v>
      </c>
      <c r="I8" s="95">
        <f>C8</f>
        <v>778.32586669921875</v>
      </c>
      <c r="J8" s="95">
        <f>-D8</f>
        <v>-570.90875244140625</v>
      </c>
      <c r="K8" s="95">
        <f>E8</f>
        <v>124.55472564697266</v>
      </c>
      <c r="L8" s="101" t="s">
        <v>181</v>
      </c>
    </row>
    <row r="9" spans="2:30" ht="18" customHeight="1" x14ac:dyDescent="0.3">
      <c r="B9" s="122" t="s">
        <v>183</v>
      </c>
      <c r="C9" s="198">
        <f>'1 Ride Height Import'!A4</f>
        <v>859.03302001953125</v>
      </c>
      <c r="D9" s="190">
        <f>'1 Ride Height Import'!B4</f>
        <v>236.43745422363281</v>
      </c>
      <c r="E9" s="186">
        <f>'1 Ride Height Import'!C4</f>
        <v>251.494873046875</v>
      </c>
      <c r="F9" s="101" t="s">
        <v>184</v>
      </c>
      <c r="H9" s="122" t="s">
        <v>185</v>
      </c>
      <c r="I9" s="95">
        <f t="shared" ref="I9:I25" si="0">C9</f>
        <v>859.03302001953125</v>
      </c>
      <c r="J9" s="95">
        <f t="shared" ref="J9:J25" si="1">-D9</f>
        <v>-236.43745422363281</v>
      </c>
      <c r="K9" s="95">
        <f t="shared" ref="K9:K25" si="2">E9</f>
        <v>251.494873046875</v>
      </c>
      <c r="L9" s="101" t="s">
        <v>184</v>
      </c>
    </row>
    <row r="10" spans="2:30" ht="18" customHeight="1" x14ac:dyDescent="0.3">
      <c r="B10" s="192" t="s">
        <v>186</v>
      </c>
      <c r="C10" s="190">
        <f>'1 Ride Height Import'!A6</f>
        <v>629.2022705078125</v>
      </c>
      <c r="D10" s="194">
        <f>'1 Ride Height Import'!B6</f>
        <v>227.17037963867188</v>
      </c>
      <c r="E10" s="186">
        <f>'1 Ride Height Import'!C6</f>
        <v>113.74167633056641</v>
      </c>
      <c r="F10" s="101" t="s">
        <v>187</v>
      </c>
      <c r="H10" s="122" t="s">
        <v>188</v>
      </c>
      <c r="I10" s="95">
        <f t="shared" si="0"/>
        <v>629.2022705078125</v>
      </c>
      <c r="J10" s="95">
        <f t="shared" si="1"/>
        <v>-227.17037963867188</v>
      </c>
      <c r="K10" s="95">
        <f t="shared" si="2"/>
        <v>113.74167633056641</v>
      </c>
      <c r="L10" s="101" t="s">
        <v>187</v>
      </c>
    </row>
    <row r="11" spans="2:30" ht="18" customHeight="1" x14ac:dyDescent="0.3">
      <c r="B11" s="192" t="s">
        <v>189</v>
      </c>
      <c r="C11" s="191">
        <f>'1 Ride Height Import'!A1</f>
        <v>775.385986328125</v>
      </c>
      <c r="D11" s="194">
        <f>'1 Ride Height Import'!B1</f>
        <v>553.206298828125</v>
      </c>
      <c r="E11" s="186">
        <f>'1 Ride Height Import'!C1</f>
        <v>292.9825439453125</v>
      </c>
      <c r="F11" s="101" t="s">
        <v>190</v>
      </c>
      <c r="H11" s="122" t="s">
        <v>191</v>
      </c>
      <c r="I11" s="95">
        <f t="shared" si="0"/>
        <v>775.385986328125</v>
      </c>
      <c r="J11" s="95">
        <f t="shared" si="1"/>
        <v>-553.206298828125</v>
      </c>
      <c r="K11" s="95">
        <f t="shared" si="2"/>
        <v>292.9825439453125</v>
      </c>
      <c r="L11" s="101" t="s">
        <v>190</v>
      </c>
    </row>
    <row r="12" spans="2:30" ht="18" customHeight="1" x14ac:dyDescent="0.3">
      <c r="B12" s="192" t="s">
        <v>192</v>
      </c>
      <c r="C12" s="191">
        <f>'1 Ride Height Import'!A4</f>
        <v>859.03302001953125</v>
      </c>
      <c r="D12" s="194">
        <f>'1 Ride Height Import'!B4</f>
        <v>236.43745422363281</v>
      </c>
      <c r="E12" s="187">
        <f>'1 Ride Height Import'!C4</f>
        <v>251.494873046875</v>
      </c>
      <c r="F12" s="101" t="s">
        <v>193</v>
      </c>
      <c r="H12" s="122" t="s">
        <v>194</v>
      </c>
      <c r="I12" s="95">
        <f t="shared" si="0"/>
        <v>859.03302001953125</v>
      </c>
      <c r="J12" s="95">
        <f t="shared" si="1"/>
        <v>-236.43745422363281</v>
      </c>
      <c r="K12" s="95">
        <f t="shared" si="2"/>
        <v>251.494873046875</v>
      </c>
      <c r="L12" s="101" t="s">
        <v>193</v>
      </c>
    </row>
    <row r="13" spans="2:30" ht="18" customHeight="1" x14ac:dyDescent="0.3">
      <c r="B13" s="192" t="s">
        <v>195</v>
      </c>
      <c r="C13" s="191">
        <f>'1 Ride Height Import'!A2</f>
        <v>637.2139892578125</v>
      </c>
      <c r="D13" s="195">
        <f>'1 Ride Height Import'!B2</f>
        <v>254.32754516601563</v>
      </c>
      <c r="E13" s="188">
        <f>'1 Ride Height Import'!C2</f>
        <v>238.19308471679688</v>
      </c>
      <c r="F13" s="101" t="s">
        <v>196</v>
      </c>
      <c r="H13" s="122" t="s">
        <v>197</v>
      </c>
      <c r="I13" s="95">
        <f t="shared" si="0"/>
        <v>637.2139892578125</v>
      </c>
      <c r="J13" s="95">
        <f t="shared" si="1"/>
        <v>-254.32754516601563</v>
      </c>
      <c r="K13" s="95">
        <f t="shared" si="2"/>
        <v>238.19308471679688</v>
      </c>
      <c r="L13" s="101" t="s">
        <v>196</v>
      </c>
    </row>
    <row r="14" spans="2:30" ht="18" customHeight="1" x14ac:dyDescent="0.3">
      <c r="B14" s="193" t="s">
        <v>198</v>
      </c>
      <c r="C14" s="200">
        <f>'1 Ride Height Import'!A15</f>
        <v>835</v>
      </c>
      <c r="D14" s="196">
        <f>'1 Ride Height Import'!B15</f>
        <v>530</v>
      </c>
      <c r="E14" s="185">
        <f>'1 Ride Height Import'!C15</f>
        <v>185</v>
      </c>
      <c r="F14" s="102" t="s">
        <v>199</v>
      </c>
      <c r="H14" s="123" t="s">
        <v>200</v>
      </c>
      <c r="I14" s="96">
        <f t="shared" si="0"/>
        <v>835</v>
      </c>
      <c r="J14" s="96">
        <f t="shared" si="1"/>
        <v>-530</v>
      </c>
      <c r="K14" s="96">
        <f t="shared" si="2"/>
        <v>185</v>
      </c>
      <c r="L14" s="102" t="s">
        <v>199</v>
      </c>
    </row>
    <row r="15" spans="2:30" ht="18" customHeight="1" thickBot="1" x14ac:dyDescent="0.35">
      <c r="B15" s="193" t="s">
        <v>201</v>
      </c>
      <c r="C15" s="201">
        <f>'1 Ride Height Import'!A16</f>
        <v>855</v>
      </c>
      <c r="D15" s="197">
        <f>'1 Ride Height Import'!B16</f>
        <v>220.97999572753906</v>
      </c>
      <c r="E15" s="96">
        <f>'1 Ride Height Import'!C16</f>
        <v>160</v>
      </c>
      <c r="F15" s="102" t="s">
        <v>202</v>
      </c>
      <c r="H15" s="123" t="s">
        <v>203</v>
      </c>
      <c r="I15" s="96">
        <f t="shared" si="0"/>
        <v>855</v>
      </c>
      <c r="J15" s="96">
        <f t="shared" si="1"/>
        <v>-220.97999572753906</v>
      </c>
      <c r="K15" s="96">
        <f t="shared" si="2"/>
        <v>160</v>
      </c>
      <c r="L15" s="102" t="s">
        <v>202</v>
      </c>
    </row>
    <row r="16" spans="2:30" ht="18" customHeight="1" thickBot="1" x14ac:dyDescent="0.35">
      <c r="B16" s="124" t="s">
        <v>204</v>
      </c>
      <c r="C16" s="199">
        <f>'1 Ride Height Import'!A59</f>
        <v>767.5</v>
      </c>
      <c r="D16" s="97">
        <f>'1 Ride Height Import'!B59</f>
        <v>600</v>
      </c>
      <c r="E16" s="97">
        <f>'1 Ride Height Import'!C59</f>
        <v>0</v>
      </c>
      <c r="F16" s="103" t="s">
        <v>205</v>
      </c>
      <c r="H16" s="124" t="s">
        <v>206</v>
      </c>
      <c r="I16" s="97">
        <f t="shared" si="0"/>
        <v>767.5</v>
      </c>
      <c r="J16" s="97">
        <f t="shared" si="1"/>
        <v>-600</v>
      </c>
      <c r="K16" s="97">
        <f t="shared" si="2"/>
        <v>0</v>
      </c>
      <c r="L16" s="103" t="s">
        <v>205</v>
      </c>
      <c r="N16" s="255" t="s">
        <v>337</v>
      </c>
      <c r="O16" s="256"/>
      <c r="P16" s="257"/>
      <c r="R16" s="255" t="s">
        <v>338</v>
      </c>
      <c r="S16" s="256"/>
      <c r="T16" s="257"/>
      <c r="V16" s="255" t="s">
        <v>339</v>
      </c>
      <c r="W16" s="256"/>
      <c r="X16" s="256"/>
      <c r="Y16" s="257"/>
      <c r="AA16" s="255" t="s">
        <v>342</v>
      </c>
      <c r="AB16" s="256"/>
      <c r="AC16" s="256"/>
      <c r="AD16" s="257"/>
    </row>
    <row r="17" spans="2:30" ht="18" customHeight="1" thickBot="1" x14ac:dyDescent="0.35">
      <c r="B17" s="125" t="s">
        <v>207</v>
      </c>
      <c r="C17" s="114">
        <f>'1 Ride Height Import'!A3</f>
        <v>767.5</v>
      </c>
      <c r="D17" s="114">
        <f>'1 Ride Height Import'!B3</f>
        <v>600</v>
      </c>
      <c r="E17" s="114">
        <f>'1 Ride Height Import'!C3</f>
        <v>203.19999694824219</v>
      </c>
      <c r="F17" s="115" t="s">
        <v>208</v>
      </c>
      <c r="H17" s="125" t="s">
        <v>209</v>
      </c>
      <c r="I17" s="114">
        <f t="shared" si="0"/>
        <v>767.5</v>
      </c>
      <c r="J17" s="114">
        <f t="shared" si="1"/>
        <v>-600</v>
      </c>
      <c r="K17" s="114">
        <f t="shared" si="2"/>
        <v>203.19999694824219</v>
      </c>
      <c r="L17" s="115" t="s">
        <v>208</v>
      </c>
      <c r="N17" s="159" t="s">
        <v>176</v>
      </c>
      <c r="O17" s="160" t="s">
        <v>177</v>
      </c>
      <c r="P17" s="161" t="s">
        <v>178</v>
      </c>
      <c r="R17" s="159" t="s">
        <v>176</v>
      </c>
      <c r="S17" s="160" t="s">
        <v>177</v>
      </c>
      <c r="T17" s="161" t="s">
        <v>178</v>
      </c>
      <c r="V17" s="162" t="s">
        <v>333</v>
      </c>
      <c r="W17" s="159" t="s">
        <v>176</v>
      </c>
      <c r="X17" s="160" t="s">
        <v>177</v>
      </c>
      <c r="Y17" s="161" t="s">
        <v>178</v>
      </c>
      <c r="AA17" s="162" t="s">
        <v>333</v>
      </c>
      <c r="AB17" s="159" t="s">
        <v>176</v>
      </c>
      <c r="AC17" s="160" t="s">
        <v>177</v>
      </c>
      <c r="AD17" s="161" t="s">
        <v>178</v>
      </c>
    </row>
    <row r="18" spans="2:30" ht="18" customHeight="1" x14ac:dyDescent="0.3">
      <c r="B18" s="126" t="s">
        <v>210</v>
      </c>
      <c r="C18" s="112">
        <f>IF($D$3=1,N18,R18)</f>
        <v>775.1956787109375</v>
      </c>
      <c r="D18" s="112">
        <f t="shared" ref="D18:E25" si="3">IF($D$3=1,O18,S18)</f>
        <v>545.77044677734375</v>
      </c>
      <c r="E18" s="112">
        <f t="shared" si="3"/>
        <v>133.67971801757813</v>
      </c>
      <c r="F18" s="113" t="s">
        <v>335</v>
      </c>
      <c r="H18" s="126" t="s">
        <v>211</v>
      </c>
      <c r="I18" s="112">
        <f t="shared" si="0"/>
        <v>775.1956787109375</v>
      </c>
      <c r="J18" s="112">
        <f t="shared" si="1"/>
        <v>-545.77044677734375</v>
      </c>
      <c r="K18" s="112">
        <f t="shared" si="2"/>
        <v>133.67971801757813</v>
      </c>
      <c r="L18" s="113" t="s">
        <v>335</v>
      </c>
      <c r="N18" s="143">
        <f>'1 Ride Height Import'!A22</f>
        <v>775.1956787109375</v>
      </c>
      <c r="O18" s="112">
        <f>'1 Ride Height Import'!B22</f>
        <v>545.77044677734375</v>
      </c>
      <c r="P18" s="144">
        <f>'1 Ride Height Import'!C22</f>
        <v>133.67971801757813</v>
      </c>
      <c r="R18" s="143">
        <f>'1 Ride Height Import'!A39</f>
        <v>771.25103759765625</v>
      </c>
      <c r="S18" s="112">
        <f>'1 Ride Height Import'!B39</f>
        <v>527.25457763671875</v>
      </c>
      <c r="T18" s="144">
        <f>'1 Ride Height Import'!C39</f>
        <v>298.84872436523438</v>
      </c>
      <c r="V18" s="170">
        <v>0</v>
      </c>
      <c r="W18" s="153">
        <f>'1 Ride Height Import'!A27</f>
        <v>782.84271240234375</v>
      </c>
      <c r="X18" s="118">
        <f>'1 Ride Height Import'!B27</f>
        <v>287.79879760742188</v>
      </c>
      <c r="Y18" s="154">
        <f>'1 Ride Height Import'!C27</f>
        <v>162.21517944335938</v>
      </c>
      <c r="AA18" s="170">
        <v>0</v>
      </c>
      <c r="AB18" s="153">
        <f>'1 Ride Height Import'!A47</f>
        <v>735.04168701171875</v>
      </c>
      <c r="AC18" s="118">
        <f>'1 Ride Height Import'!B47</f>
        <v>269.37225341796875</v>
      </c>
      <c r="AD18" s="154">
        <f>'1 Ride Height Import'!C47</f>
        <v>105.36917114257813</v>
      </c>
    </row>
    <row r="19" spans="2:30" ht="18" customHeight="1" x14ac:dyDescent="0.3">
      <c r="B19" s="127" t="s">
        <v>212</v>
      </c>
      <c r="C19" s="98">
        <f t="shared" ref="C19:C25" si="4">IF($D$3=1,N19,R19)</f>
        <v>708.9990234375</v>
      </c>
      <c r="D19" s="98">
        <f t="shared" si="3"/>
        <v>317.85305786132813</v>
      </c>
      <c r="E19" s="98">
        <f t="shared" si="3"/>
        <v>331.7186279296875</v>
      </c>
      <c r="F19" s="104" t="s">
        <v>336</v>
      </c>
      <c r="H19" s="127" t="s">
        <v>213</v>
      </c>
      <c r="I19" s="98">
        <f t="shared" si="0"/>
        <v>708.9990234375</v>
      </c>
      <c r="J19" s="98">
        <f t="shared" si="1"/>
        <v>-317.85305786132813</v>
      </c>
      <c r="K19" s="98">
        <f t="shared" si="2"/>
        <v>331.7186279296875</v>
      </c>
      <c r="L19" s="104" t="s">
        <v>336</v>
      </c>
      <c r="N19" s="145">
        <f>'1 Ride Height Import'!A21</f>
        <v>708.9990234375</v>
      </c>
      <c r="O19" s="98">
        <f>'1 Ride Height Import'!B21</f>
        <v>317.85305786132813</v>
      </c>
      <c r="P19" s="146">
        <f>'1 Ride Height Import'!C21</f>
        <v>331.7186279296875</v>
      </c>
      <c r="R19" s="145">
        <f>'1 Ride Height Import'!A40</f>
        <v>734.08355712890625</v>
      </c>
      <c r="S19" s="98">
        <f>'1 Ride Height Import'!B40</f>
        <v>318.02239990234375</v>
      </c>
      <c r="T19" s="146">
        <f>'1 Ride Height Import'!C40</f>
        <v>171.02182006835938</v>
      </c>
      <c r="V19" s="171">
        <v>1</v>
      </c>
      <c r="W19" s="155">
        <f>'1 Ride Height Import'!A26</f>
        <v>766.21441650390625</v>
      </c>
      <c r="X19" s="119">
        <f>'1 Ride Height Import'!B26</f>
        <v>287.8897705078125</v>
      </c>
      <c r="Y19" s="156">
        <f>'1 Ride Height Import'!C26</f>
        <v>156.76171875</v>
      </c>
      <c r="AA19" s="171">
        <v>1</v>
      </c>
      <c r="AB19" s="155">
        <f>'1 Ride Height Import'!A46</f>
        <v>724.9332275390625</v>
      </c>
      <c r="AC19" s="119">
        <f>'1 Ride Height Import'!B46</f>
        <v>271.03280639648438</v>
      </c>
      <c r="AD19" s="156">
        <f>'1 Ride Height Import'!C46</f>
        <v>105.59026336669922</v>
      </c>
    </row>
    <row r="20" spans="2:30" ht="18" customHeight="1" thickBot="1" x14ac:dyDescent="0.35">
      <c r="B20" s="128" t="s">
        <v>214</v>
      </c>
      <c r="C20" s="99">
        <f t="shared" si="4"/>
        <v>708</v>
      </c>
      <c r="D20" s="99">
        <f t="shared" si="3"/>
        <v>275</v>
      </c>
      <c r="E20" s="99">
        <f t="shared" si="3"/>
        <v>334.04977416992188</v>
      </c>
      <c r="F20" s="105" t="s">
        <v>215</v>
      </c>
      <c r="H20" s="128" t="s">
        <v>216</v>
      </c>
      <c r="I20" s="99">
        <f t="shared" si="0"/>
        <v>708</v>
      </c>
      <c r="J20" s="99">
        <f t="shared" si="1"/>
        <v>-275</v>
      </c>
      <c r="K20" s="99">
        <f t="shared" si="2"/>
        <v>334.04977416992188</v>
      </c>
      <c r="L20" s="105" t="s">
        <v>215</v>
      </c>
      <c r="N20" s="147">
        <f>'1 Ride Height Import'!A24</f>
        <v>708</v>
      </c>
      <c r="O20" s="99">
        <f>'1 Ride Height Import'!B24</f>
        <v>275</v>
      </c>
      <c r="P20" s="148">
        <f>'1 Ride Height Import'!C24</f>
        <v>334.04977416992188</v>
      </c>
      <c r="R20" s="147">
        <f>'1 Ride Height Import'!A43</f>
        <v>724.5831298828125</v>
      </c>
      <c r="S20" s="99">
        <f>'1 Ride Height Import'!B43</f>
        <v>259.80364990234375</v>
      </c>
      <c r="T20" s="148">
        <f>'1 Ride Height Import'!C43</f>
        <v>173.92433166503906</v>
      </c>
      <c r="V20" s="163">
        <v>2</v>
      </c>
      <c r="W20" s="157">
        <f>'1 Ride Height Import'!A25</f>
        <v>749.5860595703125</v>
      </c>
      <c r="X20" s="120">
        <f>'1 Ride Height Import'!B25</f>
        <v>287.98077392578125</v>
      </c>
      <c r="Y20" s="158">
        <f>'1 Ride Height Import'!C25</f>
        <v>151.30824279785156</v>
      </c>
      <c r="AA20" s="163">
        <v>2</v>
      </c>
      <c r="AB20" s="157">
        <f>'1 Ride Height Import'!A45</f>
        <v>714.82476806640625</v>
      </c>
      <c r="AC20" s="120">
        <f>'1 Ride Height Import'!B45</f>
        <v>272.69338989257813</v>
      </c>
      <c r="AD20" s="158">
        <f>'1 Ride Height Import'!C45</f>
        <v>105.81135559082031</v>
      </c>
    </row>
    <row r="21" spans="2:30" ht="18" customHeight="1" thickBot="1" x14ac:dyDescent="0.35">
      <c r="B21" s="129" t="s">
        <v>217</v>
      </c>
      <c r="C21" s="100">
        <f t="shared" si="4"/>
        <v>702.7469482421875</v>
      </c>
      <c r="D21" s="100">
        <f t="shared" si="3"/>
        <v>330.7310791015625</v>
      </c>
      <c r="E21" s="100">
        <f t="shared" si="3"/>
        <v>350.99685668945313</v>
      </c>
      <c r="F21" s="106" t="s">
        <v>218</v>
      </c>
      <c r="H21" s="129" t="s">
        <v>219</v>
      </c>
      <c r="I21" s="142">
        <f t="shared" si="0"/>
        <v>702.7469482421875</v>
      </c>
      <c r="J21" s="100">
        <f t="shared" si="1"/>
        <v>-330.7310791015625</v>
      </c>
      <c r="K21" s="100">
        <f t="shared" si="2"/>
        <v>350.99685668945313</v>
      </c>
      <c r="L21" s="106" t="s">
        <v>218</v>
      </c>
      <c r="N21" s="149">
        <f>'1 Ride Height Import'!A19</f>
        <v>702.7469482421875</v>
      </c>
      <c r="O21" s="100">
        <f>'1 Ride Height Import'!B19</f>
        <v>330.7310791015625</v>
      </c>
      <c r="P21" s="150">
        <f>'1 Ride Height Import'!C19</f>
        <v>350.99685668945313</v>
      </c>
      <c r="R21" s="149">
        <f>'1 Ride Height Import'!A42</f>
        <v>733.828857421875</v>
      </c>
      <c r="S21" s="100">
        <f>'1 Ride Height Import'!B42</f>
        <v>311.3543701171875</v>
      </c>
      <c r="T21" s="150">
        <f>'1 Ride Height Import'!C42</f>
        <v>209.4576416015625</v>
      </c>
      <c r="V21" s="163" t="s">
        <v>332</v>
      </c>
      <c r="W21" s="157">
        <f>IF($D$4=$V$18,W18,                                                                                                                                                                                                                                                               IF($D$4=$V$19,W19,W20))</f>
        <v>766.21441650390625</v>
      </c>
      <c r="X21" s="120">
        <f t="shared" ref="X21:Y21" si="5">IF($D$4=$V$18,X18,                                                                                                                                                                                                                                                               IF($D$4=$V$19,X19,X20))</f>
        <v>287.8897705078125</v>
      </c>
      <c r="Y21" s="158">
        <f t="shared" si="5"/>
        <v>156.76171875</v>
      </c>
      <c r="AA21" s="163" t="s">
        <v>332</v>
      </c>
      <c r="AB21" s="157">
        <f>IF($D$4=$AA$18,AB18,                                                                                                                                                                                                                                                               IF($D$4=$AA$19,AB19,AB20))</f>
        <v>724.9332275390625</v>
      </c>
      <c r="AC21" s="120">
        <f t="shared" ref="AC21:AD21" si="6">IF($D$4=$AA$18,AC18,                                                                                                                                                                                                                                                               IF($D$4=$AA$19,AC19,AC20))</f>
        <v>271.03280639648438</v>
      </c>
      <c r="AD21" s="158">
        <f t="shared" si="6"/>
        <v>105.59026336669922</v>
      </c>
    </row>
    <row r="22" spans="2:30" ht="18" customHeight="1" x14ac:dyDescent="0.3">
      <c r="B22" s="130" t="s">
        <v>220</v>
      </c>
      <c r="C22" s="116">
        <f t="shared" si="4"/>
        <v>651.8800048828125</v>
      </c>
      <c r="D22" s="116">
        <f t="shared" si="3"/>
        <v>265</v>
      </c>
      <c r="E22" s="116">
        <f t="shared" si="3"/>
        <v>505</v>
      </c>
      <c r="F22" s="117" t="s">
        <v>221</v>
      </c>
      <c r="H22" s="130" t="s">
        <v>222</v>
      </c>
      <c r="I22" s="116">
        <f t="shared" si="0"/>
        <v>651.8800048828125</v>
      </c>
      <c r="J22" s="116">
        <f t="shared" si="1"/>
        <v>-265</v>
      </c>
      <c r="K22" s="116">
        <f t="shared" si="2"/>
        <v>505</v>
      </c>
      <c r="L22" s="117" t="s">
        <v>221</v>
      </c>
      <c r="N22" s="151">
        <f>'1 Ride Height Import'!A20</f>
        <v>651.8800048828125</v>
      </c>
      <c r="O22" s="116">
        <f>'1 Ride Height Import'!B20</f>
        <v>265</v>
      </c>
      <c r="P22" s="152">
        <f>'1 Ride Height Import'!C20</f>
        <v>505</v>
      </c>
      <c r="R22" s="151">
        <f>'1 Ride Height Import'!A41</f>
        <v>723.6514892578125</v>
      </c>
      <c r="S22" s="116">
        <f>'1 Ride Height Import'!B41</f>
        <v>228.89471435546875</v>
      </c>
      <c r="T22" s="152">
        <f>'1 Ride Height Import'!C41</f>
        <v>363.4765625</v>
      </c>
    </row>
    <row r="23" spans="2:30" ht="18" customHeight="1" thickBot="1" x14ac:dyDescent="0.35">
      <c r="B23" s="131" t="s">
        <v>325</v>
      </c>
      <c r="C23" s="118">
        <f t="shared" si="4"/>
        <v>712.79083251953125</v>
      </c>
      <c r="D23" s="118">
        <f t="shared" si="3"/>
        <v>287.8897705078125</v>
      </c>
      <c r="E23" s="118">
        <f t="shared" si="3"/>
        <v>319.65689086914063</v>
      </c>
      <c r="F23" s="133" t="s">
        <v>327</v>
      </c>
      <c r="H23" s="131" t="s">
        <v>343</v>
      </c>
      <c r="I23" s="118">
        <f t="shared" si="0"/>
        <v>712.79083251953125</v>
      </c>
      <c r="J23" s="118">
        <f t="shared" si="1"/>
        <v>-287.8897705078125</v>
      </c>
      <c r="K23" s="118">
        <f t="shared" si="2"/>
        <v>319.65689086914063</v>
      </c>
      <c r="L23" s="133" t="s">
        <v>327</v>
      </c>
      <c r="N23" s="155">
        <f>'1 Ride Height Import'!A23</f>
        <v>712.79083251953125</v>
      </c>
      <c r="O23" s="119">
        <f>'1 Ride Height Import'!B23</f>
        <v>287.8897705078125</v>
      </c>
      <c r="P23" s="156">
        <f>'1 Ride Height Import'!C23</f>
        <v>319.65689086914063</v>
      </c>
      <c r="R23" s="155">
        <f>'1 Ride Height Import'!A44</f>
        <v>725.93310546875</v>
      </c>
      <c r="S23" s="119">
        <f>'1 Ride Height Import'!B44</f>
        <v>271.03280639648438</v>
      </c>
      <c r="T23" s="156">
        <f>'1 Ride Height Import'!C44</f>
        <v>151.30523681640625</v>
      </c>
    </row>
    <row r="24" spans="2:30" ht="18" customHeight="1" thickBot="1" x14ac:dyDescent="0.35">
      <c r="B24" s="135" t="s">
        <v>326</v>
      </c>
      <c r="C24" s="119">
        <f t="shared" si="4"/>
        <v>766.21441650390625</v>
      </c>
      <c r="D24" s="119">
        <f t="shared" si="3"/>
        <v>287.8897705078125</v>
      </c>
      <c r="E24" s="119">
        <f t="shared" si="3"/>
        <v>156.76171875</v>
      </c>
      <c r="F24" s="136" t="s">
        <v>328</v>
      </c>
      <c r="H24" s="135" t="s">
        <v>344</v>
      </c>
      <c r="I24" s="119">
        <f t="shared" si="0"/>
        <v>766.21441650390625</v>
      </c>
      <c r="J24" s="119">
        <f t="shared" si="1"/>
        <v>-287.8897705078125</v>
      </c>
      <c r="K24" s="119">
        <f t="shared" si="2"/>
        <v>156.76171875</v>
      </c>
      <c r="L24" s="136" t="s">
        <v>328</v>
      </c>
      <c r="N24" s="167">
        <f>W21</f>
        <v>766.21441650390625</v>
      </c>
      <c r="O24" s="168">
        <f>X21</f>
        <v>287.8897705078125</v>
      </c>
      <c r="P24" s="169">
        <f>Y21</f>
        <v>156.76171875</v>
      </c>
      <c r="R24" s="167">
        <f>AB21</f>
        <v>724.9332275390625</v>
      </c>
      <c r="S24" s="168">
        <f t="shared" ref="S24:T24" si="7">AC21</f>
        <v>271.03280639648438</v>
      </c>
      <c r="T24" s="169">
        <f t="shared" si="7"/>
        <v>105.59026336669922</v>
      </c>
    </row>
    <row r="25" spans="2:30" ht="18" customHeight="1" thickBot="1" x14ac:dyDescent="0.35">
      <c r="B25" s="132" t="s">
        <v>329</v>
      </c>
      <c r="C25" s="120">
        <f t="shared" si="4"/>
        <v>804.22198486328125</v>
      </c>
      <c r="D25" s="120">
        <f t="shared" si="3"/>
        <v>287.68179321289063</v>
      </c>
      <c r="E25" s="120">
        <f t="shared" si="3"/>
        <v>169.22679138183594</v>
      </c>
      <c r="F25" s="134" t="s">
        <v>330</v>
      </c>
      <c r="H25" s="132" t="s">
        <v>426</v>
      </c>
      <c r="I25" s="120">
        <f t="shared" si="0"/>
        <v>804.22198486328125</v>
      </c>
      <c r="J25" s="120">
        <f t="shared" si="1"/>
        <v>-287.68179321289063</v>
      </c>
      <c r="K25" s="120">
        <f t="shared" si="2"/>
        <v>169.22679138183594</v>
      </c>
      <c r="L25" s="134" t="s">
        <v>330</v>
      </c>
      <c r="N25" s="164">
        <f>'1 Ride Height Import'!A28</f>
        <v>804.22198486328125</v>
      </c>
      <c r="O25" s="165">
        <f>'1 Ride Height Import'!B28</f>
        <v>287.68179321289063</v>
      </c>
      <c r="P25" s="166">
        <f>'1 Ride Height Import'!C28</f>
        <v>169.22679138183594</v>
      </c>
      <c r="R25" s="164">
        <f>'1 Ride Height Import'!A48</f>
        <v>617.3602294921875</v>
      </c>
      <c r="S25" s="165">
        <f>'1 Ride Height Import'!B48</f>
        <v>288.70437622070313</v>
      </c>
      <c r="T25" s="166">
        <f>'1 Ride Height Import'!C48</f>
        <v>107.94310760498047</v>
      </c>
    </row>
    <row r="26" spans="2:30" ht="18" customHeight="1" thickBot="1" x14ac:dyDescent="0.35"/>
    <row r="27" spans="2:30" ht="18" customHeight="1" thickBot="1" x14ac:dyDescent="0.35">
      <c r="B27" s="139" t="s">
        <v>423</v>
      </c>
      <c r="C27" s="140" t="s">
        <v>332</v>
      </c>
      <c r="D27" s="141" t="s">
        <v>333</v>
      </c>
    </row>
    <row r="28" spans="2:30" ht="18" customHeight="1" x14ac:dyDescent="0.3">
      <c r="B28" s="137" t="s">
        <v>323</v>
      </c>
      <c r="C28" s="49" t="s">
        <v>331</v>
      </c>
      <c r="D28" s="55">
        <f>IF(C28="Pushrod",1,0)</f>
        <v>1</v>
      </c>
      <c r="H28" s="1"/>
    </row>
    <row r="29" spans="2:30" ht="18" customHeight="1" thickBot="1" x14ac:dyDescent="0.35">
      <c r="B29" s="138" t="s">
        <v>324</v>
      </c>
      <c r="C29" s="74" t="s">
        <v>334</v>
      </c>
      <c r="D29" s="64">
        <f>IF(C29="Short",0,
IF(C29="Middle",1,2))</f>
        <v>1</v>
      </c>
    </row>
    <row r="30" spans="2:30" ht="18" customHeight="1" thickBot="1" x14ac:dyDescent="0.35"/>
    <row r="31" spans="2:30" ht="18" customHeight="1" thickBot="1" x14ac:dyDescent="0.35">
      <c r="B31" s="252" t="s">
        <v>223</v>
      </c>
      <c r="C31" s="253"/>
      <c r="D31" s="253"/>
      <c r="E31" s="253"/>
      <c r="F31" s="254"/>
      <c r="H31" s="249" t="s">
        <v>224</v>
      </c>
      <c r="I31" s="250"/>
      <c r="J31" s="250"/>
      <c r="K31" s="250"/>
      <c r="L31" s="251"/>
    </row>
    <row r="32" spans="2:30" ht="18" customHeight="1" x14ac:dyDescent="0.3">
      <c r="B32" s="121" t="s">
        <v>175</v>
      </c>
      <c r="C32" s="107" t="s">
        <v>176</v>
      </c>
      <c r="D32" s="107" t="s">
        <v>177</v>
      </c>
      <c r="E32" s="107" t="s">
        <v>178</v>
      </c>
      <c r="F32" s="108" t="s">
        <v>179</v>
      </c>
      <c r="H32" s="121" t="s">
        <v>175</v>
      </c>
      <c r="I32" s="107" t="s">
        <v>176</v>
      </c>
      <c r="J32" s="107" t="s">
        <v>177</v>
      </c>
      <c r="K32" s="107" t="s">
        <v>178</v>
      </c>
      <c r="L32" s="108" t="s">
        <v>179</v>
      </c>
    </row>
    <row r="33" spans="2:30" ht="18" customHeight="1" x14ac:dyDescent="0.3">
      <c r="B33" s="122" t="s">
        <v>225</v>
      </c>
      <c r="C33" s="95">
        <f>'1 Ride Height Import'!A13</f>
        <v>-766.70233154296875</v>
      </c>
      <c r="D33" s="95">
        <f>'1 Ride Height Import'!B13</f>
        <v>592.9246826171875</v>
      </c>
      <c r="E33" s="95">
        <f>'1 Ride Height Import'!C13</f>
        <v>115.92446899414063</v>
      </c>
      <c r="F33" s="101" t="s">
        <v>181</v>
      </c>
      <c r="H33" s="122" t="s">
        <v>226</v>
      </c>
      <c r="I33" s="95">
        <f t="shared" ref="I33:I50" si="8">C33</f>
        <v>-766.70233154296875</v>
      </c>
      <c r="J33" s="95">
        <f>-D33</f>
        <v>-592.9246826171875</v>
      </c>
      <c r="K33" s="95">
        <f>E33</f>
        <v>115.92446899414063</v>
      </c>
      <c r="L33" s="101" t="s">
        <v>181</v>
      </c>
    </row>
    <row r="34" spans="2:30" ht="18" customHeight="1" x14ac:dyDescent="0.3">
      <c r="B34" s="122" t="s">
        <v>227</v>
      </c>
      <c r="C34" s="95">
        <f>'1 Ride Height Import'!A11</f>
        <v>-541.93280029296875</v>
      </c>
      <c r="D34" s="95">
        <f>'1 Ride Height Import'!B11</f>
        <v>315.20053100585938</v>
      </c>
      <c r="E34" s="95">
        <f>'1 Ride Height Import'!C11</f>
        <v>223.87657165527344</v>
      </c>
      <c r="F34" s="101" t="s">
        <v>184</v>
      </c>
      <c r="H34" s="122" t="s">
        <v>228</v>
      </c>
      <c r="I34" s="95">
        <f t="shared" si="8"/>
        <v>-541.93280029296875</v>
      </c>
      <c r="J34" s="95">
        <f t="shared" ref="J34:J50" si="9">-D34</f>
        <v>-315.20053100585938</v>
      </c>
      <c r="K34" s="95">
        <f t="shared" ref="K34:K50" si="10">E34</f>
        <v>223.87657165527344</v>
      </c>
      <c r="L34" s="101" t="s">
        <v>184</v>
      </c>
    </row>
    <row r="35" spans="2:30" ht="18" customHeight="1" x14ac:dyDescent="0.3">
      <c r="B35" s="122" t="s">
        <v>229</v>
      </c>
      <c r="C35" s="95">
        <f>'1 Ride Height Import'!A12</f>
        <v>-729.84515380859375</v>
      </c>
      <c r="D35" s="95">
        <f>'1 Ride Height Import'!B12</f>
        <v>213.79042053222656</v>
      </c>
      <c r="E35" s="95">
        <f>'1 Ride Height Import'!C12</f>
        <v>110.20752716064453</v>
      </c>
      <c r="F35" s="101" t="s">
        <v>187</v>
      </c>
      <c r="H35" s="122" t="s">
        <v>230</v>
      </c>
      <c r="I35" s="95">
        <f t="shared" si="8"/>
        <v>-729.84515380859375</v>
      </c>
      <c r="J35" s="95">
        <f t="shared" si="9"/>
        <v>-213.79042053222656</v>
      </c>
      <c r="K35" s="95">
        <f t="shared" si="10"/>
        <v>110.20752716064453</v>
      </c>
      <c r="L35" s="101" t="s">
        <v>187</v>
      </c>
    </row>
    <row r="36" spans="2:30" ht="18" customHeight="1" x14ac:dyDescent="0.3">
      <c r="B36" s="122" t="s">
        <v>231</v>
      </c>
      <c r="C36" s="95">
        <f>'1 Ride Height Import'!A10</f>
        <v>-767.00799560546875</v>
      </c>
      <c r="D36" s="95">
        <f>'1 Ride Height Import'!B10</f>
        <v>583.7464599609375</v>
      </c>
      <c r="E36" s="95">
        <f>'1 Ride Height Import'!C10</f>
        <v>291.05487060546875</v>
      </c>
      <c r="F36" s="101" t="s">
        <v>190</v>
      </c>
      <c r="H36" s="122" t="s">
        <v>232</v>
      </c>
      <c r="I36" s="95">
        <f t="shared" si="8"/>
        <v>-767.00799560546875</v>
      </c>
      <c r="J36" s="95">
        <f t="shared" si="9"/>
        <v>-583.7464599609375</v>
      </c>
      <c r="K36" s="95">
        <f t="shared" si="10"/>
        <v>291.05487060546875</v>
      </c>
      <c r="L36" s="101" t="s">
        <v>190</v>
      </c>
    </row>
    <row r="37" spans="2:30" ht="18" customHeight="1" x14ac:dyDescent="0.3">
      <c r="B37" s="122" t="s">
        <v>233</v>
      </c>
      <c r="C37" s="95">
        <f>'1 Ride Height Import'!A11</f>
        <v>-541.93280029296875</v>
      </c>
      <c r="D37" s="95">
        <f>'1 Ride Height Import'!B11</f>
        <v>315.20053100585938</v>
      </c>
      <c r="E37" s="95">
        <f>'1 Ride Height Import'!C11</f>
        <v>223.87657165527344</v>
      </c>
      <c r="F37" s="101" t="s">
        <v>193</v>
      </c>
      <c r="H37" s="122" t="s">
        <v>234</v>
      </c>
      <c r="I37" s="95">
        <f t="shared" si="8"/>
        <v>-541.93280029296875</v>
      </c>
      <c r="J37" s="95">
        <f t="shared" si="9"/>
        <v>-315.20053100585938</v>
      </c>
      <c r="K37" s="95">
        <f t="shared" si="10"/>
        <v>223.87657165527344</v>
      </c>
      <c r="L37" s="101" t="s">
        <v>193</v>
      </c>
    </row>
    <row r="38" spans="2:30" ht="18" customHeight="1" x14ac:dyDescent="0.3">
      <c r="B38" s="122" t="s">
        <v>235</v>
      </c>
      <c r="C38" s="95">
        <f>'1 Ride Height Import'!A9</f>
        <v>-751.427734375</v>
      </c>
      <c r="D38" s="95">
        <f>'1 Ride Height Import'!B9</f>
        <v>259.76681518554688</v>
      </c>
      <c r="E38" s="95">
        <f>'1 Ride Height Import'!C9</f>
        <v>227.20632934570313</v>
      </c>
      <c r="F38" s="101" t="s">
        <v>196</v>
      </c>
      <c r="H38" s="122" t="s">
        <v>236</v>
      </c>
      <c r="I38" s="95">
        <f t="shared" si="8"/>
        <v>-751.427734375</v>
      </c>
      <c r="J38" s="95">
        <f t="shared" si="9"/>
        <v>-259.76681518554688</v>
      </c>
      <c r="K38" s="95">
        <f t="shared" si="10"/>
        <v>227.20632934570313</v>
      </c>
      <c r="L38" s="101" t="s">
        <v>196</v>
      </c>
    </row>
    <row r="39" spans="2:30" ht="18" customHeight="1" x14ac:dyDescent="0.3">
      <c r="B39" s="123" t="s">
        <v>237</v>
      </c>
      <c r="C39" s="96">
        <f>'1 Ride Height Import'!A17</f>
        <v>-810</v>
      </c>
      <c r="D39" s="96">
        <f>'1 Ride Height Import'!B17</f>
        <v>570</v>
      </c>
      <c r="E39" s="96">
        <f>'1 Ride Height Import'!C17</f>
        <v>290</v>
      </c>
      <c r="F39" s="102" t="s">
        <v>199</v>
      </c>
      <c r="H39" s="123" t="s">
        <v>238</v>
      </c>
      <c r="I39" s="96">
        <f t="shared" si="8"/>
        <v>-810</v>
      </c>
      <c r="J39" s="96">
        <f t="shared" si="9"/>
        <v>-570</v>
      </c>
      <c r="K39" s="96">
        <f t="shared" si="10"/>
        <v>290</v>
      </c>
      <c r="L39" s="102" t="s">
        <v>199</v>
      </c>
    </row>
    <row r="40" spans="2:30" ht="18" customHeight="1" thickBot="1" x14ac:dyDescent="0.35">
      <c r="B40" s="123" t="s">
        <v>239</v>
      </c>
      <c r="C40" s="96">
        <f>'1 Ride Height Import'!A18</f>
        <v>-770</v>
      </c>
      <c r="D40" s="96">
        <f>'1 Ride Height Import'!B18</f>
        <v>255</v>
      </c>
      <c r="E40" s="96">
        <f>'1 Ride Height Import'!C18</f>
        <v>230</v>
      </c>
      <c r="F40" s="102" t="s">
        <v>202</v>
      </c>
      <c r="H40" s="123" t="s">
        <v>240</v>
      </c>
      <c r="I40" s="96">
        <f t="shared" si="8"/>
        <v>-770</v>
      </c>
      <c r="J40" s="96">
        <f t="shared" si="9"/>
        <v>-255</v>
      </c>
      <c r="K40" s="96">
        <f t="shared" si="10"/>
        <v>230</v>
      </c>
      <c r="L40" s="102" t="s">
        <v>202</v>
      </c>
    </row>
    <row r="41" spans="2:30" ht="18" customHeight="1" thickBot="1" x14ac:dyDescent="0.35">
      <c r="B41" s="124" t="s">
        <v>241</v>
      </c>
      <c r="C41" s="97">
        <f>'1 Ride Height Import'!A60</f>
        <v>-767.5</v>
      </c>
      <c r="D41" s="97">
        <f>'1 Ride Height Import'!B60</f>
        <v>600</v>
      </c>
      <c r="E41" s="97">
        <f>'1 Ride Height Import'!C60</f>
        <v>0</v>
      </c>
      <c r="F41" s="103" t="s">
        <v>205</v>
      </c>
      <c r="H41" s="124" t="s">
        <v>242</v>
      </c>
      <c r="I41" s="97">
        <f t="shared" si="8"/>
        <v>-767.5</v>
      </c>
      <c r="J41" s="97">
        <f t="shared" si="9"/>
        <v>-600</v>
      </c>
      <c r="K41" s="97">
        <f t="shared" si="10"/>
        <v>0</v>
      </c>
      <c r="L41" s="103" t="s">
        <v>205</v>
      </c>
      <c r="N41" s="255" t="s">
        <v>351</v>
      </c>
      <c r="O41" s="256"/>
      <c r="P41" s="257"/>
      <c r="R41" s="255" t="s">
        <v>352</v>
      </c>
      <c r="S41" s="256"/>
      <c r="T41" s="257"/>
      <c r="V41" s="255" t="s">
        <v>349</v>
      </c>
      <c r="W41" s="256"/>
      <c r="X41" s="256"/>
      <c r="Y41" s="257"/>
      <c r="AA41" s="255" t="s">
        <v>350</v>
      </c>
      <c r="AB41" s="256"/>
      <c r="AC41" s="256"/>
      <c r="AD41" s="257"/>
    </row>
    <row r="42" spans="2:30" ht="18" customHeight="1" thickBot="1" x14ac:dyDescent="0.35">
      <c r="B42" s="125" t="s">
        <v>243</v>
      </c>
      <c r="C42" s="114">
        <f>'1 Ride Height Import'!A5</f>
        <v>-767.5</v>
      </c>
      <c r="D42" s="114">
        <f>'1 Ride Height Import'!B5</f>
        <v>600</v>
      </c>
      <c r="E42" s="114">
        <f>'1 Ride Height Import'!C5</f>
        <v>203.19999694824219</v>
      </c>
      <c r="F42" s="115" t="s">
        <v>208</v>
      </c>
      <c r="H42" s="125" t="s">
        <v>244</v>
      </c>
      <c r="I42" s="114">
        <f t="shared" si="8"/>
        <v>-767.5</v>
      </c>
      <c r="J42" s="114">
        <f t="shared" si="9"/>
        <v>-600</v>
      </c>
      <c r="K42" s="114">
        <f t="shared" si="10"/>
        <v>203.19999694824219</v>
      </c>
      <c r="L42" s="115" t="s">
        <v>208</v>
      </c>
      <c r="N42" s="159" t="s">
        <v>176</v>
      </c>
      <c r="O42" s="160" t="s">
        <v>177</v>
      </c>
      <c r="P42" s="161" t="s">
        <v>178</v>
      </c>
      <c r="R42" s="159" t="s">
        <v>176</v>
      </c>
      <c r="S42" s="160" t="s">
        <v>177</v>
      </c>
      <c r="T42" s="161" t="s">
        <v>178</v>
      </c>
      <c r="V42" s="162" t="s">
        <v>333</v>
      </c>
      <c r="W42" s="159" t="s">
        <v>176</v>
      </c>
      <c r="X42" s="160" t="s">
        <v>177</v>
      </c>
      <c r="Y42" s="161" t="s">
        <v>178</v>
      </c>
      <c r="AA42" s="162" t="s">
        <v>333</v>
      </c>
      <c r="AB42" s="159" t="s">
        <v>176</v>
      </c>
      <c r="AC42" s="160" t="s">
        <v>177</v>
      </c>
      <c r="AD42" s="161" t="s">
        <v>178</v>
      </c>
    </row>
    <row r="43" spans="2:30" ht="18" customHeight="1" x14ac:dyDescent="0.3">
      <c r="B43" s="126" t="s">
        <v>245</v>
      </c>
      <c r="C43" s="112">
        <f>IF($D$28=1,N43,R43)</f>
        <v>-756.0572509765625</v>
      </c>
      <c r="D43" s="112">
        <f t="shared" ref="D43:E50" si="11">IF($D$28=1,O43,S43)</f>
        <v>564.6058349609375</v>
      </c>
      <c r="E43" s="112">
        <f t="shared" si="11"/>
        <v>136.91050720214844</v>
      </c>
      <c r="F43" s="113" t="s">
        <v>335</v>
      </c>
      <c r="H43" s="126" t="s">
        <v>246</v>
      </c>
      <c r="I43" s="112">
        <f t="shared" si="8"/>
        <v>-756.0572509765625</v>
      </c>
      <c r="J43" s="112">
        <f t="shared" si="9"/>
        <v>-564.6058349609375</v>
      </c>
      <c r="K43" s="112">
        <f t="shared" si="10"/>
        <v>136.91050720214844</v>
      </c>
      <c r="L43" s="113" t="s">
        <v>335</v>
      </c>
      <c r="N43" s="143">
        <f>'1 Ride Height Import'!A31</f>
        <v>-756.0572509765625</v>
      </c>
      <c r="O43" s="112">
        <f>'1 Ride Height Import'!B31</f>
        <v>564.6058349609375</v>
      </c>
      <c r="P43" s="144">
        <f>'1 Ride Height Import'!C31</f>
        <v>136.91050720214844</v>
      </c>
      <c r="R43" s="143">
        <f>'1 Ride Height Import'!A49</f>
        <v>-761.873779296875</v>
      </c>
      <c r="S43" s="112">
        <f>'1 Ride Height Import'!B49</f>
        <v>560.69580078125</v>
      </c>
      <c r="T43" s="144">
        <f>'1 Ride Height Import'!C49</f>
        <v>278.1201171875</v>
      </c>
      <c r="V43" s="170">
        <v>0</v>
      </c>
      <c r="W43" s="153">
        <f>'1 Ride Height Import'!A35</f>
        <v>-740.52392578125</v>
      </c>
      <c r="X43" s="118">
        <f>'1 Ride Height Import'!B35</f>
        <v>258.8612060546875</v>
      </c>
      <c r="Y43" s="154">
        <f>'1 Ride Height Import'!C35</f>
        <v>329.64102172851563</v>
      </c>
      <c r="AA43" s="170">
        <v>0</v>
      </c>
      <c r="AB43" s="153">
        <f>'1 Ride Height Import'!A57</f>
        <v>-674.201904296875</v>
      </c>
      <c r="AC43" s="118">
        <f>'1 Ride Height Import'!B57</f>
        <v>277.97848510742188</v>
      </c>
      <c r="AD43" s="154">
        <f>'1 Ride Height Import'!C57</f>
        <v>277.9993896484375</v>
      </c>
    </row>
    <row r="44" spans="2:30" ht="18" customHeight="1" x14ac:dyDescent="0.3">
      <c r="B44" s="127" t="s">
        <v>247</v>
      </c>
      <c r="C44" s="98">
        <f t="shared" ref="C44:C50" si="12">IF($D$28=1,N44,R44)</f>
        <v>-621.389404296875</v>
      </c>
      <c r="D44" s="98">
        <f t="shared" si="11"/>
        <v>351.68499755859375</v>
      </c>
      <c r="E44" s="98">
        <f t="shared" si="11"/>
        <v>306.278076171875</v>
      </c>
      <c r="F44" s="104" t="s">
        <v>336</v>
      </c>
      <c r="H44" s="127" t="s">
        <v>248</v>
      </c>
      <c r="I44" s="98">
        <f t="shared" si="8"/>
        <v>-621.389404296875</v>
      </c>
      <c r="J44" s="98">
        <f t="shared" si="9"/>
        <v>-351.68499755859375</v>
      </c>
      <c r="K44" s="98">
        <f t="shared" si="10"/>
        <v>306.278076171875</v>
      </c>
      <c r="L44" s="104" t="s">
        <v>336</v>
      </c>
      <c r="N44" s="145">
        <f>'1 Ride Height Import'!A29</f>
        <v>-621.389404296875</v>
      </c>
      <c r="O44" s="98">
        <f>'1 Ride Height Import'!B29</f>
        <v>351.68499755859375</v>
      </c>
      <c r="P44" s="146">
        <f>'1 Ride Height Import'!C29</f>
        <v>306.278076171875</v>
      </c>
      <c r="R44" s="145">
        <f>'1 Ride Height Import'!A50</f>
        <v>-695.71771240234375</v>
      </c>
      <c r="S44" s="98">
        <f>'1 Ride Height Import'!B50</f>
        <v>270.61187744140625</v>
      </c>
      <c r="T44" s="146">
        <f>'1 Ride Height Import'!C50</f>
        <v>137.15516662597656</v>
      </c>
      <c r="V44" s="171">
        <v>1</v>
      </c>
      <c r="W44" s="155">
        <f>'1 Ride Height Import'!A36</f>
        <v>-743.1158447265625</v>
      </c>
      <c r="X44" s="119">
        <f>'1 Ride Height Import'!B36</f>
        <v>258.8612060546875</v>
      </c>
      <c r="Y44" s="156">
        <f>'1 Ride Height Import'!C36</f>
        <v>341.86935424804688</v>
      </c>
      <c r="AA44" s="171">
        <v>1</v>
      </c>
      <c r="AB44" s="155">
        <f>'1 Ride Height Import'!A56</f>
        <v>-687.614013671875</v>
      </c>
      <c r="AC44" s="119">
        <f>'1 Ride Height Import'!B56</f>
        <v>277.97848510742188</v>
      </c>
      <c r="AD44" s="156">
        <f>'1 Ride Height Import'!C56</f>
        <v>278.94879150390625</v>
      </c>
    </row>
    <row r="45" spans="2:30" ht="18" customHeight="1" thickBot="1" x14ac:dyDescent="0.35">
      <c r="B45" s="128" t="s">
        <v>249</v>
      </c>
      <c r="C45" s="99">
        <f t="shared" si="12"/>
        <v>-670</v>
      </c>
      <c r="D45" s="99">
        <f t="shared" si="11"/>
        <v>270</v>
      </c>
      <c r="E45" s="99">
        <f t="shared" si="11"/>
        <v>350</v>
      </c>
      <c r="F45" s="105" t="s">
        <v>215</v>
      </c>
      <c r="H45" s="128" t="s">
        <v>250</v>
      </c>
      <c r="I45" s="99">
        <f t="shared" si="8"/>
        <v>-670</v>
      </c>
      <c r="J45" s="99">
        <f t="shared" si="9"/>
        <v>-270</v>
      </c>
      <c r="K45" s="99">
        <f t="shared" si="10"/>
        <v>350</v>
      </c>
      <c r="L45" s="105" t="s">
        <v>215</v>
      </c>
      <c r="N45" s="147">
        <f>'1 Ride Height Import'!A33</f>
        <v>-670</v>
      </c>
      <c r="O45" s="99">
        <f>'1 Ride Height Import'!B33</f>
        <v>270</v>
      </c>
      <c r="P45" s="148">
        <f>'1 Ride Height Import'!C33</f>
        <v>350</v>
      </c>
      <c r="R45" s="147">
        <f>'1 Ride Height Import'!A53</f>
        <v>-687.440673828125</v>
      </c>
      <c r="S45" s="99">
        <f>'1 Ride Height Import'!B53</f>
        <v>253.9031982421875</v>
      </c>
      <c r="T45" s="148">
        <f>'1 Ride Height Import'!C53</f>
        <v>192.13345336914063</v>
      </c>
      <c r="V45" s="163">
        <v>2</v>
      </c>
      <c r="W45" s="157">
        <f>'1 Ride Height Import'!A37</f>
        <v>-745.707763671875</v>
      </c>
      <c r="X45" s="120">
        <f>'1 Ride Height Import'!B37</f>
        <v>258.8612060546875</v>
      </c>
      <c r="Y45" s="158">
        <f>'1 Ride Height Import'!C37</f>
        <v>354.09768676757813</v>
      </c>
      <c r="AA45" s="163">
        <v>2</v>
      </c>
      <c r="AB45" s="157">
        <f>'1 Ride Height Import'!A55</f>
        <v>-701.02618408203125</v>
      </c>
      <c r="AC45" s="120">
        <f>'1 Ride Height Import'!B55</f>
        <v>277.97848510742188</v>
      </c>
      <c r="AD45" s="158">
        <f>'1 Ride Height Import'!C55</f>
        <v>279.898193359375</v>
      </c>
    </row>
    <row r="46" spans="2:30" ht="18" customHeight="1" thickBot="1" x14ac:dyDescent="0.35">
      <c r="B46" s="129" t="s">
        <v>251</v>
      </c>
      <c r="C46" s="100">
        <f t="shared" si="12"/>
        <v>-588.88037109375</v>
      </c>
      <c r="D46" s="100">
        <f t="shared" si="11"/>
        <v>376.39437866210938</v>
      </c>
      <c r="E46" s="100">
        <f t="shared" si="11"/>
        <v>296.82623291015625</v>
      </c>
      <c r="F46" s="106" t="s">
        <v>218</v>
      </c>
      <c r="H46" s="129" t="s">
        <v>252</v>
      </c>
      <c r="I46" s="100">
        <f t="shared" si="8"/>
        <v>-588.88037109375</v>
      </c>
      <c r="J46" s="100">
        <f t="shared" si="9"/>
        <v>-376.39437866210938</v>
      </c>
      <c r="K46" s="100">
        <f t="shared" si="10"/>
        <v>296.82623291015625</v>
      </c>
      <c r="L46" s="106" t="s">
        <v>218</v>
      </c>
      <c r="N46" s="149">
        <f>'1 Ride Height Import'!A30</f>
        <v>-588.88037109375</v>
      </c>
      <c r="O46" s="100">
        <f>'1 Ride Height Import'!B30</f>
        <v>376.39437866210938</v>
      </c>
      <c r="P46" s="150">
        <f>'1 Ride Height Import'!C30</f>
        <v>296.82623291015625</v>
      </c>
      <c r="R46" s="149">
        <f>'1 Ride Height Import'!A52</f>
        <v>-692.9051513671875</v>
      </c>
      <c r="S46" s="100">
        <f>'1 Ride Height Import'!B52</f>
        <v>302.669921875</v>
      </c>
      <c r="T46" s="150">
        <f>'1 Ride Height Import'!C52</f>
        <v>295.75021362304688</v>
      </c>
      <c r="V46" s="163" t="s">
        <v>332</v>
      </c>
      <c r="W46" s="157">
        <f>IF($D$29=$V$43,W43,                                                                                                                                                                                                                                                               IF($D$29=$V$44,W44,W45))</f>
        <v>-743.1158447265625</v>
      </c>
      <c r="X46" s="120">
        <f t="shared" ref="X46:Y46" si="13">IF($D$29=$V$43,X43,                                                                                                                                                                                                                                                               IF($D$29=$V$44,X44,X45))</f>
        <v>258.8612060546875</v>
      </c>
      <c r="Y46" s="158">
        <f t="shared" si="13"/>
        <v>341.86935424804688</v>
      </c>
      <c r="AA46" s="163" t="s">
        <v>332</v>
      </c>
      <c r="AB46" s="157">
        <f>IF($D$29=$AA$43,AB43,                                                                                                                                                                                                                                                               IF($D$29=$AA$44,AB44,AB45))</f>
        <v>-687.614013671875</v>
      </c>
      <c r="AC46" s="120">
        <f t="shared" ref="AC46:AD46" si="14">IF($D$29=$AA$43,AC43,                                                                                                                                                                                                                                                               IF($D$29=$AA$44,AC44,AC45))</f>
        <v>277.97848510742188</v>
      </c>
      <c r="AD46" s="158">
        <f t="shared" si="14"/>
        <v>278.94879150390625</v>
      </c>
    </row>
    <row r="47" spans="2:30" ht="18" customHeight="1" x14ac:dyDescent="0.3">
      <c r="B47" s="130" t="s">
        <v>253</v>
      </c>
      <c r="C47" s="116">
        <f t="shared" si="12"/>
        <v>-420</v>
      </c>
      <c r="D47" s="116">
        <f t="shared" si="11"/>
        <v>335</v>
      </c>
      <c r="E47" s="116">
        <f t="shared" si="11"/>
        <v>360</v>
      </c>
      <c r="F47" s="117" t="s">
        <v>221</v>
      </c>
      <c r="H47" s="130" t="s">
        <v>254</v>
      </c>
      <c r="I47" s="116">
        <f t="shared" si="8"/>
        <v>-420</v>
      </c>
      <c r="J47" s="116">
        <f t="shared" si="9"/>
        <v>-335</v>
      </c>
      <c r="K47" s="116">
        <f t="shared" si="10"/>
        <v>360</v>
      </c>
      <c r="L47" s="117" t="s">
        <v>221</v>
      </c>
      <c r="N47" s="151">
        <f>'1 Ride Height Import'!A32</f>
        <v>-420</v>
      </c>
      <c r="O47" s="116">
        <f>'1 Ride Height Import'!B32</f>
        <v>335</v>
      </c>
      <c r="P47" s="152">
        <f>'1 Ride Height Import'!C32</f>
        <v>360</v>
      </c>
      <c r="R47" s="151">
        <f>'1 Ride Height Import'!A51</f>
        <v>-420</v>
      </c>
      <c r="S47" s="116">
        <f>'1 Ride Height Import'!B51</f>
        <v>335</v>
      </c>
      <c r="T47" s="152">
        <f>'1 Ride Height Import'!C51</f>
        <v>360</v>
      </c>
    </row>
    <row r="48" spans="2:30" ht="18" customHeight="1" thickBot="1" x14ac:dyDescent="0.35">
      <c r="B48" s="131" t="s">
        <v>345</v>
      </c>
      <c r="C48" s="118">
        <f t="shared" si="12"/>
        <v>-658.27020263671875</v>
      </c>
      <c r="D48" s="118">
        <f t="shared" si="11"/>
        <v>258.8612060546875</v>
      </c>
      <c r="E48" s="118">
        <f t="shared" si="11"/>
        <v>359.85330200195313</v>
      </c>
      <c r="F48" s="133" t="s">
        <v>327</v>
      </c>
      <c r="H48" s="131" t="s">
        <v>347</v>
      </c>
      <c r="I48" s="118">
        <f t="shared" si="8"/>
        <v>-658.27020263671875</v>
      </c>
      <c r="J48" s="118">
        <f t="shared" si="9"/>
        <v>-258.8612060546875</v>
      </c>
      <c r="K48" s="118">
        <f t="shared" si="10"/>
        <v>359.85330200195313</v>
      </c>
      <c r="L48" s="133" t="s">
        <v>327</v>
      </c>
      <c r="N48" s="155">
        <f>'1 Ride Height Import'!A34</f>
        <v>-658.27020263671875</v>
      </c>
      <c r="O48" s="119">
        <f>'1 Ride Height Import'!B34</f>
        <v>258.8612060546875</v>
      </c>
      <c r="P48" s="156">
        <f>'1 Ride Height Import'!C34</f>
        <v>359.85330200195313</v>
      </c>
      <c r="R48" s="155">
        <f>'1 Ride Height Import'!A54</f>
        <v>-691.6695556640625</v>
      </c>
      <c r="S48" s="119">
        <f>'1 Ride Height Import'!B54</f>
        <v>277.97848510742188</v>
      </c>
      <c r="T48" s="156">
        <f>'1 Ride Height Import'!C54</f>
        <v>221.65664672851563</v>
      </c>
    </row>
    <row r="49" spans="2:20" ht="18" customHeight="1" thickBot="1" x14ac:dyDescent="0.35">
      <c r="B49" s="135" t="s">
        <v>346</v>
      </c>
      <c r="C49" s="119">
        <f t="shared" si="12"/>
        <v>-743.1158447265625</v>
      </c>
      <c r="D49" s="119">
        <f t="shared" si="11"/>
        <v>258.8612060546875</v>
      </c>
      <c r="E49" s="119">
        <f t="shared" si="11"/>
        <v>341.86935424804688</v>
      </c>
      <c r="F49" s="136" t="s">
        <v>328</v>
      </c>
      <c r="H49" s="135" t="s">
        <v>348</v>
      </c>
      <c r="I49" s="119">
        <f t="shared" si="8"/>
        <v>-743.1158447265625</v>
      </c>
      <c r="J49" s="119">
        <f t="shared" si="9"/>
        <v>-258.8612060546875</v>
      </c>
      <c r="K49" s="119">
        <f t="shared" si="10"/>
        <v>341.86935424804688</v>
      </c>
      <c r="L49" s="136" t="s">
        <v>328</v>
      </c>
      <c r="N49" s="167">
        <f>W46</f>
        <v>-743.1158447265625</v>
      </c>
      <c r="O49" s="168">
        <f t="shared" ref="O49:P49" si="15">X46</f>
        <v>258.8612060546875</v>
      </c>
      <c r="P49" s="169">
        <f t="shared" si="15"/>
        <v>341.86935424804688</v>
      </c>
      <c r="R49" s="167">
        <f>AB46</f>
        <v>-687.614013671875</v>
      </c>
      <c r="S49" s="168">
        <f t="shared" ref="S49:T49" si="16">AC46</f>
        <v>277.97848510742188</v>
      </c>
      <c r="T49" s="169">
        <f t="shared" si="16"/>
        <v>278.94879150390625</v>
      </c>
    </row>
    <row r="50" spans="2:20" ht="18" customHeight="1" thickBot="1" x14ac:dyDescent="0.35">
      <c r="B50" s="132" t="s">
        <v>424</v>
      </c>
      <c r="C50" s="120">
        <f t="shared" si="12"/>
        <v>-751.40997314453125</v>
      </c>
      <c r="D50" s="120">
        <f t="shared" si="11"/>
        <v>258.8612060546875</v>
      </c>
      <c r="E50" s="120">
        <f t="shared" si="11"/>
        <v>381</v>
      </c>
      <c r="F50" s="134" t="s">
        <v>330</v>
      </c>
      <c r="H50" s="132" t="s">
        <v>425</v>
      </c>
      <c r="I50" s="120">
        <f t="shared" si="8"/>
        <v>-751.40997314453125</v>
      </c>
      <c r="J50" s="120">
        <f t="shared" si="9"/>
        <v>-258.8612060546875</v>
      </c>
      <c r="K50" s="120">
        <f t="shared" si="10"/>
        <v>381</v>
      </c>
      <c r="L50" s="134" t="s">
        <v>330</v>
      </c>
      <c r="N50" s="164">
        <f>'1 Ride Height Import'!A38</f>
        <v>-751.40997314453125</v>
      </c>
      <c r="O50" s="165">
        <f>'1 Ride Height Import'!B38</f>
        <v>258.8612060546875</v>
      </c>
      <c r="P50" s="166">
        <f>'1 Ride Height Import'!C38</f>
        <v>381</v>
      </c>
      <c r="R50" s="164">
        <f>'1 Ride Height Import'!A58</f>
        <v>-740.2833251953125</v>
      </c>
      <c r="S50" s="165">
        <f>'1 Ride Height Import'!B58</f>
        <v>277.97848510742188</v>
      </c>
      <c r="T50" s="166">
        <f>'1 Ride Height Import'!C58</f>
        <v>282.67706298828125</v>
      </c>
    </row>
  </sheetData>
  <mergeCells count="12">
    <mergeCell ref="R16:T16"/>
    <mergeCell ref="V16:Y16"/>
    <mergeCell ref="AA16:AD16"/>
    <mergeCell ref="N41:P41"/>
    <mergeCell ref="R41:T41"/>
    <mergeCell ref="V41:Y41"/>
    <mergeCell ref="AA41:AD41"/>
    <mergeCell ref="B6:F6"/>
    <mergeCell ref="H6:L6"/>
    <mergeCell ref="B31:F31"/>
    <mergeCell ref="H31:L31"/>
    <mergeCell ref="N16:P16"/>
  </mergeCells>
  <dataValidations count="2">
    <dataValidation type="list" allowBlank="1" showInputMessage="1" showErrorMessage="1" sqref="C3 C28" xr:uid="{0653D909-2533-4C29-BE79-A86057C734D4}">
      <formula1>"Pushrod, Pullrod"</formula1>
    </dataValidation>
    <dataValidation type="list" allowBlank="1" showInputMessage="1" showErrorMessage="1" sqref="C4 C29" xr:uid="{ECE7F8EE-CDBA-48E3-B444-8A68E823ACA2}">
      <formula1>"Short, Middle, Long"</formula1>
    </dataValidation>
  </dataValidations>
  <pageMargins left="0.7" right="0.7" top="0.75" bottom="0.75" header="0.3" footer="0.3"/>
  <pageSetup orientation="portrait" r:id="rId1"/>
  <ignoredErrors>
    <ignoredError sqref="J24:J25 J8 J9:J23 J33 J34:J50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747B-C930-4A39-98B2-171457E93B9D}">
  <dimension ref="B1:DZ102"/>
  <sheetViews>
    <sheetView tabSelected="1" topLeftCell="H1" zoomScaleNormal="100" workbookViewId="0">
      <selection activeCell="Y14" sqref="Y14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59" t="s">
        <v>118</v>
      </c>
      <c r="C2" s="260"/>
      <c r="D2" s="260"/>
      <c r="E2" s="260"/>
      <c r="F2" s="260"/>
      <c r="G2" s="261"/>
      <c r="K2" s="271" t="s">
        <v>133</v>
      </c>
      <c r="L2" s="272"/>
      <c r="M2" s="272"/>
      <c r="N2" s="273"/>
      <c r="U2" s="265" t="s">
        <v>148</v>
      </c>
      <c r="V2" s="266"/>
      <c r="W2" s="266"/>
      <c r="X2" s="267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'Free Truss Solver '!AB81</f>
        <v>Pullrod Position</v>
      </c>
      <c r="CR2" s="52" t="str">
        <f>'Free Truss Solver '!AC81</f>
        <v>x</v>
      </c>
      <c r="CS2" s="52" t="str">
        <f>'Free Truss Solver '!AD81</f>
        <v>y</v>
      </c>
      <c r="CT2" s="53" t="str">
        <f>'Free Truss Solver '!AE81</f>
        <v>z</v>
      </c>
      <c r="CU2" s="52"/>
      <c r="CV2" s="54" t="str">
        <f>'Free Truss Solver '!AB88</f>
        <v>Pushrod Position</v>
      </c>
      <c r="CW2" s="52" t="str">
        <f>'Free Truss Solver '!AC88</f>
        <v>x</v>
      </c>
      <c r="CX2" s="52" t="str">
        <f>'Free Truss Solver '!AD88</f>
        <v>y</v>
      </c>
      <c r="CY2" s="55" t="str">
        <f>'Free Truss Solver 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2" t="s">
        <v>133</v>
      </c>
      <c r="V3" s="263"/>
      <c r="W3" s="263"/>
      <c r="X3" s="264"/>
      <c r="AB3" s="6">
        <v>1</v>
      </c>
      <c r="AC3" s="9">
        <f>'Free Truss Solver '!B5</f>
        <v>859.03302001953125</v>
      </c>
      <c r="AD3" s="10">
        <f>'Free Truss Solver '!C5</f>
        <v>236.43745422363281</v>
      </c>
      <c r="AE3" s="11">
        <f>'Free Truss Solver '!D5</f>
        <v>251.494873046875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'Free Truss Solver '!AB82</f>
        <v>0</v>
      </c>
      <c r="CR3">
        <f>'Free Truss Solver '!AC82</f>
        <v>-44.41510009765625</v>
      </c>
      <c r="CS3">
        <f>'Free Truss Solver '!AD82</f>
        <v>-289.82147216796875</v>
      </c>
      <c r="CT3" s="13">
        <f>'Free Truss Solver '!AE82</f>
        <v>160.66046142578125</v>
      </c>
      <c r="CV3" s="12"/>
      <c r="CW3">
        <f>'Free Truss Solver '!AC89</f>
        <v>-75.5799560546875</v>
      </c>
      <c r="CX3">
        <f>'Free Truss Solver '!AD89</f>
        <v>-292.07431030273438</v>
      </c>
      <c r="CY3" s="56">
        <f>'Free Truss Solver '!AE89</f>
        <v>324.80108642578125</v>
      </c>
      <c r="DB3" t="s">
        <v>400</v>
      </c>
      <c r="DI3" t="s">
        <v>400</v>
      </c>
    </row>
    <row r="4" spans="2:118" x14ac:dyDescent="0.3">
      <c r="B4" s="77">
        <f>IF($B$36=0,'2 Dyn Assem Import'!A8,
IF($B$36=1,'2 Dyn Assem Import'!A8,
IF($B$36=2,'2 Dyn Assem Import'!A15,'2 Dyn Assem Import'!A15)))</f>
        <v>772.17108154296875</v>
      </c>
      <c r="C4" s="78">
        <f>IF($B$36=0,'2 Dyn Assem Import'!B8,
IF($B$36=1,'2 Dyn Assem Import'!B8,
IF($B$36=2,'2 Dyn Assem Import'!B15,'2 Dyn Assem Import'!B15)))</f>
        <v>545.8970947265625</v>
      </c>
      <c r="D4" s="71">
        <f>IF($B$36=0,'2 Dyn Assem Import'!C8,
IF($B$36=1,'2 Dyn Assem Import'!C8,
IF($B$36=2,'2 Dyn Assem Import'!C15,'2 Dyn Assem Import'!C15)))</f>
        <v>315.43389892578125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>
        <f>IF($B$36=0,W5,
IF($B$36=1, W29,
IF($B$36=2, W5,W29)))</f>
        <v>0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'Free Truss Solver '!B4</f>
        <v>772.17108154296875</v>
      </c>
      <c r="AD4">
        <f>'Free Truss Solver '!C4</f>
        <v>545.8970947265625</v>
      </c>
      <c r="AE4" s="13">
        <f>'Free Truss Solver '!D4</f>
        <v>315.43389892578125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>
        <f>'Free Truss Solver '!AK5</f>
        <v>-0.26505163105766394</v>
      </c>
      <c r="BD4" s="33">
        <f>'Free Truss Solver '!AL5</f>
        <v>0.96121770299149067</v>
      </c>
      <c r="BE4" s="33">
        <f>'Free Truss Solver '!AM5</f>
        <v>-7.6211287414886156E-2</v>
      </c>
      <c r="BF4" s="33">
        <f>'Free Truss Solver '!AN5</f>
        <v>-0.13687886363334745</v>
      </c>
      <c r="BG4" s="33">
        <f>'Free Truss Solver '!AO5</f>
        <v>-0.26486517991378677</v>
      </c>
      <c r="BH4" s="33">
        <f>'Free Truss Solver '!AP5</f>
        <v>0.96423473235863555</v>
      </c>
      <c r="BI4" s="33">
        <f>'Free Truss Solver '!AQ5</f>
        <v>9.8902670594876018E-3</v>
      </c>
      <c r="BJ4" s="33"/>
      <c r="BK4" s="33">
        <f>'Free Truss Solver '!AS5</f>
        <v>0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>
        <f>'Free Truss Solver '!BU15</f>
        <v>0</v>
      </c>
      <c r="CD4" t="s">
        <v>23</v>
      </c>
      <c r="CE4" s="277" t="e" vm="1">
        <v>#VALUE!</v>
      </c>
      <c r="CF4" s="277"/>
      <c r="CG4" s="277"/>
      <c r="CH4" s="277"/>
      <c r="CI4" s="277"/>
      <c r="CJ4" s="277"/>
      <c r="CK4" s="277"/>
      <c r="CL4" s="277"/>
      <c r="CM4" s="277"/>
      <c r="CN4" s="277"/>
      <c r="CO4" s="277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f>IF($B$36=0,'2 Dyn Assem Import'!A9,
IF($B$36=1,'2 Dyn Assem Import'!A9,
IF($B$36=2,'2 Dyn Assem Import'!A17,'2 Dyn Assem Import'!A17)))</f>
        <v>859.03302001953125</v>
      </c>
      <c r="C5" s="78">
        <f>IF($B$36=0,'2 Dyn Assem Import'!B9,
IF($B$36=1,'2 Dyn Assem Import'!B9,
IF($B$36=2,'2 Dyn Assem Import'!B17,'2 Dyn Assem Import'!B17)))</f>
        <v>236.43745422363281</v>
      </c>
      <c r="D5" s="71">
        <f>IF($B$36=0,'2 Dyn Assem Import'!C9,
IF($B$36=1,'2 Dyn Assem Import'!C9,
IF($B$36=2,'2 Dyn Assem Import'!C17,'2 Dyn Assem Import'!C17)))</f>
        <v>251.494873046875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>
        <f>IF($B$36=0,W6,
IF($B$36=1, W30,
IF($B$36=2, W6,W30)))</f>
        <v>0</v>
      </c>
      <c r="N5" s="89" t="s">
        <v>141</v>
      </c>
      <c r="U5" s="88" t="s">
        <v>128</v>
      </c>
      <c r="V5" s="7" t="s">
        <v>2</v>
      </c>
      <c r="W5" s="172">
        <f>'Free Truss Solver '!BU26/1000</f>
        <v>0</v>
      </c>
      <c r="X5" s="89" t="s">
        <v>141</v>
      </c>
      <c r="AB5" s="7">
        <v>3</v>
      </c>
      <c r="AC5" s="12">
        <f>'Free Truss Solver '!B6</f>
        <v>637.2139892578125</v>
      </c>
      <c r="AD5">
        <f>'Free Truss Solver '!C6</f>
        <v>254.32754516601563</v>
      </c>
      <c r="AE5" s="13">
        <f>'Free Truss Solver '!D6</f>
        <v>238.19308471679688</v>
      </c>
      <c r="AI5" s="9" t="s">
        <v>58</v>
      </c>
      <c r="AJ5" s="11" t="s">
        <v>56</v>
      </c>
      <c r="AK5" s="9">
        <f>AC46</f>
        <v>-0.26505163105766394</v>
      </c>
      <c r="AL5" s="10">
        <f>AC47</f>
        <v>0.96121770299149067</v>
      </c>
      <c r="AM5" s="10">
        <f>AC48</f>
        <v>-7.6211287414886156E-2</v>
      </c>
      <c r="AN5" s="10">
        <f>AC77</f>
        <v>-0.13687886363334745</v>
      </c>
      <c r="AO5" s="10">
        <f>AC64</f>
        <v>-0.26486517991378677</v>
      </c>
      <c r="AP5" s="10">
        <f>AC65</f>
        <v>0.96423473235863555</v>
      </c>
      <c r="AQ5" s="11">
        <f>AC66</f>
        <v>9.8902670594876018E-3</v>
      </c>
      <c r="AR5" s="7"/>
      <c r="AS5" s="13">
        <f>AC18</f>
        <v>0</v>
      </c>
      <c r="AT5" t="s">
        <v>8</v>
      </c>
      <c r="BB5" s="33" t="s">
        <v>57</v>
      </c>
      <c r="BC5" s="33">
        <f>'Free Truss Solver '!AK6</f>
        <v>0.94428910867504545</v>
      </c>
      <c r="BD5" s="33">
        <f>'Free Truss Solver '!AL6</f>
        <v>0.24276434201258754</v>
      </c>
      <c r="BE5" s="33">
        <f>'Free Truss Solver '!AM6</f>
        <v>-0.22222410644411153</v>
      </c>
      <c r="BF5" s="33">
        <f>'Free Truss Solver '!AN6</f>
        <v>0.98029831718695737</v>
      </c>
      <c r="BG5" s="33">
        <f>'Free Truss Solver '!AO6</f>
        <v>0.95885020167162038</v>
      </c>
      <c r="BH5" s="33">
        <f>'Free Truss Solver '!AP6</f>
        <v>0.26444585397579934</v>
      </c>
      <c r="BI5" s="33">
        <f>'Free Truss Solver '!AQ6</f>
        <v>-0.10331834817351235</v>
      </c>
      <c r="BJ5" s="33"/>
      <c r="BK5" s="33">
        <f>'Free Truss Solver '!AS6</f>
        <v>0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>
        <f>'Free Truss Solver '!BU16</f>
        <v>0</v>
      </c>
      <c r="CD5" t="s">
        <v>24</v>
      </c>
      <c r="CE5" s="277"/>
      <c r="CF5" s="277"/>
      <c r="CG5" s="277"/>
      <c r="CH5" s="277"/>
      <c r="CI5" s="277"/>
      <c r="CJ5" s="277"/>
      <c r="CK5" s="277"/>
      <c r="CL5" s="277"/>
      <c r="CM5" s="277"/>
      <c r="CN5" s="277"/>
      <c r="CO5" s="277"/>
      <c r="CQ5" s="50" t="str">
        <f>'Free Truss Solver '!AB84</f>
        <v>Pullrod Unit Vector</v>
      </c>
      <c r="CR5" t="str">
        <f>'Free Truss Solver '!AC84</f>
        <v>i</v>
      </c>
      <c r="CS5" t="str">
        <f>'Free Truss Solver '!AD84</f>
        <v>j</v>
      </c>
      <c r="CT5" s="13" t="str">
        <f>'Free Truss Solver '!AE84</f>
        <v>k</v>
      </c>
      <c r="CV5" s="12" t="str">
        <f>'Free Truss Solver '!AB91</f>
        <v>Pushrod Unit Vector</v>
      </c>
      <c r="CW5" t="str">
        <f>'Free Truss Solver '!AC91</f>
        <v>i</v>
      </c>
      <c r="CX5" t="str">
        <f>'Free Truss Solver '!AD91</f>
        <v>j</v>
      </c>
      <c r="CY5" s="56" t="str">
        <f>'Free Truss Solver 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724.5831298828125</v>
      </c>
      <c r="DK5">
        <f t="shared" ref="DK5:DL5" si="0">C22</f>
        <v>259.80364990234375</v>
      </c>
      <c r="DL5">
        <f t="shared" si="0"/>
        <v>173.92433166503906</v>
      </c>
    </row>
    <row r="6" spans="2:118" x14ac:dyDescent="0.3">
      <c r="B6" s="77">
        <f>IF($B$36=0,'2 Dyn Assem Import'!A7,
IF($B$36=1,'2 Dyn Assem Import'!A7,
IF($B$36=2,'2 Dyn Assem Import'!A16,'2 Dyn Assem Import'!A16)))</f>
        <v>637.2139892578125</v>
      </c>
      <c r="C6" s="78">
        <f>IF($B$36=0,'2 Dyn Assem Import'!B7,
IF($B$36=1,'2 Dyn Assem Import'!B7,
IF($B$36=2,'2 Dyn Assem Import'!B16,'2 Dyn Assem Import'!B16)))</f>
        <v>254.32754516601563</v>
      </c>
      <c r="D6" s="71">
        <f>IF($B$36=0,'2 Dyn Assem Import'!C7,
IF($B$36=1,'2 Dyn Assem Import'!C7,
IF($B$36=2,'2 Dyn Assem Import'!C16,'2 Dyn Assem Import'!C16)))</f>
        <v>238.19308471679688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>
        <f>'Free Truss Solver '!BU27/1000</f>
        <v>0</v>
      </c>
      <c r="X6" s="89" t="s">
        <v>141</v>
      </c>
      <c r="AB6" s="7">
        <v>4</v>
      </c>
      <c r="AC6" s="12">
        <f>'Free Truss Solver '!B8</f>
        <v>855</v>
      </c>
      <c r="AD6">
        <f>'Free Truss Solver '!C8</f>
        <v>200.97999572753906</v>
      </c>
      <c r="AE6" s="13">
        <f>'Free Truss Solver '!D8</f>
        <v>160</v>
      </c>
      <c r="AI6" s="12"/>
      <c r="AJ6" s="13" t="s">
        <v>57</v>
      </c>
      <c r="AK6" s="12">
        <f>AD46</f>
        <v>0.94428910867504545</v>
      </c>
      <c r="AL6">
        <f>AD47</f>
        <v>0.24276434201258754</v>
      </c>
      <c r="AM6">
        <f>AD48</f>
        <v>-0.22222410644411153</v>
      </c>
      <c r="AN6">
        <f>AD77</f>
        <v>0.98029831718695737</v>
      </c>
      <c r="AO6">
        <f>AD64</f>
        <v>0.95885020167162038</v>
      </c>
      <c r="AP6">
        <f>AD65</f>
        <v>0.26444585397579934</v>
      </c>
      <c r="AQ6" s="13">
        <f>AD66</f>
        <v>-0.10331834817351235</v>
      </c>
      <c r="AR6" s="7"/>
      <c r="AS6" s="13">
        <f>AD18</f>
        <v>0</v>
      </c>
      <c r="AT6" t="s">
        <v>8</v>
      </c>
      <c r="BB6" s="33" t="s">
        <v>59</v>
      </c>
      <c r="BC6" s="33">
        <f>'Free Truss Solver '!AK7</f>
        <v>0.19510436210233836</v>
      </c>
      <c r="BD6" s="33">
        <f>'Free Truss Solver '!AL7</f>
        <v>0.13086635053732423</v>
      </c>
      <c r="BE6" s="33">
        <f>'Free Truss Solver '!AM7</f>
        <v>0.97201249281358626</v>
      </c>
      <c r="BF6" s="33">
        <f>'Free Truss Solver '!AN7</f>
        <v>0.14240570919335802</v>
      </c>
      <c r="BG6" s="33">
        <f>'Free Truss Solver '!AO7</f>
        <v>0.1022385799174179</v>
      </c>
      <c r="BH6" s="33">
        <f>'Free Truss Solver '!AP7</f>
        <v>1.7882148312796744E-2</v>
      </c>
      <c r="BI6" s="33">
        <f>'Free Truss Solver '!AQ7</f>
        <v>0.99459916627161371</v>
      </c>
      <c r="BJ6" s="33"/>
      <c r="BK6" s="33">
        <f>'Free Truss Solver '!AS7</f>
        <v>0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>
        <f>'Free Truss Solver '!BU17</f>
        <v>0</v>
      </c>
      <c r="CD6" t="s">
        <v>25</v>
      </c>
      <c r="CE6" s="277"/>
      <c r="CF6" s="277"/>
      <c r="CG6" s="277"/>
      <c r="CH6" s="277"/>
      <c r="CI6" s="277"/>
      <c r="CJ6" s="277"/>
      <c r="CK6" s="277"/>
      <c r="CL6" s="277"/>
      <c r="CM6" s="277"/>
      <c r="CN6" s="277"/>
      <c r="CO6" s="277"/>
      <c r="CQ6" s="50"/>
      <c r="CR6">
        <f>'Free Truss Solver '!AC86</f>
        <v>-0.14284943054884444</v>
      </c>
      <c r="CS6">
        <f>'Free Truss Solver '!AD86</f>
        <v>-0.82969640229354158</v>
      </c>
      <c r="CT6" s="13">
        <f>'Free Truss Solver '!AE86</f>
        <v>-0.53962757547499773</v>
      </c>
      <c r="CV6" s="12"/>
      <c r="CW6">
        <f>'Free Truss Solver '!AC93</f>
        <v>-0.23407417668695424</v>
      </c>
      <c r="CX6">
        <f>'Free Truss Solver '!AD93</f>
        <v>-0.74075178431570776</v>
      </c>
      <c r="CY6" s="57">
        <f>'Free Truss Solver '!AE93</f>
        <v>0.62967934207929976</v>
      </c>
      <c r="DB6" t="s">
        <v>392</v>
      </c>
      <c r="DC6">
        <f>B14-B$19</f>
        <v>67.40521240234375</v>
      </c>
      <c r="DD6">
        <f t="shared" ref="DD6:DE6" si="1">C14-C$19</f>
        <v>268.5982666015625</v>
      </c>
      <c r="DE6">
        <f t="shared" si="1"/>
        <v>-178.8875732421875</v>
      </c>
      <c r="DI6" t="s">
        <v>412</v>
      </c>
      <c r="DJ6">
        <f>B12</f>
        <v>769.64117431640625</v>
      </c>
      <c r="DK6">
        <f t="shared" ref="DK6:DL6" si="2">C12</f>
        <v>522.6356201171875</v>
      </c>
      <c r="DL6">
        <f t="shared" si="2"/>
        <v>319.48294067382813</v>
      </c>
    </row>
    <row r="7" spans="2:118" x14ac:dyDescent="0.3">
      <c r="B7" s="80">
        <f>IF($B$36=0,'2 Dyn Assem Import'!A5,
IF($B$36=1,'2 Dyn Assem Import'!A5,
IF($B$36=2,'2 Dyn Assem Import'!A3,'2 Dyn Assem Import'!A3)))</f>
        <v>812.6258544921875</v>
      </c>
      <c r="C7" s="81">
        <f>IF($B$36=0,'2 Dyn Assem Import'!B5,
IF($B$36=1,'2 Dyn Assem Import'!B5,
IF($B$36=2,'2 Dyn Assem Import'!B3,'2 Dyn Assem Import'!B3)))</f>
        <v>504.45492553710938</v>
      </c>
      <c r="D7" s="73">
        <f>IF($B$36=0,'2 Dyn Assem Import'!C5,
IF($B$36=1,'2 Dyn Assem Import'!C5,
IF($B$36=2,'2 Dyn Assem Import'!C3,'2 Dyn Assem Import'!C3)))</f>
        <v>204.08511352539063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>
        <f>IF($B$36=0,W7,
IF($B$36=1, W32,
IF($B$36=2, W7,W32)))</f>
        <v>0</v>
      </c>
      <c r="N7" s="91" t="s">
        <v>141</v>
      </c>
      <c r="U7" s="90" t="s">
        <v>131</v>
      </c>
      <c r="V7" s="30" t="s">
        <v>2</v>
      </c>
      <c r="W7" s="173">
        <f>'Free Truss Solver '!BU28/1000</f>
        <v>0</v>
      </c>
      <c r="X7" s="91" t="s">
        <v>141</v>
      </c>
      <c r="AB7" s="7">
        <v>5</v>
      </c>
      <c r="AC7" s="12">
        <f>'Free Truss Solver '!B7</f>
        <v>812.6258544921875</v>
      </c>
      <c r="AD7">
        <f>'Free Truss Solver '!C7</f>
        <v>504.45492553710938</v>
      </c>
      <c r="AE7" s="13">
        <f>'Free Truss Solver '!D7</f>
        <v>204.08511352539063</v>
      </c>
      <c r="AI7" s="14"/>
      <c r="AJ7" s="16" t="s">
        <v>59</v>
      </c>
      <c r="AK7" s="12">
        <f>AE46</f>
        <v>0.19510436210233836</v>
      </c>
      <c r="AL7">
        <f>AE47</f>
        <v>0.13086635053732423</v>
      </c>
      <c r="AM7">
        <f>AE48</f>
        <v>0.97201249281358626</v>
      </c>
      <c r="AN7">
        <f>AE77</f>
        <v>0.14240570919335802</v>
      </c>
      <c r="AO7">
        <f>AE64</f>
        <v>0.1022385799174179</v>
      </c>
      <c r="AP7">
        <f>AE65</f>
        <v>1.7882148312796744E-2</v>
      </c>
      <c r="AQ7" s="13">
        <f>AE66</f>
        <v>0.99459916627161371</v>
      </c>
      <c r="AR7" s="7"/>
      <c r="AS7" s="13">
        <f>AE18</f>
        <v>0</v>
      </c>
      <c r="AT7" t="s">
        <v>8</v>
      </c>
      <c r="BB7" s="33" t="s">
        <v>61</v>
      </c>
      <c r="BC7" s="33">
        <f>'Free Truss Solver '!AK8</f>
        <v>-286.11654151575834</v>
      </c>
      <c r="BD7" s="33">
        <f>'Free Truss Solver '!AL8</f>
        <v>-78.464090220799434</v>
      </c>
      <c r="BE7" s="33">
        <f>'Free Truss Solver '!AM8</f>
        <v>5.4399216446600533</v>
      </c>
      <c r="BF7" s="33">
        <f>'Free Truss Solver '!AN8</f>
        <v>-190.11716295971578</v>
      </c>
      <c r="BG7" s="33">
        <f>'Free Truss Solver '!AO8</f>
        <v>-121.56790738070234</v>
      </c>
      <c r="BH7" s="33">
        <f>'Free Truss Solver '!AP8</f>
        <v>-33.1421405516381</v>
      </c>
      <c r="BI7" s="33">
        <f>'Free Truss Solver '!AQ8</f>
        <v>-24.499099374552785</v>
      </c>
      <c r="BJ7" s="33"/>
      <c r="BK7" s="33">
        <f>'Free Truss Solver '!AS8</f>
        <v>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>
        <f>'Free Truss Solver '!BU18</f>
        <v>0</v>
      </c>
      <c r="CD7" t="s">
        <v>45</v>
      </c>
      <c r="CE7" s="277"/>
      <c r="CF7" s="277"/>
      <c r="CG7" s="277"/>
      <c r="CH7" s="277"/>
      <c r="CI7" s="277"/>
      <c r="CJ7" s="277"/>
      <c r="CK7" s="277"/>
      <c r="CL7" s="277"/>
      <c r="CM7" s="277"/>
      <c r="CN7" s="277"/>
      <c r="CO7" s="277"/>
      <c r="CQ7" s="50"/>
      <c r="CT7" s="13"/>
      <c r="CV7" s="12"/>
      <c r="CY7" s="56"/>
      <c r="DB7" t="s">
        <v>393</v>
      </c>
      <c r="DC7">
        <f>B15-B$19</f>
        <v>-4.948974609375</v>
      </c>
      <c r="DD7">
        <f t="shared" ref="DD7:DE7" si="3">C15-C$19</f>
        <v>39.626007080078125</v>
      </c>
      <c r="DE7">
        <f t="shared" si="3"/>
        <v>15.751312255859375</v>
      </c>
      <c r="DI7" t="s">
        <v>413</v>
      </c>
      <c r="DJ7">
        <f>B13</f>
        <v>734.21588134765625</v>
      </c>
      <c r="DK7">
        <f t="shared" ref="DK7:DL7" si="4">C13</f>
        <v>316.87884521484375</v>
      </c>
      <c r="DL7">
        <f t="shared" si="4"/>
        <v>185.66046142578125</v>
      </c>
    </row>
    <row r="8" spans="2:118" x14ac:dyDescent="0.3">
      <c r="B8" s="80">
        <f>IF($B$36=0,'2 Dyn Assem Import'!A6,
IF($B$36=1,'2 Dyn Assem Import'!A6,
IF($B$36=2,'2 Dyn Assem Import'!A4,'2 Dyn Assem Import'!A4)))</f>
        <v>855</v>
      </c>
      <c r="C8" s="81">
        <f>IF($B$36=0,'2 Dyn Assem Import'!B6,
IF($B$36=1,'2 Dyn Assem Import'!B6,
IF($B$36=2,'2 Dyn Assem Import'!B4,'2 Dyn Assem Import'!B4)))</f>
        <v>200.97999572753906</v>
      </c>
      <c r="D8" s="73">
        <f>IF($B$36=0,'2 Dyn Assem Import'!C6,
IF($B$36=1,'2 Dyn Assem Import'!C6,
IF($B$36=2,'2 Dyn Assem Import'!C4,'2 Dyn Assem Import'!C4)))</f>
        <v>160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>
        <f>IF($B$36=0,W8,
IF($B$36=1, W33,
IF($B$36=2, W8,W33)))</f>
        <v>0</v>
      </c>
      <c r="N8" s="89" t="s">
        <v>141</v>
      </c>
      <c r="U8" s="88" t="s">
        <v>132</v>
      </c>
      <c r="V8" s="7" t="s">
        <v>2</v>
      </c>
      <c r="W8" s="172">
        <f>'Free Truss Solver '!BU29/1000</f>
        <v>0</v>
      </c>
      <c r="X8" s="89" t="s">
        <v>141</v>
      </c>
      <c r="AB8" s="7">
        <v>6</v>
      </c>
      <c r="AC8" s="12">
        <f>'Free Truss Solver '!B10</f>
        <v>868.49359130859375</v>
      </c>
      <c r="AD8">
        <f>'Free Truss Solver '!C10</f>
        <v>243.52635192871094</v>
      </c>
      <c r="AE8" s="13">
        <f>'Free Truss Solver '!D10</f>
        <v>113.06121826171875</v>
      </c>
      <c r="AI8" s="12" t="s">
        <v>60</v>
      </c>
      <c r="AJ8" s="13" t="s">
        <v>61</v>
      </c>
      <c r="AK8" s="12">
        <f>AC50</f>
        <v>-286.11654151575834</v>
      </c>
      <c r="AL8">
        <f>AC51</f>
        <v>-78.464090220799434</v>
      </c>
      <c r="AM8">
        <f>AC52</f>
        <v>5.4399216446600533</v>
      </c>
      <c r="AN8">
        <f>AC79</f>
        <v>-190.11716295971578</v>
      </c>
      <c r="AO8">
        <f>AC68</f>
        <v>-121.56790738070234</v>
      </c>
      <c r="AP8">
        <f>AC69</f>
        <v>-33.1421405516381</v>
      </c>
      <c r="AQ8" s="13">
        <f>AC70</f>
        <v>-24.499099374552785</v>
      </c>
      <c r="AR8" s="7"/>
      <c r="AS8" s="13">
        <f>AC19*1000</f>
        <v>0</v>
      </c>
      <c r="AT8" t="s">
        <v>9</v>
      </c>
      <c r="BB8" s="33" t="s">
        <v>62</v>
      </c>
      <c r="BC8" s="33">
        <f>'Free Truss Solver '!AK9</f>
        <v>-75.719623975023296</v>
      </c>
      <c r="BD8" s="33">
        <f>'Free Truss Solver '!AL9</f>
        <v>280.01558872135837</v>
      </c>
      <c r="BE8" s="33">
        <f>'Free Truss Solver '!AM9</f>
        <v>-15.855237938655321</v>
      </c>
      <c r="BF8" s="33">
        <f>'Free Truss Solver '!AN9</f>
        <v>-29.354030838182897</v>
      </c>
      <c r="BG8" s="33">
        <f>'Free Truss Solver '!AO9</f>
        <v>-32.511776038412208</v>
      </c>
      <c r="BH8" s="33">
        <f>'Free Truss Solver '!AP9</f>
        <v>118.40890768919802</v>
      </c>
      <c r="BI8" s="33">
        <f>'Free Truss Solver '!AQ9</f>
        <v>1.3436306670748845</v>
      </c>
      <c r="BJ8" s="33"/>
      <c r="BK8" s="33">
        <f>'Free Truss Solver 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>
        <f>'Free Truss Solver '!BU19</f>
        <v>0</v>
      </c>
      <c r="CD8" t="s">
        <v>46</v>
      </c>
      <c r="CE8" s="277"/>
      <c r="CF8" s="277"/>
      <c r="CG8" s="277"/>
      <c r="CH8" s="277"/>
      <c r="CI8" s="277"/>
      <c r="CJ8" s="277"/>
      <c r="CK8" s="277"/>
      <c r="CL8" s="277"/>
      <c r="CM8" s="277"/>
      <c r="CN8" s="277"/>
      <c r="CO8" s="277"/>
      <c r="CQ8" s="50" t="str">
        <f>'Free Truss Solver '!AB36</f>
        <v>Upper Pickup Position</v>
      </c>
      <c r="CR8" t="str">
        <f>'Free Truss Solver '!AC36</f>
        <v>x</v>
      </c>
      <c r="CS8" t="str">
        <f>'Free Truss Solver '!AD36</f>
        <v>y</v>
      </c>
      <c r="CT8" s="13" t="str">
        <f>'Free Truss Solver '!AE36</f>
        <v>z</v>
      </c>
      <c r="CV8" s="12" t="str">
        <f>'Free Truss Solver '!AB54</f>
        <v>Lower Pickup Position</v>
      </c>
      <c r="CW8" t="str">
        <f>'Free Truss Solver '!AC54</f>
        <v>x</v>
      </c>
      <c r="CX8" t="str">
        <f>'Free Truss Solver '!AD54</f>
        <v>y</v>
      </c>
      <c r="CY8" s="56" t="str">
        <f>'Free Truss Solver '!AE54</f>
        <v>z</v>
      </c>
      <c r="DB8" t="s">
        <v>385</v>
      </c>
      <c r="DC8">
        <f>B17-B$19</f>
        <v>-12.371337890625</v>
      </c>
      <c r="DD8">
        <f t="shared" ref="DD8:DE8" si="5">C17-C$19</f>
        <v>42.320098876953125</v>
      </c>
      <c r="DE8">
        <f t="shared" si="5"/>
        <v>38.427978515625</v>
      </c>
      <c r="DI8" t="s">
        <v>385</v>
      </c>
      <c r="DJ8">
        <f>B20</f>
        <v>732.3968505859375</v>
      </c>
      <c r="DK8">
        <f t="shared" ref="DK8:DL8" si="6">C20</f>
        <v>301.06387329101563</v>
      </c>
      <c r="DL8">
        <f t="shared" si="6"/>
        <v>221.27531433105469</v>
      </c>
    </row>
    <row r="9" spans="2:118" x14ac:dyDescent="0.3">
      <c r="B9" s="83">
        <f>IF($B$36=0,'2 Dyn Assem Import'!A13,
IF($B$36=1,'2 Dyn Assem Import'!A13,
IF($B$36=2,'2 Dyn Assem Import'!A18,'2 Dyn Assem Import'!A18)))</f>
        <v>778.50115966796875</v>
      </c>
      <c r="C9" s="84">
        <f>IF($B$36=0,'2 Dyn Assem Import'!B13,
IF($B$36=1,'2 Dyn Assem Import'!B13,
IF($B$36=2,'2 Dyn Assem Import'!B18,'2 Dyn Assem Import'!B18)))</f>
        <v>569.31195068359375</v>
      </c>
      <c r="D9" s="69">
        <f>IF($B$36=0,'2 Dyn Assem Import'!C13,
IF($B$36=1,'2 Dyn Assem Import'!C13,
IF($B$36=2,'2 Dyn Assem Import'!C18,'2 Dyn Assem Import'!C18)))</f>
        <v>147.79850769042969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>
        <f>IF($B$36=0,W9,
IF($B$36=1, W34,
IF($B$36=2, W9,W34)))</f>
        <v>0</v>
      </c>
      <c r="N9" s="89" t="s">
        <v>141</v>
      </c>
      <c r="U9" s="88" t="s">
        <v>132</v>
      </c>
      <c r="V9" s="7" t="s">
        <v>3</v>
      </c>
      <c r="W9" s="172">
        <f>'Free Truss Solver '!BU30/1000</f>
        <v>0</v>
      </c>
      <c r="X9" s="89" t="s">
        <v>141</v>
      </c>
      <c r="AB9" s="7">
        <v>7</v>
      </c>
      <c r="AC9" s="12">
        <f>'Free Truss Solver '!B9</f>
        <v>778.50115966796875</v>
      </c>
      <c r="AD9">
        <f>'Free Truss Solver '!C9</f>
        <v>569.31195068359375</v>
      </c>
      <c r="AE9" s="13">
        <f>'Free Truss Solver '!D9</f>
        <v>147.79850769042969</v>
      </c>
      <c r="AI9" s="12"/>
      <c r="AJ9" s="13" t="s">
        <v>62</v>
      </c>
      <c r="AK9" s="12">
        <f>AD50</f>
        <v>-75.719623975023296</v>
      </c>
      <c r="AL9">
        <f>AD51</f>
        <v>280.01558872135837</v>
      </c>
      <c r="AM9">
        <f>AD52</f>
        <v>-15.855237938655321</v>
      </c>
      <c r="AN9">
        <f>AD79</f>
        <v>-29.354030838182897</v>
      </c>
      <c r="AO9">
        <f>AD68</f>
        <v>-32.511776038412208</v>
      </c>
      <c r="AP9">
        <f>AD69</f>
        <v>118.40890768919802</v>
      </c>
      <c r="AQ9" s="13">
        <f>AD70</f>
        <v>1.3436306670748845</v>
      </c>
      <c r="AR9" s="7"/>
      <c r="AS9" s="13">
        <f>AD19*1000</f>
        <v>0</v>
      </c>
      <c r="AT9" t="s">
        <v>9</v>
      </c>
      <c r="BB9" s="33" t="s">
        <v>63</v>
      </c>
      <c r="BC9" s="33">
        <f>'Free Truss Solver '!AK10</f>
        <v>-22.216006459515562</v>
      </c>
      <c r="BD9" s="33">
        <f>'Free Truss Solver '!AL10</f>
        <v>56.876900666861133</v>
      </c>
      <c r="BE9" s="33">
        <f>'Free Truss Solver '!AM10</f>
        <v>-3.1983463940900432</v>
      </c>
      <c r="BF9" s="33">
        <f>'Free Truss Solver '!AN10</f>
        <v>19.329883793249643</v>
      </c>
      <c r="BG9" s="33">
        <f>'Free Truss Solver '!AO10</f>
        <v>-10.027356109858632</v>
      </c>
      <c r="BH9" s="33">
        <f>'Free Truss Solver '!AP10</f>
        <v>36.016830926773387</v>
      </c>
      <c r="BI9" s="33">
        <f>'Free Truss Solver '!AQ10</f>
        <v>0.38319390316543217</v>
      </c>
      <c r="BJ9" s="33"/>
      <c r="BK9" s="33">
        <f>'Free Truss Solver '!AS10</f>
        <v>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>
        <f>'Free Truss Solver '!BU20</f>
        <v>0</v>
      </c>
      <c r="CD9" t="s">
        <v>47</v>
      </c>
      <c r="CE9" s="277"/>
      <c r="CF9" s="277"/>
      <c r="CG9" s="277"/>
      <c r="CH9" s="277"/>
      <c r="CI9" s="277"/>
      <c r="CJ9" s="277"/>
      <c r="CK9" s="277"/>
      <c r="CL9" s="277"/>
      <c r="CM9" s="277"/>
      <c r="CN9" s="277"/>
      <c r="CO9" s="277"/>
      <c r="CQ9" s="50" t="str">
        <f>'Free Truss Solver '!AB37</f>
        <v>2--</v>
      </c>
      <c r="CR9">
        <f>'Free Truss Solver '!AC37</f>
        <v>-6.45989990234375</v>
      </c>
      <c r="CS9">
        <f>'Free Truss Solver '!AD37</f>
        <v>-60.80322265625</v>
      </c>
      <c r="CT9" s="13">
        <f>'Free Truss Solver '!AE37</f>
        <v>290.43389892578125</v>
      </c>
      <c r="CV9" s="12" t="str">
        <f>'Free Truss Solver '!AB55</f>
        <v>7--</v>
      </c>
      <c r="CW9">
        <f>'Free Truss Solver '!AC55</f>
        <v>-0.12982177734375</v>
      </c>
      <c r="CX9">
        <f>'Free Truss Solver '!AD55</f>
        <v>-37.38836669921875</v>
      </c>
      <c r="CY9" s="56">
        <f>'Free Truss Solver '!AE55</f>
        <v>122.79850769042969</v>
      </c>
      <c r="DB9" t="s">
        <v>386</v>
      </c>
      <c r="DC9">
        <f>B18-B$19</f>
        <v>-56.1199951171875</v>
      </c>
      <c r="DD9">
        <f t="shared" ref="DD9:DE9" si="7">C18-C$19</f>
        <v>-10</v>
      </c>
      <c r="DE9">
        <f t="shared" si="7"/>
        <v>170.95022583007813</v>
      </c>
      <c r="DI9" t="s">
        <v>386</v>
      </c>
      <c r="DJ9">
        <f>B21</f>
        <v>723.6514892578125</v>
      </c>
      <c r="DK9">
        <f t="shared" ref="DK9:DL9" si="8">C21</f>
        <v>228.89471435546875</v>
      </c>
      <c r="DL9">
        <f t="shared" si="8"/>
        <v>363.4765625</v>
      </c>
    </row>
    <row r="10" spans="2:118" ht="15" thickBot="1" x14ac:dyDescent="0.35">
      <c r="B10" s="83">
        <f>IF($B$36=0,'2 Dyn Assem Import'!A14,
IF($B$36=1,'2 Dyn Assem Import'!A14,
IF($B$36=2,'2 Dyn Assem Import'!A19,'2 Dyn Assem Import'!A19)))</f>
        <v>868.49359130859375</v>
      </c>
      <c r="C10" s="84">
        <f>IF($B$36=0,'2 Dyn Assem Import'!B14,
IF($B$36=1,'2 Dyn Assem Import'!B14,
IF($B$36=2,'2 Dyn Assem Import'!B19,'2 Dyn Assem Import'!B19)))</f>
        <v>243.52635192871094</v>
      </c>
      <c r="D10" s="69">
        <f>IF($B$36=0,'2 Dyn Assem Import'!C14,
IF($B$36=1,'2 Dyn Assem Import'!C14,
IF($B$36=2,'2 Dyn Assem Import'!C19,'2 Dyn Assem Import'!C19)))</f>
        <v>113.06121826171875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0</v>
      </c>
      <c r="N10" s="89" t="s">
        <v>141</v>
      </c>
      <c r="O10" s="1"/>
      <c r="U10" s="88" t="s">
        <v>132</v>
      </c>
      <c r="V10" s="7" t="s">
        <v>4</v>
      </c>
      <c r="W10" s="172">
        <f>'Free Truss Solver '!BU31/1000</f>
        <v>0</v>
      </c>
      <c r="X10" s="89" t="s">
        <v>141</v>
      </c>
      <c r="AB10" s="7">
        <v>8</v>
      </c>
      <c r="AC10" s="12">
        <f>'Free Truss Solver '!B11</f>
        <v>629.2022705078125</v>
      </c>
      <c r="AD10">
        <f>'Free Truss Solver '!C11</f>
        <v>227.17037963867188</v>
      </c>
      <c r="AE10" s="13">
        <f>'Free Truss Solver '!D11</f>
        <v>113.74167633056641</v>
      </c>
      <c r="AI10" s="14"/>
      <c r="AJ10" s="16" t="s">
        <v>63</v>
      </c>
      <c r="AK10" s="14">
        <f>AE50</f>
        <v>-22.216006459515562</v>
      </c>
      <c r="AL10" s="15">
        <f>AE51</f>
        <v>56.876900666861133</v>
      </c>
      <c r="AM10" s="15">
        <f>AE52</f>
        <v>-3.1983463940900432</v>
      </c>
      <c r="AN10" s="15">
        <f>AE79</f>
        <v>19.329883793249643</v>
      </c>
      <c r="AO10" s="15">
        <f>AE68</f>
        <v>-10.027356109858632</v>
      </c>
      <c r="AP10" s="15">
        <f>AE69</f>
        <v>36.016830926773387</v>
      </c>
      <c r="AQ10" s="16">
        <f>AE70</f>
        <v>0.38319390316543217</v>
      </c>
      <c r="AR10" s="8"/>
      <c r="AS10" s="16">
        <f>AE19*1000</f>
        <v>0</v>
      </c>
      <c r="AT10" t="s">
        <v>9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7"/>
      <c r="CF10" s="277"/>
      <c r="CG10" s="277"/>
      <c r="CH10" s="277"/>
      <c r="CI10" s="277"/>
      <c r="CJ10" s="277"/>
      <c r="CK10" s="277"/>
      <c r="CL10" s="277"/>
      <c r="CM10" s="277"/>
      <c r="CN10" s="277"/>
      <c r="CO10" s="277"/>
      <c r="CQ10" s="50"/>
      <c r="CT10" s="13"/>
      <c r="CV10" s="12"/>
      <c r="CY10" s="56"/>
    </row>
    <row r="11" spans="2:118" x14ac:dyDescent="0.3">
      <c r="B11" s="83">
        <f>IF($B$36=0,'2 Dyn Assem Import'!A10,
IF($B$36=1,'2 Dyn Assem Import'!A10,
IF($B$36=2,'2 Dyn Assem Import'!A20,'2 Dyn Assem Import'!A20)))</f>
        <v>629.2022705078125</v>
      </c>
      <c r="C11" s="84">
        <f>IF($B$36=0,'2 Dyn Assem Import'!B10,
IF($B$36=1,'2 Dyn Assem Import'!B10,
IF($B$36=2,'2 Dyn Assem Import'!B20,'2 Dyn Assem Import'!B20)))</f>
        <v>227.17037963867188</v>
      </c>
      <c r="D11" s="69">
        <f>IF($B$36=0,'2 Dyn Assem Import'!C10,
IF($B$36=1,'2 Dyn Assem Import'!C10,
IF($B$36=2,'2 Dyn Assem Import'!C20,'2 Dyn Assem Import'!C20)))</f>
        <v>113.74167633056641</v>
      </c>
      <c r="E11" s="69" t="s">
        <v>113</v>
      </c>
      <c r="F11" s="68" t="s">
        <v>92</v>
      </c>
      <c r="G11" s="85" t="s">
        <v>355</v>
      </c>
      <c r="K11" s="274" t="s">
        <v>134</v>
      </c>
      <c r="L11" s="275"/>
      <c r="M11" s="275"/>
      <c r="N11" s="276"/>
      <c r="U11" s="262" t="s">
        <v>134</v>
      </c>
      <c r="V11" s="263"/>
      <c r="W11" s="263"/>
      <c r="X11" s="264"/>
      <c r="AB11" s="26" t="s">
        <v>84</v>
      </c>
      <c r="AC11" s="12">
        <f>'Free Truss Solver '!B16</f>
        <v>778.6309814453125</v>
      </c>
      <c r="AD11">
        <f>'Free Truss Solver '!C16</f>
        <v>606.7003173828125</v>
      </c>
      <c r="AE11" s="13">
        <f>'Free Truss Solver '!D16</f>
        <v>25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7"/>
      <c r="CF11" s="277"/>
      <c r="CG11" s="277"/>
      <c r="CH11" s="277"/>
      <c r="CI11" s="277"/>
      <c r="CJ11" s="277"/>
      <c r="CK11" s="277"/>
      <c r="CL11" s="277"/>
      <c r="CM11" s="277"/>
      <c r="CN11" s="277"/>
      <c r="CO11" s="277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>
        <f>W13</f>
        <v>0</v>
      </c>
      <c r="DD11" t="s">
        <v>141</v>
      </c>
      <c r="DI11" t="s">
        <v>145</v>
      </c>
      <c r="DJ11" s="178">
        <f>W37</f>
        <v>0</v>
      </c>
      <c r="DK11" t="s">
        <v>141</v>
      </c>
    </row>
    <row r="12" spans="2:118" x14ac:dyDescent="0.3">
      <c r="B12" s="77">
        <f>IF($B$36=0,'2 Dyn Assem Import'!A21,
IF($B$36=1,'2 Dyn Assem Import'!A21,
IF($B$36=2,'2 Dyn Assem Import'!A25,'2 Dyn Assem Import'!A25)))</f>
        <v>769.64117431640625</v>
      </c>
      <c r="C12" s="78">
        <f>IF($B$36=0,'2 Dyn Assem Import'!B21,
IF($B$36=1,'2 Dyn Assem Import'!B21,
IF($B$36=2,'2 Dyn Assem Import'!B25,'2 Dyn Assem Import'!B25)))</f>
        <v>522.6356201171875</v>
      </c>
      <c r="D12" s="71">
        <f>IF($B$36=0,'2 Dyn Assem Import'!C21,
IF($B$36=1,'2 Dyn Assem Import'!C21,
IF($B$36=2,'2 Dyn Assem Import'!C25,'2 Dyn Assem Import'!C25)))</f>
        <v>319.48294067382813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'Free Truss Solver '!B12</f>
        <v>769.64117431640625</v>
      </c>
      <c r="AD12">
        <f>'Free Truss Solver '!C12</f>
        <v>522.6356201171875</v>
      </c>
      <c r="AE12" s="13">
        <f>'Free Truss Solver '!D12</f>
        <v>319.48294067382813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>
        <f>'Free Truss Solver '!BU26</f>
        <v>0</v>
      </c>
      <c r="CD12" t="s">
        <v>23</v>
      </c>
      <c r="CE12" s="277"/>
      <c r="CF12" s="277"/>
      <c r="CG12" s="277"/>
      <c r="CH12" s="277"/>
      <c r="CI12" s="277"/>
      <c r="CJ12" s="277"/>
      <c r="CK12" s="277"/>
      <c r="CL12" s="277"/>
      <c r="CM12" s="277"/>
      <c r="CN12" s="277"/>
      <c r="CO12" s="277"/>
      <c r="CQ12" s="58" t="str">
        <f>'Free Truss Solver '!AB48</f>
        <v>uz^</v>
      </c>
      <c r="CR12" s="15">
        <f>'Free Truss Solver '!AC48</f>
        <v>-7.6211287414886156E-2</v>
      </c>
      <c r="CS12" s="15">
        <f>'Free Truss Solver '!AD48</f>
        <v>-0.22222410644411153</v>
      </c>
      <c r="CT12" s="16">
        <f>'Free Truss Solver '!AE48</f>
        <v>0.97201249281358626</v>
      </c>
      <c r="CV12" s="14" t="str">
        <f>'Free Truss Solver '!AB66</f>
        <v>lz^</v>
      </c>
      <c r="CW12" s="15">
        <f>'Free Truss Solver '!AC66</f>
        <v>9.8902670594876018E-3</v>
      </c>
      <c r="CX12" s="15">
        <f>'Free Truss Solver '!AD66</f>
        <v>-0.10331834817351235</v>
      </c>
      <c r="CY12" s="59">
        <f>'Free Truss Solver '!AE66</f>
        <v>0.99459916627161371</v>
      </c>
    </row>
    <row r="13" spans="2:118" x14ac:dyDescent="0.3">
      <c r="B13" s="77">
        <f>IF($B$36=0,'2 Dyn Assem Import'!A22,
IF($B$36=1,'2 Dyn Assem Import'!A22,
IF($B$36=2,'2 Dyn Assem Import'!A26,'2 Dyn Assem Import'!A26)))</f>
        <v>734.21588134765625</v>
      </c>
      <c r="C13" s="78">
        <f>IF($B$36=0,'2 Dyn Assem Import'!B22,
IF($B$36=1,'2 Dyn Assem Import'!B22,
IF($B$36=2,'2 Dyn Assem Import'!B26,'2 Dyn Assem Import'!B26)))</f>
        <v>316.87884521484375</v>
      </c>
      <c r="D13" s="71">
        <f>IF($B$36=0,'2 Dyn Assem Import'!C22,
IF($B$36=1,'2 Dyn Assem Import'!C22,
IF($B$36=2,'2 Dyn Assem Import'!C26,'2 Dyn Assem Import'!C26)))</f>
        <v>185.66046142578125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>
        <f t="shared" ref="M13:M19" si="9">IF($B$36=0,W13,
IF($B$36=1, W37,
IF($B$36=2, W13,W37)))</f>
        <v>0</v>
      </c>
      <c r="N13" s="91" t="s">
        <v>141</v>
      </c>
      <c r="U13" s="92" t="s">
        <v>139</v>
      </c>
      <c r="V13" s="5"/>
      <c r="W13" s="173">
        <f>'Free Truss Solver '!CW18/1000</f>
        <v>0</v>
      </c>
      <c r="X13" s="91" t="s">
        <v>141</v>
      </c>
      <c r="AB13" s="7">
        <v>11</v>
      </c>
      <c r="AC13" s="12">
        <f>'Free Truss Solver '!B13</f>
        <v>734.21588134765625</v>
      </c>
      <c r="AD13">
        <f>'Free Truss Solver '!C13</f>
        <v>316.87884521484375</v>
      </c>
      <c r="AE13" s="13">
        <f>'Free Truss Solver '!D13</f>
        <v>185.66046142578125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>
        <f>'Free Truss Solver '!BU27</f>
        <v>0</v>
      </c>
      <c r="CD13" t="s">
        <v>24</v>
      </c>
      <c r="CE13" s="277"/>
      <c r="CF13" s="277"/>
      <c r="CG13" s="277"/>
      <c r="CH13" s="277"/>
      <c r="CI13" s="277"/>
      <c r="CJ13" s="277"/>
      <c r="CK13" s="277"/>
      <c r="CL13" s="277"/>
      <c r="CM13" s="277"/>
      <c r="CN13" s="277"/>
      <c r="CO13" s="277"/>
      <c r="CQ13" s="50"/>
      <c r="CY13" s="56"/>
      <c r="DB13" s="1" t="s">
        <v>402</v>
      </c>
      <c r="DI13" s="1" t="s">
        <v>402</v>
      </c>
    </row>
    <row r="14" spans="2:118" x14ac:dyDescent="0.3">
      <c r="B14" s="83">
        <f>IF($B$36=0,'2 Dyn Assem Import'!A23,
IF($B$36=1,'2 Dyn Assem Import'!A23,
IF($B$36=2,'2 Dyn Assem Import'!A28,'2 Dyn Assem Import'!A28)))</f>
        <v>775.40521240234375</v>
      </c>
      <c r="C14" s="84">
        <f>IF($B$36=0,'2 Dyn Assem Import'!B23,
IF($B$36=1,'2 Dyn Assem Import'!B23,
IF($B$36=2,'2 Dyn Assem Import'!B28,'2 Dyn Assem Import'!B28)))</f>
        <v>543.5982666015625</v>
      </c>
      <c r="D14" s="69">
        <f>IF($B$36=0,'2 Dyn Assem Import'!C23,
IF($B$36=1,'2 Dyn Assem Import'!C23,
IF($B$36=2,'2 Dyn Assem Import'!C28,'2 Dyn Assem Import'!C28)))</f>
        <v>155.16220092773438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>
        <f t="shared" si="9"/>
        <v>0</v>
      </c>
      <c r="N14" s="89" t="s">
        <v>141</v>
      </c>
      <c r="U14" s="50" t="s">
        <v>135</v>
      </c>
      <c r="V14" s="13"/>
      <c r="W14" s="172">
        <f>'Free Truss Solver '!CW88/-1000</f>
        <v>0</v>
      </c>
      <c r="X14" s="89" t="s">
        <v>141</v>
      </c>
      <c r="AB14" s="7">
        <v>12</v>
      </c>
      <c r="AC14" s="12">
        <f>'Free Truss Solver '!B14</f>
        <v>775.40521240234375</v>
      </c>
      <c r="AD14">
        <f>'Free Truss Solver '!C14</f>
        <v>543.5982666015625</v>
      </c>
      <c r="AE14" s="13">
        <f>'Free Truss Solver '!D14</f>
        <v>155.16220092773438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>
        <f>'Free Truss Solver '!BU28</f>
        <v>0</v>
      </c>
      <c r="CD14" t="s">
        <v>45</v>
      </c>
      <c r="CE14" s="277"/>
      <c r="CF14" s="277"/>
      <c r="CG14" s="277"/>
      <c r="CH14" s="277"/>
      <c r="CI14" s="277"/>
      <c r="CJ14" s="277"/>
      <c r="CK14" s="277"/>
      <c r="CL14" s="277"/>
      <c r="CM14" s="277"/>
      <c r="CN14" s="277"/>
      <c r="CO14" s="277"/>
      <c r="CQ14" s="50"/>
      <c r="CY14" s="56"/>
      <c r="DB14" s="1" t="s">
        <v>390</v>
      </c>
      <c r="DI14" s="1" t="s">
        <v>390</v>
      </c>
    </row>
    <row r="15" spans="2:118" x14ac:dyDescent="0.3">
      <c r="B15" s="83">
        <f>IF($B$36=0,'2 Dyn Assem Import'!A24,
IF($B$36=1,'2 Dyn Assem Import'!A24,
IF($B$36=2,'2 Dyn Assem Import'!A27,'2 Dyn Assem Import'!A27)))</f>
        <v>703.051025390625</v>
      </c>
      <c r="C15" s="84">
        <f>IF($B$36=0,'2 Dyn Assem Import'!B24,
IF($B$36=1,'2 Dyn Assem Import'!B24,
IF($B$36=2,'2 Dyn Assem Import'!B27,'2 Dyn Assem Import'!B27)))</f>
        <v>314.62600708007813</v>
      </c>
      <c r="D15" s="69">
        <f>IF($B$36=0,'2 Dyn Assem Import'!C24,
IF($B$36=1,'2 Dyn Assem Import'!C24,
IF($B$36=2,'2 Dyn Assem Import'!C27,'2 Dyn Assem Import'!C27)))</f>
        <v>349.80108642578125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>
        <f t="shared" si="9"/>
        <v>0</v>
      </c>
      <c r="N15" s="89" t="s">
        <v>141</v>
      </c>
      <c r="U15" s="50" t="s">
        <v>136</v>
      </c>
      <c r="V15" s="13"/>
      <c r="W15" s="172">
        <f>'Free Truss Solver '!CW83/-1000</f>
        <v>0</v>
      </c>
      <c r="X15" s="89" t="s">
        <v>141</v>
      </c>
      <c r="AB15" s="8">
        <v>13</v>
      </c>
      <c r="AC15" s="14">
        <f>'Free Truss Solver '!B15</f>
        <v>703.051025390625</v>
      </c>
      <c r="AD15" s="15">
        <f>'Free Truss Solver '!C15</f>
        <v>314.62600708007813</v>
      </c>
      <c r="AE15" s="16">
        <f>'Free Truss Solver '!D15</f>
        <v>349.80108642578125</v>
      </c>
      <c r="AJ15" s="277" t="e" vm="2">
        <v>#VALUE!</v>
      </c>
      <c r="AK15" s="277"/>
      <c r="AL15" s="277"/>
      <c r="AM15" s="277"/>
      <c r="AN15" s="277"/>
      <c r="AO15" s="277"/>
      <c r="AP15" s="277"/>
      <c r="AQ15" s="277"/>
      <c r="AR15" s="277"/>
      <c r="BB15" s="33" t="s">
        <v>56</v>
      </c>
      <c r="BC15" s="33">
        <f t="shared" ref="BC15:BH20" si="10">BC4</f>
        <v>-0.26505163105766394</v>
      </c>
      <c r="BD15" s="33">
        <f t="shared" si="10"/>
        <v>0.96121770299149067</v>
      </c>
      <c r="BE15" s="33">
        <f t="shared" si="10"/>
        <v>-7.6211287414886156E-2</v>
      </c>
      <c r="BF15" s="33">
        <f t="shared" si="10"/>
        <v>-0.13687886363334745</v>
      </c>
      <c r="BG15" s="33">
        <f t="shared" si="10"/>
        <v>-0.26486517991378677</v>
      </c>
      <c r="BH15" s="33">
        <f t="shared" si="10"/>
        <v>0.96423473235863555</v>
      </c>
      <c r="BI15" s="33"/>
      <c r="BJ15" s="33">
        <f t="shared" ref="BJ15:BJ20" si="11">BK4</f>
        <v>0</v>
      </c>
      <c r="BK15" s="33"/>
      <c r="BL15" s="33"/>
      <c r="BM15" s="37">
        <f t="array" ref="BM15:BR20">MINVERSE(BC15:BH20)</f>
        <v>0.46872248477572631</v>
      </c>
      <c r="BN15" s="38">
        <v>-0.6438408737054353</v>
      </c>
      <c r="BO15" s="38">
        <v>-0.12105471549210318</v>
      </c>
      <c r="BP15" s="38">
        <v>-5.1677149320438513E-3</v>
      </c>
      <c r="BQ15" s="38">
        <v>3.0114335930276996E-4</v>
      </c>
      <c r="BR15" s="39">
        <v>-1.3506461005433007E-2</v>
      </c>
      <c r="BS15" s="40">
        <f t="shared" ref="BS15:BS20" si="12">BJ15</f>
        <v>0</v>
      </c>
      <c r="BT15" s="33" t="s">
        <v>49</v>
      </c>
      <c r="BU15" s="40">
        <f t="array" ref="BU15:BU20">MMULT(BM15:BR20,BS15:BS20)</f>
        <v>0</v>
      </c>
      <c r="BV15" s="33" t="s">
        <v>23</v>
      </c>
      <c r="BW15" s="33"/>
      <c r="BX15" s="33"/>
      <c r="BY15" s="33"/>
      <c r="CC15">
        <f>'Free Truss Solver '!BU29</f>
        <v>0</v>
      </c>
      <c r="CD15" t="s">
        <v>46</v>
      </c>
      <c r="CE15" s="277"/>
      <c r="CF15" s="277"/>
      <c r="CG15" s="277"/>
      <c r="CH15" s="277"/>
      <c r="CI15" s="277"/>
      <c r="CJ15" s="277"/>
      <c r="CK15" s="277"/>
      <c r="CL15" s="277"/>
      <c r="CM15" s="277"/>
      <c r="CN15" s="277"/>
      <c r="CO15" s="277"/>
      <c r="CQ15" s="50"/>
      <c r="CR15">
        <f>CR6*CR12</f>
        <v>1.0886739008610802E-2</v>
      </c>
      <c r="CS15">
        <f>CS6*CS12</f>
        <v>0.18437854161957637</v>
      </c>
      <c r="CT15">
        <f>CT6*CT12</f>
        <v>-0.52452474482840417</v>
      </c>
      <c r="CW15">
        <f>CW6*CW12</f>
        <v>-2.3150561191636644E-3</v>
      </c>
      <c r="CX15">
        <f>CX6*CX12</f>
        <v>7.6533250762080812E-2</v>
      </c>
      <c r="CY15" s="56">
        <f>CY6*CY12</f>
        <v>0.62627854865052979</v>
      </c>
      <c r="DB15" t="s">
        <v>410</v>
      </c>
      <c r="DC15">
        <f>DC6-DC7</f>
        <v>72.35418701171875</v>
      </c>
      <c r="DD15">
        <f>DD6-DD7</f>
        <v>228.97225952148438</v>
      </c>
      <c r="DE15">
        <f>DE6-DE7</f>
        <v>-194.63888549804688</v>
      </c>
      <c r="DI15" t="s">
        <v>414</v>
      </c>
      <c r="DJ15">
        <f>DJ6-DJ7</f>
        <v>35.42529296875</v>
      </c>
      <c r="DK15">
        <f>DK6-DK7</f>
        <v>205.75677490234375</v>
      </c>
      <c r="DL15">
        <f>DL6-DL7</f>
        <v>133.82247924804688</v>
      </c>
    </row>
    <row r="16" spans="2:118" ht="15" thickBot="1" x14ac:dyDescent="0.35">
      <c r="B16" s="202">
        <f>IF($B$36=0,'2 Dyn Assem Import'!A2,
IF($B$36=1,'2 Dyn Assem Import'!A2,
IF($B$36=2,'2 Dyn Assem Import'!A1,'2 Dyn Assem Import'!A1)))</f>
        <v>778.6309814453125</v>
      </c>
      <c r="C16" s="203">
        <f>IF($B$36=0,'2 Dyn Assem Import'!B2,
IF($B$36=1,'2 Dyn Assem Import'!B2,
IF($B$36=2,'2 Dyn Assem Import'!B1,'2 Dyn Assem Import'!B1)))</f>
        <v>606.7003173828125</v>
      </c>
      <c r="D16" s="204">
        <f>IF($B$36=0,'2 Dyn Assem Import'!C2,
IF($B$36=1,'2 Dyn Assem Import'!C2,
IF($B$36=2,'2 Dyn Assem Import'!C1,'2 Dyn Assem Import'!C1)))</f>
        <v>25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>
        <f t="shared" si="9"/>
        <v>0</v>
      </c>
      <c r="N16" s="89" t="s">
        <v>141</v>
      </c>
      <c r="U16" s="50" t="s">
        <v>140</v>
      </c>
      <c r="V16" s="13"/>
      <c r="W16" s="172">
        <f>'Free Truss Solver '!CC7/1000</f>
        <v>0</v>
      </c>
      <c r="X16" s="89" t="s">
        <v>141</v>
      </c>
      <c r="AJ16" s="277"/>
      <c r="AK16" s="277"/>
      <c r="AL16" s="277"/>
      <c r="AM16" s="277"/>
      <c r="AN16" s="277"/>
      <c r="AO16" s="277"/>
      <c r="AP16" s="277"/>
      <c r="AQ16" s="277"/>
      <c r="AR16" s="277"/>
      <c r="AV16" t="s">
        <v>67</v>
      </c>
      <c r="BB16" s="33" t="s">
        <v>57</v>
      </c>
      <c r="BC16" s="33">
        <f t="shared" si="10"/>
        <v>0.94428910867504545</v>
      </c>
      <c r="BD16" s="33">
        <f t="shared" si="10"/>
        <v>0.24276434201258754</v>
      </c>
      <c r="BE16" s="33">
        <f t="shared" si="10"/>
        <v>-0.22222410644411153</v>
      </c>
      <c r="BF16" s="33">
        <f t="shared" si="10"/>
        <v>0.98029831718695737</v>
      </c>
      <c r="BG16" s="33">
        <f t="shared" si="10"/>
        <v>0.95885020167162038</v>
      </c>
      <c r="BH16" s="33">
        <f t="shared" si="10"/>
        <v>0.26444585397579934</v>
      </c>
      <c r="BI16" s="33"/>
      <c r="BJ16" s="33">
        <f t="shared" si="11"/>
        <v>0</v>
      </c>
      <c r="BK16" s="33"/>
      <c r="BL16" s="33"/>
      <c r="BM16" s="41">
        <v>-0.68478802763451829</v>
      </c>
      <c r="BN16" s="33">
        <v>-0.18452113478176593</v>
      </c>
      <c r="BO16" s="33">
        <v>4.8019814080389085E-3</v>
      </c>
      <c r="BP16" s="33">
        <v>-1.4510769167816828E-3</v>
      </c>
      <c r="BQ16" s="33">
        <v>5.8567805753672797E-3</v>
      </c>
      <c r="BR16" s="42">
        <v>-9.0458835285166901E-4</v>
      </c>
      <c r="BS16" s="43">
        <f t="shared" si="12"/>
        <v>0</v>
      </c>
      <c r="BT16" s="33" t="s">
        <v>50</v>
      </c>
      <c r="BU16" s="43">
        <v>0</v>
      </c>
      <c r="BV16" s="33" t="s">
        <v>24</v>
      </c>
      <c r="BW16" s="33"/>
      <c r="BX16" s="33"/>
      <c r="BY16" s="33"/>
      <c r="CC16">
        <f>'Free Truss Solver '!BU30</f>
        <v>0</v>
      </c>
      <c r="CD16" t="s">
        <v>47</v>
      </c>
      <c r="CE16" s="277"/>
      <c r="CF16" s="277"/>
      <c r="CG16" s="277"/>
      <c r="CH16" s="277"/>
      <c r="CI16" s="277"/>
      <c r="CJ16" s="277"/>
      <c r="CK16" s="277"/>
      <c r="CL16" s="277"/>
      <c r="CM16" s="277"/>
      <c r="CN16" s="277"/>
      <c r="CO16" s="277"/>
      <c r="CQ16" s="60" t="s">
        <v>147</v>
      </c>
      <c r="CR16">
        <f>SUM(CR15:CT15)</f>
        <v>-0.32925946420021701</v>
      </c>
      <c r="CV16" s="1" t="s">
        <v>147</v>
      </c>
      <c r="CW16">
        <f>SUM(CW15:CY15)</f>
        <v>0.70049674329344691</v>
      </c>
      <c r="CY16" s="56"/>
      <c r="DB16" t="s">
        <v>42</v>
      </c>
      <c r="DC16">
        <f>DC15/(SQRT(SUMSQ($DC$15:$DE$15)))</f>
        <v>0.23407417668695424</v>
      </c>
      <c r="DD16">
        <f>DD15/(SQRT(SUMSQ($DC$15:$DE$15)))</f>
        <v>0.74075178431570776</v>
      </c>
      <c r="DE16">
        <f>DE15/(SQRT(SUMSQ($DC$15:$DE$15)))</f>
        <v>-0.62967934207929976</v>
      </c>
      <c r="DI16" t="s">
        <v>43</v>
      </c>
      <c r="DJ16">
        <f>DJ15/(SQRT(SUMSQ($DC$15:$DE$15)))</f>
        <v>0.11460492651532769</v>
      </c>
      <c r="DK16">
        <f>DK15/(SQRT(SUMSQ($DC$15:$DE$15)))</f>
        <v>0.6656470022284755</v>
      </c>
      <c r="DL16">
        <f>DL15/(SQRT(SUMSQ($DC$15:$DE$15)))</f>
        <v>0.4329312227241276</v>
      </c>
    </row>
    <row r="17" spans="2:118" x14ac:dyDescent="0.3">
      <c r="B17" s="212">
        <f>IF($B$36=0,'2 Dyn Assem Import'!A11,
IF($B$36=1,'2 Dyn Assem Import'!A11,
IF($B$36=2,'2 Dyn Assem Import'!A30,'2 Dyn Assem Import'!A30)))</f>
        <v>695.628662109375</v>
      </c>
      <c r="C17" s="213">
        <f>IF($B$36=0,'2 Dyn Assem Import'!B11,
IF($B$36=1,'2 Dyn Assem Import'!B11,
IF($B$36=2,'2 Dyn Assem Import'!B30,'2 Dyn Assem Import'!B30)))</f>
        <v>317.32009887695313</v>
      </c>
      <c r="D17" s="213">
        <f>IF($B$36=0,'2 Dyn Assem Import'!C11,
IF($B$36=1,'2 Dyn Assem Import'!C11,
IF($B$36=2,'2 Dyn Assem Import'!C30,'2 Dyn Assem Import'!C30)))</f>
        <v>372.47775268554688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>
        <f t="shared" si="9"/>
        <v>0</v>
      </c>
      <c r="N17" s="89" t="s">
        <v>141</v>
      </c>
      <c r="U17" s="50" t="s">
        <v>137</v>
      </c>
      <c r="V17" s="13"/>
      <c r="W17" s="172">
        <f>'Free Truss Solver '!CW63/1000</f>
        <v>0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7"/>
      <c r="AK17" s="277"/>
      <c r="AL17" s="277"/>
      <c r="AM17" s="277"/>
      <c r="AN17" s="277"/>
      <c r="AO17" s="277"/>
      <c r="AP17" s="277"/>
      <c r="AQ17" s="277"/>
      <c r="AR17" s="277"/>
      <c r="AV17" t="s">
        <v>66</v>
      </c>
      <c r="BB17" s="33" t="s">
        <v>59</v>
      </c>
      <c r="BC17" s="33">
        <f t="shared" si="10"/>
        <v>0.19510436210233836</v>
      </c>
      <c r="BD17" s="33">
        <f t="shared" si="10"/>
        <v>0.13086635053732423</v>
      </c>
      <c r="BE17" s="33">
        <f t="shared" si="10"/>
        <v>0.97201249281358626</v>
      </c>
      <c r="BF17" s="33">
        <f t="shared" si="10"/>
        <v>0.14240570919335802</v>
      </c>
      <c r="BG17" s="33">
        <f t="shared" si="10"/>
        <v>0.1022385799174179</v>
      </c>
      <c r="BH17" s="33">
        <f t="shared" si="10"/>
        <v>1.7882148312796744E-2</v>
      </c>
      <c r="BI17" s="33"/>
      <c r="BJ17" s="33">
        <f t="shared" si="11"/>
        <v>0</v>
      </c>
      <c r="BK17" s="33"/>
      <c r="BL17" s="33"/>
      <c r="BM17" s="41">
        <v>7.259891839621381E-2</v>
      </c>
      <c r="BN17" s="33">
        <v>-1.5802643492829463E-2</v>
      </c>
      <c r="BO17" s="33">
        <v>1.01853732774787</v>
      </c>
      <c r="BP17" s="33">
        <v>7.103860131697663E-4</v>
      </c>
      <c r="BQ17" s="33">
        <v>-5.1565443025340576E-4</v>
      </c>
      <c r="BR17" s="42">
        <v>1.5678788460581907E-5</v>
      </c>
      <c r="BS17" s="43">
        <f t="shared" si="12"/>
        <v>0</v>
      </c>
      <c r="BT17" s="33" t="s">
        <v>51</v>
      </c>
      <c r="BU17" s="43">
        <v>0</v>
      </c>
      <c r="BV17" s="33" t="s">
        <v>25</v>
      </c>
      <c r="BW17" s="33"/>
      <c r="BX17" s="33"/>
      <c r="BY17" s="33"/>
      <c r="CC17">
        <f>'Free Truss Solver '!BU31</f>
        <v>0</v>
      </c>
      <c r="CD17" t="s">
        <v>48</v>
      </c>
      <c r="CE17" s="277"/>
      <c r="CF17" s="277"/>
      <c r="CG17" s="277"/>
      <c r="CH17" s="277"/>
      <c r="CI17" s="277"/>
      <c r="CJ17" s="277"/>
      <c r="CK17" s="277"/>
      <c r="CL17" s="277"/>
      <c r="CM17" s="277"/>
      <c r="CN17" s="277"/>
      <c r="CO17" s="277"/>
      <c r="CQ17" s="50"/>
      <c r="CY17" s="56"/>
      <c r="DB17" t="s">
        <v>389</v>
      </c>
      <c r="DC17">
        <f>DC7</f>
        <v>-4.948974609375</v>
      </c>
      <c r="DD17">
        <f>DD7</f>
        <v>39.626007080078125</v>
      </c>
      <c r="DE17">
        <f>DE7</f>
        <v>15.751312255859375</v>
      </c>
      <c r="DF17">
        <f>SQRT(SUMSQ(DC17:DE17))</f>
        <v>42.928040073781915</v>
      </c>
      <c r="DG17" t="s">
        <v>397</v>
      </c>
      <c r="DI17" t="s">
        <v>415</v>
      </c>
      <c r="DJ17">
        <f>DJ7</f>
        <v>734.21588134765625</v>
      </c>
      <c r="DK17">
        <f>DK7</f>
        <v>316.87884521484375</v>
      </c>
      <c r="DL17">
        <f>DL7</f>
        <v>185.66046142578125</v>
      </c>
      <c r="DM17">
        <f>SQRT(SUMSQ(DJ17:DL17))</f>
        <v>820.94760484737549</v>
      </c>
      <c r="DN17" t="s">
        <v>397</v>
      </c>
    </row>
    <row r="18" spans="2:118" ht="15" thickBot="1" x14ac:dyDescent="0.35">
      <c r="B18" s="215">
        <f>IF($B$36=0,'2 Dyn Assem Import'!A12,
IF($B$36=1,'2 Dyn Assem Import'!A12,
IF($B$36=2,'2 Dyn Assem Import'!A31,'2 Dyn Assem Import'!A31)))</f>
        <v>651.8800048828125</v>
      </c>
      <c r="C18" s="184">
        <f>IF($B$36=0,'2 Dyn Assem Import'!B12,
IF($B$36=1,'2 Dyn Assem Import'!B12,
IF($B$36=2,'2 Dyn Assem Import'!B31,'2 Dyn Assem Import'!B31)))</f>
        <v>265</v>
      </c>
      <c r="D18" s="184">
        <f>IF($B$36=0,'2 Dyn Assem Import'!C12,
IF($B$36=1,'2 Dyn Assem Import'!C12,
IF($B$36=2,'2 Dyn Assem Import'!C31,'2 Dyn Assem Import'!C31)))</f>
        <v>505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>
        <f t="shared" si="9"/>
        <v>0</v>
      </c>
      <c r="N18" s="89" t="s">
        <v>141</v>
      </c>
      <c r="U18" s="50" t="s">
        <v>138</v>
      </c>
      <c r="V18" s="13"/>
      <c r="W18" s="172">
        <f>'Free Truss Solver '!CW58/1000</f>
        <v>0</v>
      </c>
      <c r="X18" s="89" t="s">
        <v>141</v>
      </c>
      <c r="AB18" s="6" t="s">
        <v>6</v>
      </c>
      <c r="AC18" s="9">
        <f>'Free Truss Solver '!C28</f>
        <v>0</v>
      </c>
      <c r="AD18" s="10">
        <f>'Free Truss Solver '!C29</f>
        <v>0</v>
      </c>
      <c r="AE18" s="11">
        <f>'Free Truss Solver '!C30</f>
        <v>0</v>
      </c>
      <c r="AF18" t="s">
        <v>8</v>
      </c>
      <c r="AJ18" s="277"/>
      <c r="AK18" s="277"/>
      <c r="AL18" s="277"/>
      <c r="AM18" s="277"/>
      <c r="AN18" s="277"/>
      <c r="AO18" s="277"/>
      <c r="AP18" s="277"/>
      <c r="AQ18" s="277"/>
      <c r="AR18" s="277"/>
      <c r="BB18" s="33" t="s">
        <v>61</v>
      </c>
      <c r="BC18" s="33">
        <f t="shared" si="10"/>
        <v>-286.11654151575834</v>
      </c>
      <c r="BD18" s="33">
        <f t="shared" si="10"/>
        <v>-78.464090220799434</v>
      </c>
      <c r="BE18" s="33">
        <f t="shared" si="10"/>
        <v>5.4399216446600533</v>
      </c>
      <c r="BF18" s="33">
        <f t="shared" si="10"/>
        <v>-190.11716295971578</v>
      </c>
      <c r="BG18" s="33">
        <f t="shared" si="10"/>
        <v>-121.56790738070234</v>
      </c>
      <c r="BH18" s="33">
        <f t="shared" si="10"/>
        <v>-33.1421405516381</v>
      </c>
      <c r="BI18" s="33"/>
      <c r="BJ18" s="33">
        <f t="shared" si="11"/>
        <v>0</v>
      </c>
      <c r="BK18" s="33"/>
      <c r="BL18" s="33"/>
      <c r="BM18" s="41">
        <v>-0.70357300174276294</v>
      </c>
      <c r="BN18" s="33">
        <v>-0.15670547246450392</v>
      </c>
      <c r="BO18" s="33">
        <v>-4.8455806815299471E-2</v>
      </c>
      <c r="BP18" s="33">
        <v>-1.3128752385702324E-3</v>
      </c>
      <c r="BQ18" s="33">
        <v>-4.8563041393229348E-3</v>
      </c>
      <c r="BR18" s="42">
        <v>3.4768031280960947E-2</v>
      </c>
      <c r="BS18" s="43">
        <f t="shared" si="12"/>
        <v>0</v>
      </c>
      <c r="BT18" s="33" t="s">
        <v>52</v>
      </c>
      <c r="BU18" s="43">
        <v>0</v>
      </c>
      <c r="BV18" s="33" t="s">
        <v>45</v>
      </c>
      <c r="BW18" s="33"/>
      <c r="BX18" s="33"/>
      <c r="BY18" s="33"/>
      <c r="CE18" s="277"/>
      <c r="CF18" s="277"/>
      <c r="CG18" s="277"/>
      <c r="CH18" s="277"/>
      <c r="CI18" s="277"/>
      <c r="CJ18" s="277"/>
      <c r="CK18" s="277"/>
      <c r="CL18" s="277"/>
      <c r="CM18" s="277"/>
      <c r="CN18" s="277"/>
      <c r="CO18" s="277"/>
      <c r="CQ18" s="61" t="s">
        <v>145</v>
      </c>
      <c r="CR18" s="62">
        <f>-CC6/CR16</f>
        <v>0</v>
      </c>
      <c r="CS18" s="62"/>
      <c r="CT18" s="62"/>
      <c r="CU18" s="62"/>
      <c r="CV18" s="63" t="s">
        <v>146</v>
      </c>
      <c r="CW18" s="62">
        <f>-CC17/CW16</f>
        <v>0</v>
      </c>
      <c r="CX18" s="62"/>
      <c r="CY18" s="64"/>
      <c r="DB18" t="s">
        <v>394</v>
      </c>
      <c r="DC18">
        <f>DC16*DC17</f>
        <v>-1.1584271571340941</v>
      </c>
      <c r="DD18">
        <f t="shared" ref="DD18:DE18" si="13">DD16*DD17</f>
        <v>29.353035449874739</v>
      </c>
      <c r="DE18">
        <f t="shared" si="13"/>
        <v>-9.9182759381551424</v>
      </c>
      <c r="DF18">
        <f>SUM(DC18:DE18)</f>
        <v>18.276332354585499</v>
      </c>
      <c r="DG18" t="s">
        <v>396</v>
      </c>
      <c r="DI18" t="s">
        <v>416</v>
      </c>
      <c r="DJ18">
        <f>DJ16*DJ17</f>
        <v>84.144757128234701</v>
      </c>
      <c r="DK18">
        <f t="shared" ref="DK18" si="14">DK16*DK17</f>
        <v>210.92945338688185</v>
      </c>
      <c r="DL18">
        <f t="shared" ref="DL18" si="15">DL16*DL17</f>
        <v>80.378210576589197</v>
      </c>
      <c r="DM18">
        <f>SUM(DJ18:DL18)</f>
        <v>375.45242109170573</v>
      </c>
      <c r="DN18" t="s">
        <v>396</v>
      </c>
    </row>
    <row r="19" spans="2:118" ht="15" thickBot="1" x14ac:dyDescent="0.35">
      <c r="B19" s="224">
        <f>IF($B$36=0,'2 Dyn Assem Import'!A29,
IF($B$36=1,'2 Dyn Assem Import'!A29,
IF($B$36=2,'2 Dyn Assem Import'!A32,'2 Dyn Assem Import'!A33)))</f>
        <v>708</v>
      </c>
      <c r="C19" s="225">
        <f>IF($B$36=0,'2 Dyn Assem Import'!B29,
IF($B$36=1,'2 Dyn Assem Import'!B29,
IF($B$36=2,'2 Dyn Assem Import'!B32,'2 Dyn Assem Import'!B33)))</f>
        <v>275</v>
      </c>
      <c r="D19" s="225">
        <f>IF($B$36=0,'2 Dyn Assem Import'!C29,
IF($B$36=1,'2 Dyn Assem Import'!C29,
IF($B$36=2,'2 Dyn Assem Import'!C32,'2 Dyn Assem Import'!C33)))</f>
        <v>334.04977416992188</v>
      </c>
      <c r="E19" s="226" t="s">
        <v>113</v>
      </c>
      <c r="F19" s="225" t="s">
        <v>371</v>
      </c>
      <c r="G19" s="227" t="s">
        <v>374</v>
      </c>
      <c r="K19" s="245" t="s">
        <v>402</v>
      </c>
      <c r="L19" s="11"/>
      <c r="M19" s="246">
        <f t="shared" si="9"/>
        <v>0</v>
      </c>
      <c r="N19" s="247" t="s">
        <v>141</v>
      </c>
      <c r="U19" s="92" t="s">
        <v>402</v>
      </c>
      <c r="V19" s="5"/>
      <c r="W19" s="180">
        <f>DC29</f>
        <v>0</v>
      </c>
      <c r="X19" s="91" t="s">
        <v>141</v>
      </c>
      <c r="AB19" s="8" t="s">
        <v>7</v>
      </c>
      <c r="AC19" s="14">
        <f>'Free Truss Solver '!C31</f>
        <v>0</v>
      </c>
      <c r="AD19" s="15">
        <f>'Free Truss Solver '!C32</f>
        <v>0</v>
      </c>
      <c r="AE19" s="16">
        <f>'Free Truss Solver '!C33</f>
        <v>0</v>
      </c>
      <c r="AF19" t="s">
        <v>9</v>
      </c>
      <c r="AJ19" s="277"/>
      <c r="AK19" s="277"/>
      <c r="AL19" s="277"/>
      <c r="AM19" s="277"/>
      <c r="AN19" s="277"/>
      <c r="AO19" s="277"/>
      <c r="AP19" s="277"/>
      <c r="AQ19" s="277"/>
      <c r="AR19" s="277"/>
      <c r="BB19" s="33" t="s">
        <v>62</v>
      </c>
      <c r="BC19" s="33">
        <f t="shared" si="10"/>
        <v>-75.719623975023296</v>
      </c>
      <c r="BD19" s="33">
        <f t="shared" si="10"/>
        <v>280.01558872135837</v>
      </c>
      <c r="BE19" s="33">
        <f t="shared" si="10"/>
        <v>-15.855237938655321</v>
      </c>
      <c r="BF19" s="33">
        <f t="shared" si="10"/>
        <v>-29.354030838182897</v>
      </c>
      <c r="BG19" s="33">
        <f t="shared" si="10"/>
        <v>-32.511776038412208</v>
      </c>
      <c r="BH19" s="33">
        <f t="shared" si="10"/>
        <v>118.40890768919802</v>
      </c>
      <c r="BI19" s="33"/>
      <c r="BJ19" s="33">
        <f t="shared" si="11"/>
        <v>0</v>
      </c>
      <c r="BK19" s="33"/>
      <c r="BL19" s="33"/>
      <c r="BM19" s="41">
        <v>-3.3425283707375998E-2</v>
      </c>
      <c r="BN19" s="33">
        <v>1.7520711455403002</v>
      </c>
      <c r="BO19" s="33">
        <v>0.36605798558001373</v>
      </c>
      <c r="BP19" s="33">
        <v>6.4998325961938162E-3</v>
      </c>
      <c r="BQ19" s="33">
        <v>4.5128846321803532E-3</v>
      </c>
      <c r="BR19" s="42">
        <v>-2.1006606880691586E-2</v>
      </c>
      <c r="BS19" s="43">
        <f t="shared" si="12"/>
        <v>0</v>
      </c>
      <c r="BT19" s="33" t="s">
        <v>53</v>
      </c>
      <c r="BU19" s="43">
        <v>0</v>
      </c>
      <c r="BV19" s="33" t="s">
        <v>46</v>
      </c>
      <c r="BW19" s="33"/>
      <c r="BX19" s="33"/>
      <c r="BY19" s="33"/>
      <c r="CE19" s="277"/>
      <c r="CF19" s="277"/>
      <c r="CG19" s="277"/>
      <c r="CH19" s="277"/>
      <c r="CI19" s="277"/>
      <c r="CJ19" s="277"/>
      <c r="CK19" s="277"/>
      <c r="CL19" s="277"/>
      <c r="CM19" s="277"/>
      <c r="CN19" s="277"/>
      <c r="CO19" s="277"/>
      <c r="DB19" t="s">
        <v>395</v>
      </c>
      <c r="DC19">
        <f>SQRT(DF17^2-DF18^2)</f>
        <v>38.843175722911191</v>
      </c>
      <c r="DD19" t="s">
        <v>113</v>
      </c>
      <c r="DF19" s="1" t="s">
        <v>398</v>
      </c>
      <c r="DI19" t="s">
        <v>395</v>
      </c>
      <c r="DJ19">
        <f>SQRT(DM17^2-DM18^2)</f>
        <v>730.06194901598519</v>
      </c>
      <c r="DK19" t="s">
        <v>113</v>
      </c>
      <c r="DM19" s="1" t="s">
        <v>398</v>
      </c>
    </row>
    <row r="20" spans="2:118" ht="15" thickBot="1" x14ac:dyDescent="0.35">
      <c r="B20" s="215">
        <f>IF($B$36=0,'2 Dyn Assem Import'!A33,
IF($B$36=1,'2 Dyn Assem Import'!A33,
IF($B$36=2,'2 Dyn Assem Import'!A36,'2 Dyn Assem Import'!A36)))</f>
        <v>732.3968505859375</v>
      </c>
      <c r="C20" s="184">
        <f>IF($B$36=0,'2 Dyn Assem Import'!B33,
IF($B$36=1,'2 Dyn Assem Import'!B33,
IF($B$36=2,'2 Dyn Assem Import'!B36,'2 Dyn Assem Import'!B36)))</f>
        <v>301.06387329101563</v>
      </c>
      <c r="D20" s="184">
        <f>IF($B$36=0,'2 Dyn Assem Import'!C33,
IF($B$36=1,'2 Dyn Assem Import'!C33,
IF($B$36=2,'2 Dyn Assem Import'!C36,'2 Dyn Assem Import'!C36)))</f>
        <v>221.27531433105469</v>
      </c>
      <c r="E20" s="223" t="s">
        <v>113</v>
      </c>
      <c r="F20" s="184" t="s">
        <v>369</v>
      </c>
      <c r="G20" s="216" t="s">
        <v>375</v>
      </c>
      <c r="K20" s="300" t="s">
        <v>419</v>
      </c>
      <c r="L20" s="301"/>
      <c r="M20" s="301"/>
      <c r="N20" s="302"/>
      <c r="U20" s="262" t="s">
        <v>419</v>
      </c>
      <c r="V20" s="263"/>
      <c r="W20" s="263"/>
      <c r="X20" s="264"/>
      <c r="AJ20" s="277"/>
      <c r="AK20" s="277"/>
      <c r="AL20" s="277"/>
      <c r="AM20" s="277"/>
      <c r="AN20" s="277"/>
      <c r="AO20" s="277"/>
      <c r="AP20" s="277"/>
      <c r="AQ20" s="277"/>
      <c r="AR20" s="277"/>
      <c r="BB20" s="33" t="s">
        <v>63</v>
      </c>
      <c r="BC20" s="33">
        <f t="shared" si="10"/>
        <v>-22.216006459515562</v>
      </c>
      <c r="BD20" s="33">
        <f t="shared" si="10"/>
        <v>56.876900666861133</v>
      </c>
      <c r="BE20" s="33">
        <f t="shared" si="10"/>
        <v>-3.1983463940900432</v>
      </c>
      <c r="BF20" s="33">
        <f t="shared" si="10"/>
        <v>19.329883793249643</v>
      </c>
      <c r="BG20" s="33">
        <f t="shared" si="10"/>
        <v>-10.027356109858632</v>
      </c>
      <c r="BH20" s="33">
        <f t="shared" si="10"/>
        <v>36.016830926773387</v>
      </c>
      <c r="BI20" s="33"/>
      <c r="BJ20" s="33">
        <f t="shared" si="11"/>
        <v>0</v>
      </c>
      <c r="BK20" s="33"/>
      <c r="BL20" s="33"/>
      <c r="BM20" s="44">
        <v>1.7452611567280147</v>
      </c>
      <c r="BN20" s="45">
        <v>0.46474424220231508</v>
      </c>
      <c r="BO20" s="45">
        <v>0.13611413873850658</v>
      </c>
      <c r="BP20" s="45">
        <v>1.6812331963461772E-3</v>
      </c>
      <c r="BQ20" s="45">
        <v>-5.2461714386155354E-3</v>
      </c>
      <c r="BR20" s="46">
        <v>-3.6444635941521473E-3</v>
      </c>
      <c r="BS20" s="47">
        <f t="shared" si="12"/>
        <v>0</v>
      </c>
      <c r="BT20" s="33" t="s">
        <v>54</v>
      </c>
      <c r="BU20" s="47">
        <v>0</v>
      </c>
      <c r="BV20" s="33" t="s">
        <v>47</v>
      </c>
      <c r="BW20" s="33"/>
      <c r="BX20" s="33"/>
      <c r="BY20" s="33"/>
      <c r="CE20" s="277"/>
      <c r="CF20" s="277"/>
      <c r="CG20" s="277"/>
      <c r="CH20" s="277"/>
      <c r="CI20" s="277"/>
      <c r="CJ20" s="277"/>
      <c r="CK20" s="277"/>
      <c r="CL20" s="277"/>
      <c r="CM20" s="277"/>
      <c r="CN20" s="277"/>
      <c r="CO20" s="277"/>
      <c r="CX20" s="51" t="s">
        <v>267</v>
      </c>
      <c r="CY20" s="111" t="s">
        <v>280</v>
      </c>
    </row>
    <row r="21" spans="2:118" x14ac:dyDescent="0.3">
      <c r="B21" s="215">
        <f>IF($B$36=0,'2 Dyn Assem Import'!A34,
IF($B$36=1,'2 Dyn Assem Import'!A34,
IF($B$36=2,'2 Dyn Assem Import'!A27,'2 Dyn Assem Import'!A37)))</f>
        <v>723.6514892578125</v>
      </c>
      <c r="C21" s="184">
        <f>IF($B$36=0,'2 Dyn Assem Import'!B34,
IF($B$36=1,'2 Dyn Assem Import'!B34,
IF($B$36=2,'2 Dyn Assem Import'!B27,'2 Dyn Assem Import'!B37)))</f>
        <v>228.89471435546875</v>
      </c>
      <c r="D21" s="184">
        <f>IF($B$36=0,'2 Dyn Assem Import'!C34,
IF($B$36=1,'2 Dyn Assem Import'!C34,
IF($B$36=2,'2 Dyn Assem Import'!C27,'2 Dyn Assem Import'!C37)))</f>
        <v>363.4765625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7"/>
      <c r="AK21" s="277"/>
      <c r="AL21" s="277"/>
      <c r="AM21" s="277"/>
      <c r="AN21" s="277"/>
      <c r="AO21" s="277"/>
      <c r="AP21" s="277"/>
      <c r="AQ21" s="277"/>
      <c r="AR21" s="277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7"/>
      <c r="CF21" s="277"/>
      <c r="CG21" s="277"/>
      <c r="CH21" s="277"/>
      <c r="CI21" s="277"/>
      <c r="CJ21" s="277"/>
      <c r="CK21" s="277"/>
      <c r="CL21" s="277"/>
      <c r="CM21" s="277"/>
      <c r="CN21" s="277"/>
      <c r="CO21" s="277"/>
      <c r="DB21" s="1" t="s">
        <v>391</v>
      </c>
      <c r="DI21" s="1" t="s">
        <v>391</v>
      </c>
    </row>
    <row r="22" spans="2:118" ht="13.8" customHeight="1" thickBot="1" x14ac:dyDescent="0.35">
      <c r="B22" s="228">
        <f>IF($B$36=0,'2 Dyn Assem Import'!A35,
IF($B$36=1,'2 Dyn Assem Import'!A35,
IF($B$36=2,'2 Dyn Assem Import'!A38,'2 Dyn Assem Import'!A38)))</f>
        <v>724.5831298828125</v>
      </c>
      <c r="C22" s="229">
        <f>IF($B$36=0,'2 Dyn Assem Import'!B35,
IF($B$36=1,'2 Dyn Assem Import'!B35,
IF($B$36=2,'2 Dyn Assem Import'!B38,'2 Dyn Assem Import'!B38)))</f>
        <v>259.80364990234375</v>
      </c>
      <c r="D22" s="229">
        <f>IF($B$36=0,'2 Dyn Assem Import'!C35,
IF($B$36=1,'2 Dyn Assem Import'!C35,
IF($B$36=2,'2 Dyn Assem Import'!C38,'2 Dyn Assem Import'!C38)))</f>
        <v>173.92433166503906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>
        <f>IF($B$36=0,W22,
IF($B$36=1, W46,
IF($B$36=2, W22,W46)))</f>
        <v>0</v>
      </c>
      <c r="N22" s="89" t="s">
        <v>141</v>
      </c>
      <c r="U22" s="50" t="s">
        <v>384</v>
      </c>
      <c r="V22" s="7" t="s">
        <v>2</v>
      </c>
      <c r="W22" s="178">
        <f>DC39</f>
        <v>0</v>
      </c>
      <c r="X22" s="89" t="s">
        <v>141</v>
      </c>
      <c r="AB22" s="6">
        <v>1</v>
      </c>
      <c r="AC22" s="18">
        <f t="shared" ref="AC22:AC34" si="16">AC3-$AC$11</f>
        <v>80.40203857421875</v>
      </c>
      <c r="AD22" s="18">
        <f t="shared" ref="AD22:AD34" si="17">AD3-$AD$11</f>
        <v>-370.26286315917969</v>
      </c>
      <c r="AE22" s="18">
        <f t="shared" ref="AE22:AE34" si="18">AE3-$AE$11</f>
        <v>226.494873046875</v>
      </c>
      <c r="AJ22" s="277"/>
      <c r="AK22" s="277"/>
      <c r="AL22" s="277"/>
      <c r="AM22" s="277"/>
      <c r="AN22" s="277"/>
      <c r="AO22" s="277"/>
      <c r="AP22" s="277"/>
      <c r="AQ22" s="277"/>
      <c r="AR22" s="277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7"/>
      <c r="CF22" s="277"/>
      <c r="CG22" s="277"/>
      <c r="CH22" s="277"/>
      <c r="CI22" s="277"/>
      <c r="CJ22" s="277"/>
      <c r="CK22" s="277"/>
      <c r="CL22" s="277"/>
      <c r="CM22" s="277"/>
      <c r="CN22" s="277"/>
      <c r="CO22" s="277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-43.7486572265625</v>
      </c>
      <c r="DD22">
        <f>DD9-DD8</f>
        <v>-52.320098876953125</v>
      </c>
      <c r="DE22">
        <f>DE9-DE8</f>
        <v>132.52224731445313</v>
      </c>
      <c r="DI22" t="s">
        <v>409</v>
      </c>
      <c r="DJ22">
        <f>DJ9-DJ8</f>
        <v>-8.745361328125</v>
      </c>
      <c r="DK22">
        <f>DK9-DK8</f>
        <v>-72.169158935546875</v>
      </c>
      <c r="DL22">
        <f>DL9-DL8</f>
        <v>142.20124816894531</v>
      </c>
    </row>
    <row r="23" spans="2:118" x14ac:dyDescent="0.3">
      <c r="F23" t="s">
        <v>111</v>
      </c>
      <c r="K23" s="50" t="s">
        <v>384</v>
      </c>
      <c r="L23" s="7" t="s">
        <v>3</v>
      </c>
      <c r="M23" s="178">
        <f t="shared" ref="M23:M24" si="19">IF($B$36=0,W23,
IF($B$36=1, W47,
IF($B$36=2, W23,W47)))</f>
        <v>0</v>
      </c>
      <c r="N23" s="89" t="s">
        <v>141</v>
      </c>
      <c r="U23" s="50" t="s">
        <v>384</v>
      </c>
      <c r="V23" s="7" t="s">
        <v>3</v>
      </c>
      <c r="W23" s="178">
        <f>DD39</f>
        <v>0</v>
      </c>
      <c r="X23" s="89" t="s">
        <v>141</v>
      </c>
      <c r="AB23" s="7">
        <v>2</v>
      </c>
      <c r="AC23" s="19">
        <f t="shared" si="16"/>
        <v>-6.45989990234375</v>
      </c>
      <c r="AD23" s="20">
        <f t="shared" si="17"/>
        <v>-60.80322265625</v>
      </c>
      <c r="AE23" s="21">
        <f t="shared" si="18"/>
        <v>290.43389892578125</v>
      </c>
      <c r="AJ23" s="277"/>
      <c r="AK23" s="277"/>
      <c r="AL23" s="277"/>
      <c r="AM23" s="277"/>
      <c r="AN23" s="277"/>
      <c r="AO23" s="277"/>
      <c r="AP23" s="277"/>
      <c r="AQ23" s="277"/>
      <c r="AR23" s="277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7"/>
      <c r="CF23" s="277"/>
      <c r="CG23" s="277"/>
      <c r="CH23" s="277"/>
      <c r="CI23" s="277"/>
      <c r="CJ23" s="277"/>
      <c r="CK23" s="277"/>
      <c r="CL23" s="277"/>
      <c r="CM23" s="277"/>
      <c r="CN23" s="277"/>
      <c r="CO23" s="277"/>
      <c r="CQ23" s="28" t="s">
        <v>261</v>
      </c>
      <c r="CR23" s="51">
        <f>CC5</f>
        <v>0</v>
      </c>
      <c r="CS23" t="s">
        <v>8</v>
      </c>
      <c r="CT23" s="13"/>
      <c r="CV23" s="28" t="s">
        <v>263</v>
      </c>
      <c r="CW23" s="51">
        <f>CC16</f>
        <v>0</v>
      </c>
      <c r="CX23" t="s">
        <v>8</v>
      </c>
      <c r="CY23" s="13"/>
      <c r="DB23" t="s">
        <v>387</v>
      </c>
      <c r="DC23">
        <f>DC22/(SQRT(SUMSQ($DC$22:$DE$22)))</f>
        <v>-0.29353263296871862</v>
      </c>
      <c r="DD23">
        <f>DD22/(SQRT(SUMSQ($DC$22:$DE$22)))</f>
        <v>-0.35104292003758164</v>
      </c>
      <c r="DE23">
        <f>DE22/(SQRT(SUMSQ($DC$22:$DE$22)))</f>
        <v>0.88916109995542414</v>
      </c>
      <c r="DI23" t="s">
        <v>387</v>
      </c>
      <c r="DJ23">
        <f>DJ22/(SQRT(SUMSQ($DC$22:$DE$22)))</f>
        <v>-5.8677205190853905E-2</v>
      </c>
      <c r="DK23">
        <f>DK22/(SQRT(SUMSQ($DC$22:$DE$22)))</f>
        <v>-0.48422065005978948</v>
      </c>
      <c r="DL23">
        <f>DL22/(SQRT(SUMSQ($DC$22:$DE$22)))</f>
        <v>0.95410258125877623</v>
      </c>
    </row>
    <row r="24" spans="2:118" ht="15" thickBot="1" x14ac:dyDescent="0.35">
      <c r="K24" s="74" t="s">
        <v>384</v>
      </c>
      <c r="L24" s="94" t="s">
        <v>4</v>
      </c>
      <c r="M24" s="235">
        <f t="shared" si="19"/>
        <v>0</v>
      </c>
      <c r="N24" s="93" t="s">
        <v>141</v>
      </c>
      <c r="U24" s="74" t="s">
        <v>384</v>
      </c>
      <c r="V24" s="94" t="s">
        <v>4</v>
      </c>
      <c r="W24" s="235">
        <f>DE39</f>
        <v>0</v>
      </c>
      <c r="X24" s="93" t="s">
        <v>141</v>
      </c>
      <c r="AB24" s="7">
        <v>3</v>
      </c>
      <c r="AC24" s="19">
        <f t="shared" si="16"/>
        <v>-141.4169921875</v>
      </c>
      <c r="AD24" s="20">
        <f t="shared" si="17"/>
        <v>-352.37277221679688</v>
      </c>
      <c r="AE24" s="21">
        <f t="shared" si="18"/>
        <v>213.19308471679688</v>
      </c>
      <c r="AJ24" s="277"/>
      <c r="AK24" s="277"/>
      <c r="AL24" s="277"/>
      <c r="AM24" s="277"/>
      <c r="AN24" s="277"/>
      <c r="AO24" s="277"/>
      <c r="AP24" s="277"/>
      <c r="AQ24" s="277"/>
      <c r="AR24" s="277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7"/>
      <c r="CF24" s="277"/>
      <c r="CG24" s="277"/>
      <c r="CH24" s="277"/>
      <c r="CI24" s="277"/>
      <c r="CJ24" s="277"/>
      <c r="CK24" s="277"/>
      <c r="CL24" s="277"/>
      <c r="CM24" s="277"/>
      <c r="CN24" s="277"/>
      <c r="CO24" s="277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-12.371337890625</v>
      </c>
      <c r="DD24">
        <f>DD8</f>
        <v>42.320098876953125</v>
      </c>
      <c r="DE24">
        <f>DE8</f>
        <v>38.427978515625</v>
      </c>
      <c r="DF24">
        <f>SQRT(SUMSQ(DC24:DE24))</f>
        <v>58.487180671976652</v>
      </c>
      <c r="DG24" t="s">
        <v>397</v>
      </c>
      <c r="DI24" t="s">
        <v>388</v>
      </c>
      <c r="DJ24">
        <f>DJ8</f>
        <v>732.3968505859375</v>
      </c>
      <c r="DK24">
        <f>DK8</f>
        <v>301.06387329101563</v>
      </c>
      <c r="DL24">
        <f>DL8</f>
        <v>221.27531433105469</v>
      </c>
      <c r="DM24">
        <f>SQRT(SUMSQ(DJ24:DL24))</f>
        <v>822.19667189882</v>
      </c>
      <c r="DN24" t="s">
        <v>397</v>
      </c>
    </row>
    <row r="25" spans="2:118" ht="15" thickBot="1" x14ac:dyDescent="0.35">
      <c r="AB25" s="7">
        <v>4</v>
      </c>
      <c r="AC25" s="19">
        <f t="shared" si="16"/>
        <v>76.3690185546875</v>
      </c>
      <c r="AD25" s="20">
        <f t="shared" si="17"/>
        <v>-405.72032165527344</v>
      </c>
      <c r="AE25" s="21">
        <f t="shared" si="18"/>
        <v>135</v>
      </c>
      <c r="AJ25" s="277"/>
      <c r="AK25" s="277"/>
      <c r="AL25" s="277"/>
      <c r="AM25" s="277"/>
      <c r="AN25" s="277"/>
      <c r="AO25" s="277"/>
      <c r="AP25" s="277"/>
      <c r="AQ25" s="277"/>
      <c r="AR25" s="277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7"/>
      <c r="CF25" s="277"/>
      <c r="CG25" s="277"/>
      <c r="CH25" s="277"/>
      <c r="CI25" s="277"/>
      <c r="CJ25" s="277"/>
      <c r="CK25" s="277"/>
      <c r="CL25" s="277"/>
      <c r="CM25" s="277"/>
      <c r="CN25" s="277"/>
      <c r="CO25" s="277"/>
      <c r="CQ25" s="12"/>
      <c r="CR25" s="51">
        <f>'Free Truss Solver '!AC47</f>
        <v>0.96121770299149067</v>
      </c>
      <c r="CS25" s="51">
        <f>'Free Truss Solver '!AD47</f>
        <v>0.24276434201258754</v>
      </c>
      <c r="CT25" s="67">
        <f>'Free Truss Solver '!AE47</f>
        <v>0.13086635053732423</v>
      </c>
      <c r="CV25" s="12"/>
      <c r="CW25" s="51">
        <f>CR68</f>
        <v>0.96423473235863555</v>
      </c>
      <c r="CX25" s="51">
        <f>CS68</f>
        <v>0.26444585397579934</v>
      </c>
      <c r="CY25" s="67">
        <f>CT68</f>
        <v>1.7882148312796744E-2</v>
      </c>
      <c r="DB25" t="s">
        <v>394</v>
      </c>
      <c r="DC25">
        <f>DC23*DC24</f>
        <v>3.6313913843808296</v>
      </c>
      <c r="DD25">
        <f t="shared" ref="DD25" si="20">DD23*DD24</f>
        <v>-14.856171086044805</v>
      </c>
      <c r="DE25">
        <f t="shared" ref="DE25" si="21">DE23*DE24</f>
        <v>34.168663646016533</v>
      </c>
      <c r="DF25">
        <f>SUM(DC25:DE25)</f>
        <v>22.943883944352557</v>
      </c>
      <c r="DG25" t="s">
        <v>396</v>
      </c>
      <c r="DI25" t="s">
        <v>416</v>
      </c>
      <c r="DJ25">
        <f>DJ23*DJ24</f>
        <v>-42.975000282966221</v>
      </c>
      <c r="DK25">
        <f t="shared" ref="DK25" si="22">DK23*DK24</f>
        <v>-145.78134443449369</v>
      </c>
      <c r="DL25">
        <f t="shared" ref="DL25" si="23">DL23*DL24</f>
        <v>211.11934857210636</v>
      </c>
      <c r="DM25">
        <f>SUM(DJ25:DL25)</f>
        <v>22.36300385464645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8" t="s">
        <v>142</v>
      </c>
      <c r="V26" s="269"/>
      <c r="W26" s="269"/>
      <c r="X26" s="270"/>
      <c r="AB26" s="7">
        <v>5</v>
      </c>
      <c r="AC26" s="19">
        <f t="shared" si="16"/>
        <v>33.994873046875</v>
      </c>
      <c r="AD26" s="20">
        <f t="shared" si="17"/>
        <v>-102.24539184570313</v>
      </c>
      <c r="AE26" s="21">
        <f t="shared" si="18"/>
        <v>179.08511352539063</v>
      </c>
      <c r="AJ26" s="277"/>
      <c r="AK26" s="277"/>
      <c r="AL26" s="277"/>
      <c r="AM26" s="277"/>
      <c r="AN26" s="277"/>
      <c r="AO26" s="277"/>
      <c r="AP26" s="277"/>
      <c r="AQ26" s="277"/>
      <c r="AR26" s="277"/>
      <c r="BB26" s="33" t="s">
        <v>56</v>
      </c>
      <c r="BC26" s="33">
        <f t="shared" ref="BC26:BD31" si="24">BC4</f>
        <v>-0.26505163105766394</v>
      </c>
      <c r="BD26" s="33">
        <f t="shared" si="24"/>
        <v>0.96121770299149067</v>
      </c>
      <c r="BE26" s="33">
        <f t="shared" ref="BE26:BH31" si="25">BF4</f>
        <v>-0.13687886363334745</v>
      </c>
      <c r="BF26" s="33">
        <f t="shared" si="25"/>
        <v>-0.26486517991378677</v>
      </c>
      <c r="BG26" s="33">
        <f t="shared" si="25"/>
        <v>0.96423473235863555</v>
      </c>
      <c r="BH26" s="33">
        <f t="shared" si="25"/>
        <v>9.8902670594876018E-3</v>
      </c>
      <c r="BI26" s="33"/>
      <c r="BJ26" s="33">
        <f>BK4</f>
        <v>0</v>
      </c>
      <c r="BK26" s="33"/>
      <c r="BL26" s="33"/>
      <c r="BM26" s="37">
        <f t="array" ref="BM26:BR31">MINVERSE(BC26:BH31)</f>
        <v>0.46343832744508379</v>
      </c>
      <c r="BN26" s="38">
        <v>-0.64269066849162704</v>
      </c>
      <c r="BO26" s="38">
        <v>-0.19518958700050121</v>
      </c>
      <c r="BP26" s="38">
        <v>-5.2194208188807642E-3</v>
      </c>
      <c r="BQ26" s="38">
        <v>3.3867558702593023E-4</v>
      </c>
      <c r="BR26" s="39">
        <v>-1.3507602195781419E-2</v>
      </c>
      <c r="BS26" s="40">
        <f t="shared" ref="BS26:BS31" si="26">BK4</f>
        <v>0</v>
      </c>
      <c r="BT26" s="33" t="s">
        <v>49</v>
      </c>
      <c r="BU26" s="40">
        <f t="array" ref="BU26:BU31">MMULT(BM26:BR31,BS26:BS31)</f>
        <v>0</v>
      </c>
      <c r="BV26" s="33" t="s">
        <v>23</v>
      </c>
      <c r="BW26" s="33"/>
      <c r="BX26" s="33"/>
      <c r="BY26" s="33"/>
      <c r="CE26" s="277"/>
      <c r="CF26" s="277"/>
      <c r="CG26" s="277"/>
      <c r="CH26" s="277"/>
      <c r="CI26" s="277"/>
      <c r="CJ26" s="277"/>
      <c r="CK26" s="277"/>
      <c r="CL26" s="277"/>
      <c r="CM26" s="277"/>
      <c r="CN26" s="277"/>
      <c r="CO26" s="277"/>
      <c r="CQ26" s="12"/>
      <c r="CT26" s="13"/>
      <c r="CV26" s="12"/>
      <c r="CY26" s="13"/>
      <c r="DB26" t="s">
        <v>395</v>
      </c>
      <c r="DC26">
        <f>SQRT(DF24^2-DF25^2)</f>
        <v>53.798963675005119</v>
      </c>
      <c r="DD26" t="s">
        <v>113</v>
      </c>
      <c r="DG26" s="1"/>
      <c r="DI26" t="s">
        <v>395</v>
      </c>
      <c r="DJ26">
        <f>SQRT(DM24^2-DM25^2)</f>
        <v>821.89248891816305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2" t="s">
        <v>133</v>
      </c>
      <c r="V27" s="263"/>
      <c r="W27" s="263"/>
      <c r="X27" s="264"/>
      <c r="AB27" s="7">
        <v>6</v>
      </c>
      <c r="AC27" s="19">
        <f t="shared" si="16"/>
        <v>89.86260986328125</v>
      </c>
      <c r="AD27" s="20">
        <f t="shared" si="17"/>
        <v>-363.17396545410156</v>
      </c>
      <c r="AE27" s="21">
        <f t="shared" si="18"/>
        <v>88.06121826171875</v>
      </c>
      <c r="AJ27" s="277"/>
      <c r="AK27" s="277"/>
      <c r="AL27" s="277"/>
      <c r="AM27" s="277"/>
      <c r="AN27" s="277"/>
      <c r="AO27" s="277"/>
      <c r="AP27" s="277"/>
      <c r="AQ27" s="277"/>
      <c r="AR27" s="277"/>
      <c r="BB27" s="33" t="s">
        <v>57</v>
      </c>
      <c r="BC27" s="33">
        <f t="shared" si="24"/>
        <v>0.94428910867504545</v>
      </c>
      <c r="BD27" s="33">
        <f t="shared" si="24"/>
        <v>0.24276434201258754</v>
      </c>
      <c r="BE27" s="33">
        <f t="shared" si="25"/>
        <v>0.98029831718695737</v>
      </c>
      <c r="BF27" s="33">
        <f t="shared" si="25"/>
        <v>0.95885020167162038</v>
      </c>
      <c r="BG27" s="33">
        <f t="shared" si="25"/>
        <v>0.26444585397579934</v>
      </c>
      <c r="BH27" s="33">
        <f t="shared" si="25"/>
        <v>-0.10331834817351235</v>
      </c>
      <c r="BI27" s="33"/>
      <c r="BJ27" s="33">
        <f t="shared" ref="BJ27:BJ31" si="27">BK5</f>
        <v>0</v>
      </c>
      <c r="BK27" s="33"/>
      <c r="BL27" s="33"/>
      <c r="BM27" s="41">
        <v>-0.68916600071756184</v>
      </c>
      <c r="BN27" s="33">
        <v>-0.18356817915403928</v>
      </c>
      <c r="BO27" s="33">
        <v>-5.6619443366077708E-2</v>
      </c>
      <c r="BP27" s="33">
        <v>-1.4939157208979446E-3</v>
      </c>
      <c r="BQ27" s="33">
        <v>5.887876372187296E-3</v>
      </c>
      <c r="BR27" s="42">
        <v>-9.0553383958027827E-4</v>
      </c>
      <c r="BS27" s="43">
        <f t="shared" si="26"/>
        <v>0</v>
      </c>
      <c r="BT27" s="33" t="s">
        <v>50</v>
      </c>
      <c r="BU27" s="43">
        <v>0</v>
      </c>
      <c r="BV27" s="33" t="s">
        <v>24</v>
      </c>
      <c r="BW27" s="33"/>
      <c r="BX27" s="33"/>
      <c r="BY27" s="33"/>
      <c r="CE27" s="277"/>
      <c r="CF27" s="277"/>
      <c r="CG27" s="277"/>
      <c r="CH27" s="277"/>
      <c r="CI27" s="277"/>
      <c r="CJ27" s="277"/>
      <c r="CK27" s="277"/>
      <c r="CL27" s="277"/>
      <c r="CM27" s="277"/>
      <c r="CN27" s="277"/>
      <c r="CO27" s="277"/>
      <c r="CQ27" s="28" t="s">
        <v>262</v>
      </c>
      <c r="CR27" s="51">
        <f>CC4</f>
        <v>0</v>
      </c>
      <c r="CT27" s="13"/>
      <c r="CV27" s="28" t="s">
        <v>264</v>
      </c>
      <c r="CW27" s="51">
        <f>CC15</f>
        <v>0</v>
      </c>
      <c r="CY27" s="13"/>
    </row>
    <row r="28" spans="2:118" x14ac:dyDescent="0.3">
      <c r="B28" s="60" t="s">
        <v>56</v>
      </c>
      <c r="C28" s="6">
        <v>0</v>
      </c>
      <c r="D28" s="56" t="s">
        <v>114</v>
      </c>
      <c r="K28" s="279" t="e" vm="3">
        <v>#VALUE!</v>
      </c>
      <c r="L28" s="280"/>
      <c r="M28" s="280"/>
      <c r="N28" s="280"/>
      <c r="O28" s="280"/>
      <c r="P28" s="280"/>
      <c r="Q28" s="280"/>
      <c r="R28" s="280"/>
      <c r="S28" s="281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6"/>
        <v>-0.12982177734375</v>
      </c>
      <c r="AD28" s="20">
        <f t="shared" si="17"/>
        <v>-37.38836669921875</v>
      </c>
      <c r="AE28" s="21">
        <f t="shared" si="18"/>
        <v>122.79850769042969</v>
      </c>
      <c r="AJ28" s="277"/>
      <c r="AK28" s="277"/>
      <c r="AL28" s="277"/>
      <c r="AM28" s="277"/>
      <c r="AN28" s="277"/>
      <c r="AO28" s="277"/>
      <c r="AP28" s="277"/>
      <c r="AQ28" s="277"/>
      <c r="AR28" s="277"/>
      <c r="BB28" s="33" t="s">
        <v>59</v>
      </c>
      <c r="BC28" s="33">
        <f t="shared" si="24"/>
        <v>0.19510436210233836</v>
      </c>
      <c r="BD28" s="33">
        <f t="shared" si="24"/>
        <v>0.13086635053732423</v>
      </c>
      <c r="BE28" s="33">
        <f t="shared" si="25"/>
        <v>0.14240570919335802</v>
      </c>
      <c r="BF28" s="33">
        <f t="shared" si="25"/>
        <v>0.1022385799174179</v>
      </c>
      <c r="BG28" s="33">
        <f t="shared" si="25"/>
        <v>1.7882148312796744E-2</v>
      </c>
      <c r="BH28" s="33">
        <f t="shared" si="25"/>
        <v>0.99459916627161371</v>
      </c>
      <c r="BI28" s="33"/>
      <c r="BJ28" s="33">
        <f t="shared" si="27"/>
        <v>0</v>
      </c>
      <c r="BK28" s="33"/>
      <c r="BL28" s="33"/>
      <c r="BM28" s="41">
        <v>-0.70357300174276294</v>
      </c>
      <c r="BN28" s="33">
        <v>-0.15670547246450395</v>
      </c>
      <c r="BO28" s="33">
        <v>-4.8455806815299443E-2</v>
      </c>
      <c r="BP28" s="33">
        <v>-1.3128752385702328E-3</v>
      </c>
      <c r="BQ28" s="33">
        <v>-4.8563041393229348E-3</v>
      </c>
      <c r="BR28" s="42">
        <v>3.4768031280960933E-2</v>
      </c>
      <c r="BS28" s="43">
        <f t="shared" si="26"/>
        <v>0</v>
      </c>
      <c r="BT28" s="33" t="s">
        <v>52</v>
      </c>
      <c r="BU28" s="43">
        <v>0</v>
      </c>
      <c r="BV28" s="33" t="s">
        <v>45</v>
      </c>
      <c r="BW28" s="33"/>
      <c r="BX28" s="33"/>
      <c r="BY28" s="33"/>
      <c r="CE28" s="277"/>
      <c r="CF28" s="277"/>
      <c r="CG28" s="277"/>
      <c r="CH28" s="277"/>
      <c r="CI28" s="277"/>
      <c r="CJ28" s="277"/>
      <c r="CK28" s="277"/>
      <c r="CL28" s="277"/>
      <c r="CM28" s="277"/>
      <c r="CN28" s="277"/>
      <c r="CO28" s="277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0</v>
      </c>
      <c r="D29" s="56" t="s">
        <v>114</v>
      </c>
      <c r="K29" s="282"/>
      <c r="L29" s="283"/>
      <c r="M29" s="283"/>
      <c r="N29" s="283"/>
      <c r="O29" s="283"/>
      <c r="P29" s="283"/>
      <c r="Q29" s="283"/>
      <c r="R29" s="283"/>
      <c r="S29" s="284"/>
      <c r="U29" s="88" t="s">
        <v>128</v>
      </c>
      <c r="V29" s="7" t="s">
        <v>2</v>
      </c>
      <c r="W29" s="172">
        <f>'Free Truss Solver '!BU15/1000</f>
        <v>0</v>
      </c>
      <c r="X29" s="89" t="s">
        <v>141</v>
      </c>
      <c r="AB29" s="7">
        <v>8</v>
      </c>
      <c r="AC29" s="19">
        <f t="shared" si="16"/>
        <v>-149.4287109375</v>
      </c>
      <c r="AD29" s="20">
        <f t="shared" si="17"/>
        <v>-379.52993774414063</v>
      </c>
      <c r="AE29" s="21">
        <f t="shared" si="18"/>
        <v>88.741676330566406</v>
      </c>
      <c r="AJ29" s="277"/>
      <c r="AK29" s="277"/>
      <c r="AL29" s="277"/>
      <c r="AM29" s="277"/>
      <c r="AN29" s="277"/>
      <c r="AO29" s="277"/>
      <c r="AP29" s="277"/>
      <c r="AQ29" s="277"/>
      <c r="AR29" s="277"/>
      <c r="BB29" s="33" t="s">
        <v>61</v>
      </c>
      <c r="BC29" s="33">
        <f t="shared" si="24"/>
        <v>-286.11654151575834</v>
      </c>
      <c r="BD29" s="33">
        <f t="shared" si="24"/>
        <v>-78.464090220799434</v>
      </c>
      <c r="BE29" s="33">
        <f t="shared" si="25"/>
        <v>-190.11716295971578</v>
      </c>
      <c r="BF29" s="33">
        <f t="shared" si="25"/>
        <v>-121.56790738070234</v>
      </c>
      <c r="BG29" s="33">
        <f t="shared" si="25"/>
        <v>-33.1421405516381</v>
      </c>
      <c r="BH29" s="33">
        <f t="shared" si="25"/>
        <v>-24.499099374552785</v>
      </c>
      <c r="BI29" s="33"/>
      <c r="BJ29" s="33">
        <f t="shared" si="27"/>
        <v>0</v>
      </c>
      <c r="BK29" s="33"/>
      <c r="BL29" s="33"/>
      <c r="BM29" s="41">
        <v>-3.4990631122951046E-2</v>
      </c>
      <c r="BN29" s="33">
        <v>1.752411875508421</v>
      </c>
      <c r="BO29" s="33">
        <v>0.34409671110267903</v>
      </c>
      <c r="BP29" s="33">
        <v>6.4845155510595189E-3</v>
      </c>
      <c r="BQ29" s="33">
        <v>4.5240029566341938E-3</v>
      </c>
      <c r="BR29" s="42">
        <v>-2.1006944940149475E-2</v>
      </c>
      <c r="BS29" s="43">
        <f t="shared" si="26"/>
        <v>0</v>
      </c>
      <c r="BT29" s="33" t="s">
        <v>53</v>
      </c>
      <c r="BU29" s="43">
        <v>0</v>
      </c>
      <c r="BV29" s="33" t="s">
        <v>46</v>
      </c>
      <c r="BW29" s="33"/>
      <c r="BX29" s="33"/>
      <c r="BY29" s="33"/>
      <c r="CE29" s="277"/>
      <c r="CF29" s="277"/>
      <c r="CG29" s="277"/>
      <c r="CH29" s="277"/>
      <c r="CI29" s="277"/>
      <c r="CJ29" s="277"/>
      <c r="CK29" s="277"/>
      <c r="CL29" s="277"/>
      <c r="CM29" s="277"/>
      <c r="CN29" s="277"/>
      <c r="CO29" s="277"/>
      <c r="CQ29" s="12"/>
      <c r="CR29" s="51">
        <f>AC46</f>
        <v>-0.26505163105766394</v>
      </c>
      <c r="CS29" s="51">
        <f>AD46</f>
        <v>0.94428910867504545</v>
      </c>
      <c r="CT29" s="67">
        <f>AE46</f>
        <v>0.19510436210233836</v>
      </c>
      <c r="CV29" s="12"/>
      <c r="CW29" s="51">
        <f>AC64</f>
        <v>-0.26486517991378677</v>
      </c>
      <c r="CX29" s="51">
        <f>AD64</f>
        <v>0.95885020167162038</v>
      </c>
      <c r="CY29" s="67">
        <f>AE64</f>
        <v>0.1022385799174179</v>
      </c>
      <c r="DB29" t="s">
        <v>401</v>
      </c>
      <c r="DC29" s="178">
        <f>-ABS(DC11*DC19/DC26)</f>
        <v>0</v>
      </c>
      <c r="DD29" t="s">
        <v>141</v>
      </c>
      <c r="DI29" t="s">
        <v>401</v>
      </c>
      <c r="DJ29" s="178">
        <f>-ABS(DJ11*DJ19/DJ26)</f>
        <v>0</v>
      </c>
      <c r="DK29" t="s">
        <v>141</v>
      </c>
    </row>
    <row r="30" spans="2:118" x14ac:dyDescent="0.3">
      <c r="B30" s="60" t="s">
        <v>59</v>
      </c>
      <c r="C30" s="7">
        <v>0</v>
      </c>
      <c r="D30" s="56" t="s">
        <v>114</v>
      </c>
      <c r="K30" s="282"/>
      <c r="L30" s="283"/>
      <c r="M30" s="283"/>
      <c r="N30" s="283"/>
      <c r="O30" s="283"/>
      <c r="P30" s="283"/>
      <c r="Q30" s="283"/>
      <c r="R30" s="283"/>
      <c r="S30" s="284"/>
      <c r="U30" s="88" t="s">
        <v>128</v>
      </c>
      <c r="V30" s="7" t="s">
        <v>3</v>
      </c>
      <c r="W30" s="172">
        <f>'Free Truss Solver '!BU16/1000</f>
        <v>0</v>
      </c>
      <c r="X30" s="89" t="s">
        <v>141</v>
      </c>
      <c r="AB30" s="26" t="s">
        <v>37</v>
      </c>
      <c r="AC30" s="19">
        <f t="shared" si="16"/>
        <v>0</v>
      </c>
      <c r="AD30" s="20">
        <f t="shared" si="17"/>
        <v>0</v>
      </c>
      <c r="AE30" s="21">
        <f t="shared" si="18"/>
        <v>0</v>
      </c>
      <c r="AJ30" s="277"/>
      <c r="AK30" s="277"/>
      <c r="AL30" s="277"/>
      <c r="AM30" s="277"/>
      <c r="AN30" s="277"/>
      <c r="AO30" s="277"/>
      <c r="AP30" s="277"/>
      <c r="AQ30" s="277"/>
      <c r="AR30" s="277"/>
      <c r="BB30" s="33" t="s">
        <v>62</v>
      </c>
      <c r="BC30" s="33">
        <f t="shared" si="24"/>
        <v>-75.719623975023296</v>
      </c>
      <c r="BD30" s="33">
        <f t="shared" si="24"/>
        <v>280.01558872135837</v>
      </c>
      <c r="BE30" s="33">
        <f t="shared" si="25"/>
        <v>-29.354030838182897</v>
      </c>
      <c r="BF30" s="33">
        <f t="shared" si="25"/>
        <v>-32.511776038412208</v>
      </c>
      <c r="BG30" s="33">
        <f t="shared" si="25"/>
        <v>118.40890768919802</v>
      </c>
      <c r="BH30" s="33">
        <f t="shared" si="25"/>
        <v>1.3436306670748845</v>
      </c>
      <c r="BI30" s="33"/>
      <c r="BJ30" s="33">
        <f t="shared" si="27"/>
        <v>0</v>
      </c>
      <c r="BK30" s="33"/>
      <c r="BL30" s="33"/>
      <c r="BM30" s="41">
        <v>1.7412581672194372</v>
      </c>
      <c r="BN30" s="33">
        <v>0.46561557496466227</v>
      </c>
      <c r="BO30" s="33">
        <v>7.9953601816759409E-2</v>
      </c>
      <c r="BP30" s="33">
        <v>1.6420636354136115E-3</v>
      </c>
      <c r="BQ30" s="33">
        <v>-5.2177390690988064E-3</v>
      </c>
      <c r="BR30" s="42">
        <v>-3.6453280977439577E-3</v>
      </c>
      <c r="BS30" s="43">
        <f t="shared" si="26"/>
        <v>0</v>
      </c>
      <c r="BT30" s="33" t="s">
        <v>54</v>
      </c>
      <c r="BU30" s="43">
        <v>0</v>
      </c>
      <c r="BV30" s="33" t="s">
        <v>47</v>
      </c>
      <c r="BW30" s="33"/>
      <c r="BX30" s="33"/>
      <c r="BY30" s="33"/>
      <c r="CE30" s="277"/>
      <c r="CF30" s="277"/>
      <c r="CG30" s="277"/>
      <c r="CH30" s="277"/>
      <c r="CI30" s="277"/>
      <c r="CJ30" s="277"/>
      <c r="CK30" s="277"/>
      <c r="CL30" s="277"/>
      <c r="CM30" s="277"/>
      <c r="CN30" s="277"/>
      <c r="CO30" s="277"/>
      <c r="CQ30" s="12"/>
      <c r="CT30" s="13"/>
      <c r="CV30" s="12"/>
      <c r="CY30" s="13"/>
    </row>
    <row r="31" spans="2:118" x14ac:dyDescent="0.3">
      <c r="B31" s="60" t="s">
        <v>61</v>
      </c>
      <c r="C31" s="7">
        <v>0</v>
      </c>
      <c r="D31" s="56" t="s">
        <v>120</v>
      </c>
      <c r="K31" s="282"/>
      <c r="L31" s="283"/>
      <c r="M31" s="283"/>
      <c r="N31" s="283"/>
      <c r="O31" s="283"/>
      <c r="P31" s="283"/>
      <c r="Q31" s="283"/>
      <c r="R31" s="283"/>
      <c r="S31" s="284"/>
      <c r="U31" s="88" t="s">
        <v>128</v>
      </c>
      <c r="V31" s="7" t="s">
        <v>4</v>
      </c>
      <c r="W31" s="172">
        <f>'Free Truss Solver '!BU17/1000</f>
        <v>0</v>
      </c>
      <c r="X31" s="89" t="s">
        <v>141</v>
      </c>
      <c r="AB31" s="7">
        <v>10</v>
      </c>
      <c r="AC31" s="19">
        <f t="shared" si="16"/>
        <v>-8.98980712890625</v>
      </c>
      <c r="AD31" s="20">
        <f t="shared" si="17"/>
        <v>-84.064697265625</v>
      </c>
      <c r="AE31" s="21">
        <f t="shared" si="18"/>
        <v>294.48294067382813</v>
      </c>
      <c r="AJ31" s="277"/>
      <c r="AK31" s="277"/>
      <c r="AL31" s="277"/>
      <c r="AM31" s="277"/>
      <c r="AN31" s="277"/>
      <c r="AO31" s="277"/>
      <c r="AP31" s="277"/>
      <c r="AQ31" s="277"/>
      <c r="AR31" s="277"/>
      <c r="BB31" s="33" t="s">
        <v>63</v>
      </c>
      <c r="BC31" s="33">
        <f t="shared" si="24"/>
        <v>-22.216006459515562</v>
      </c>
      <c r="BD31" s="33">
        <f t="shared" si="24"/>
        <v>56.876900666861133</v>
      </c>
      <c r="BE31" s="33">
        <f t="shared" si="25"/>
        <v>19.329883793249643</v>
      </c>
      <c r="BF31" s="33">
        <f t="shared" si="25"/>
        <v>-10.027356109858632</v>
      </c>
      <c r="BG31" s="33">
        <f t="shared" si="25"/>
        <v>36.016830926773387</v>
      </c>
      <c r="BH31" s="33">
        <f t="shared" si="25"/>
        <v>0.38319390316543217</v>
      </c>
      <c r="BI31" s="33"/>
      <c r="BJ31" s="33">
        <f t="shared" si="27"/>
        <v>0</v>
      </c>
      <c r="BK31" s="33"/>
      <c r="BL31" s="33"/>
      <c r="BM31" s="44">
        <v>7.2795725710880291E-2</v>
      </c>
      <c r="BN31" s="45">
        <v>-1.5845482641113767E-2</v>
      </c>
      <c r="BO31" s="45">
        <v>1.0212984652522561</v>
      </c>
      <c r="BP31" s="45">
        <v>7.1231178791568688E-4</v>
      </c>
      <c r="BQ31" s="45">
        <v>-5.1705231008351837E-4</v>
      </c>
      <c r="BR31" s="46">
        <v>1.5721291852124364E-5</v>
      </c>
      <c r="BS31" s="47">
        <f t="shared" si="26"/>
        <v>0</v>
      </c>
      <c r="BT31" s="33" t="s">
        <v>55</v>
      </c>
      <c r="BU31" s="47">
        <v>0</v>
      </c>
      <c r="BV31" s="33" t="s">
        <v>48</v>
      </c>
      <c r="BW31" s="33"/>
      <c r="BX31" s="33"/>
      <c r="BY31" s="33"/>
      <c r="CE31" s="277"/>
      <c r="CF31" s="277"/>
      <c r="CG31" s="277"/>
      <c r="CH31" s="277"/>
      <c r="CI31" s="277"/>
      <c r="CJ31" s="277"/>
      <c r="CK31" s="277"/>
      <c r="CL31" s="277"/>
      <c r="CM31" s="277"/>
      <c r="CN31" s="277"/>
      <c r="CO31" s="277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2"/>
      <c r="L32" s="283"/>
      <c r="M32" s="283"/>
      <c r="N32" s="283"/>
      <c r="O32" s="283"/>
      <c r="P32" s="283"/>
      <c r="Q32" s="283"/>
      <c r="R32" s="283"/>
      <c r="S32" s="284"/>
      <c r="U32" s="90" t="s">
        <v>131</v>
      </c>
      <c r="V32" s="30" t="s">
        <v>2</v>
      </c>
      <c r="W32" s="173">
        <f>'Free Truss Solver '!BU18/1000</f>
        <v>0</v>
      </c>
      <c r="X32" s="91" t="s">
        <v>141</v>
      </c>
      <c r="AB32" s="7">
        <v>11</v>
      </c>
      <c r="AC32" s="19">
        <f t="shared" si="16"/>
        <v>-44.41510009765625</v>
      </c>
      <c r="AD32" s="20">
        <f t="shared" si="17"/>
        <v>-289.82147216796875</v>
      </c>
      <c r="AE32" s="21">
        <f t="shared" si="18"/>
        <v>160.66046142578125</v>
      </c>
      <c r="AJ32" s="277"/>
      <c r="AK32" s="277"/>
      <c r="AL32" s="277"/>
      <c r="AM32" s="277"/>
      <c r="AN32" s="277"/>
      <c r="AO32" s="277"/>
      <c r="AP32" s="277"/>
      <c r="AQ32" s="277"/>
      <c r="AR32" s="277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7"/>
      <c r="CF32" s="277"/>
      <c r="CG32" s="277"/>
      <c r="CH32" s="277"/>
      <c r="CI32" s="277"/>
      <c r="CJ32" s="277"/>
      <c r="CK32" s="277"/>
      <c r="CL32" s="277"/>
      <c r="CM32" s="277"/>
      <c r="CN32" s="277"/>
      <c r="CO32" s="277"/>
      <c r="CQ32" s="12"/>
      <c r="CR32">
        <f>CR6*CR25</f>
        <v>-0.13730940150580273</v>
      </c>
      <c r="CS32">
        <f>CS6*CS25</f>
        <v>-0.20142070117300276</v>
      </c>
      <c r="CT32" s="13">
        <f>CT6*CT25</f>
        <v>-7.0619091451717436E-2</v>
      </c>
      <c r="CV32" s="12"/>
      <c r="CW32">
        <f>CW6*CW25</f>
        <v>-0.2257024511098133</v>
      </c>
      <c r="CX32">
        <f>CX6*CX25</f>
        <v>-0.19588873818746447</v>
      </c>
      <c r="CY32" s="13">
        <f>CY6*CY25</f>
        <v>1.1260019384566314E-2</v>
      </c>
      <c r="DB32" t="s">
        <v>404</v>
      </c>
      <c r="DC32" cm="1">
        <f t="array" ref="DC32:DE32">DC23:DE23</f>
        <v>-0.29353263296871862</v>
      </c>
      <c r="DD32">
        <v>-0.35104292003758164</v>
      </c>
      <c r="DE32">
        <v>0.88916109995542414</v>
      </c>
      <c r="DI32" t="s">
        <v>404</v>
      </c>
      <c r="DJ32" cm="1">
        <f t="array" ref="DJ32:DL32">DJ23:DL23</f>
        <v>-5.8677205190853905E-2</v>
      </c>
      <c r="DK32">
        <v>-0.48422065005978948</v>
      </c>
      <c r="DL32">
        <v>0.95410258125877623</v>
      </c>
    </row>
    <row r="33" spans="2:116" ht="15" thickBot="1" x14ac:dyDescent="0.35">
      <c r="B33" s="61" t="s">
        <v>63</v>
      </c>
      <c r="C33" s="94">
        <v>0</v>
      </c>
      <c r="D33" s="64" t="s">
        <v>120</v>
      </c>
      <c r="K33" s="282"/>
      <c r="L33" s="283"/>
      <c r="M33" s="283"/>
      <c r="N33" s="283"/>
      <c r="O33" s="283"/>
      <c r="P33" s="283"/>
      <c r="Q33" s="283"/>
      <c r="R33" s="283"/>
      <c r="S33" s="284"/>
      <c r="U33" s="88" t="s">
        <v>132</v>
      </c>
      <c r="V33" s="7" t="s">
        <v>2</v>
      </c>
      <c r="W33" s="172">
        <f>'Free Truss Solver '!BU19/1000</f>
        <v>0</v>
      </c>
      <c r="X33" s="89" t="s">
        <v>141</v>
      </c>
      <c r="AB33" s="7">
        <v>12</v>
      </c>
      <c r="AC33" s="19">
        <f t="shared" si="16"/>
        <v>-3.22576904296875</v>
      </c>
      <c r="AD33" s="20">
        <f t="shared" si="17"/>
        <v>-63.10205078125</v>
      </c>
      <c r="AE33" s="21">
        <f t="shared" si="18"/>
        <v>130.16220092773438</v>
      </c>
      <c r="AJ33" s="277"/>
      <c r="AK33" s="277"/>
      <c r="AL33" s="277"/>
      <c r="AM33" s="277"/>
      <c r="AN33" s="277"/>
      <c r="AO33" s="277"/>
      <c r="AP33" s="277"/>
      <c r="AQ33" s="277"/>
      <c r="AR33" s="277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7"/>
      <c r="CF33" s="277"/>
      <c r="CG33" s="277"/>
      <c r="CH33" s="277"/>
      <c r="CI33" s="277"/>
      <c r="CJ33" s="277"/>
      <c r="CK33" s="277"/>
      <c r="CL33" s="277"/>
      <c r="CM33" s="277"/>
      <c r="CN33" s="277"/>
      <c r="CO33" s="277"/>
      <c r="CQ33" s="12" t="s">
        <v>270</v>
      </c>
      <c r="CR33">
        <f>SUM(CR32:CT32)</f>
        <v>-0.40934919413052295</v>
      </c>
      <c r="CT33" s="13"/>
      <c r="CV33" s="12" t="s">
        <v>272</v>
      </c>
      <c r="CW33">
        <f>SUM(CW32:CY32)</f>
        <v>-0.41033116991271146</v>
      </c>
      <c r="CY33" s="13"/>
      <c r="DB33" t="s">
        <v>401</v>
      </c>
      <c r="DC33" s="178">
        <f>DC29</f>
        <v>0</v>
      </c>
      <c r="DD33" t="s">
        <v>141</v>
      </c>
      <c r="DI33" t="s">
        <v>401</v>
      </c>
      <c r="DJ33" s="178">
        <f>DJ29</f>
        <v>0</v>
      </c>
      <c r="DK33" t="s">
        <v>141</v>
      </c>
    </row>
    <row r="34" spans="2:116" ht="15" thickBot="1" x14ac:dyDescent="0.35">
      <c r="K34" s="282"/>
      <c r="L34" s="283"/>
      <c r="M34" s="283"/>
      <c r="N34" s="283"/>
      <c r="O34" s="283"/>
      <c r="P34" s="283"/>
      <c r="Q34" s="283"/>
      <c r="R34" s="283"/>
      <c r="S34" s="284"/>
      <c r="U34" s="88" t="s">
        <v>132</v>
      </c>
      <c r="V34" s="7" t="s">
        <v>3</v>
      </c>
      <c r="W34" s="172">
        <f>'Free Truss Solver '!BU20/1000</f>
        <v>0</v>
      </c>
      <c r="X34" s="89" t="s">
        <v>141</v>
      </c>
      <c r="AB34" s="8">
        <v>13</v>
      </c>
      <c r="AC34" s="22">
        <f t="shared" si="16"/>
        <v>-75.5799560546875</v>
      </c>
      <c r="AD34" s="23">
        <f t="shared" si="17"/>
        <v>-292.07431030273438</v>
      </c>
      <c r="AE34" s="24">
        <f t="shared" si="18"/>
        <v>324.80108642578125</v>
      </c>
      <c r="AJ34" s="277"/>
      <c r="AK34" s="277"/>
      <c r="AL34" s="277"/>
      <c r="AM34" s="277"/>
      <c r="AN34" s="277"/>
      <c r="AO34" s="277"/>
      <c r="AP34" s="277"/>
      <c r="AQ34" s="277"/>
      <c r="AR34" s="277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7"/>
      <c r="CF34" s="277"/>
      <c r="CG34" s="277"/>
      <c r="CH34" s="277"/>
      <c r="CI34" s="277"/>
      <c r="CJ34" s="277"/>
      <c r="CK34" s="277"/>
      <c r="CL34" s="277"/>
      <c r="CM34" s="277"/>
      <c r="CN34" s="277"/>
      <c r="CO34" s="277"/>
      <c r="CQ34" s="12" t="s">
        <v>269</v>
      </c>
      <c r="CR34">
        <f>CR33*CR18</f>
        <v>0</v>
      </c>
      <c r="CT34" s="13"/>
      <c r="CV34" s="12" t="s">
        <v>273</v>
      </c>
      <c r="CW34">
        <f>CW33*CW18</f>
        <v>0</v>
      </c>
      <c r="CY34" s="13"/>
      <c r="DB34" t="s">
        <v>42</v>
      </c>
      <c r="DC34" cm="1">
        <f t="array" ref="DC34:DE34">DC16:DE16</f>
        <v>0.23407417668695424</v>
      </c>
      <c r="DD34">
        <v>0.74075178431570776</v>
      </c>
      <c r="DE34">
        <v>-0.62967934207929976</v>
      </c>
      <c r="DF34" t="s">
        <v>418</v>
      </c>
      <c r="DI34" t="s">
        <v>43</v>
      </c>
      <c r="DJ34" cm="1">
        <f t="array" ref="DJ34:DL34">DJ16:DL16</f>
        <v>0.11460492651532769</v>
      </c>
      <c r="DK34">
        <v>0.6656470022284755</v>
      </c>
      <c r="DL34">
        <v>0.4329312227241276</v>
      </c>
    </row>
    <row r="35" spans="2:116" ht="15" thickBot="1" x14ac:dyDescent="0.35">
      <c r="B35" s="174" t="s">
        <v>333</v>
      </c>
      <c r="C35" s="296" t="s">
        <v>332</v>
      </c>
      <c r="D35" s="296"/>
      <c r="E35" s="296"/>
      <c r="F35" s="296"/>
      <c r="G35" s="297"/>
      <c r="K35" s="282"/>
      <c r="L35" s="283"/>
      <c r="M35" s="283"/>
      <c r="N35" s="283"/>
      <c r="O35" s="283"/>
      <c r="P35" s="283"/>
      <c r="Q35" s="283"/>
      <c r="R35" s="283"/>
      <c r="S35" s="284"/>
      <c r="U35" s="262" t="s">
        <v>134</v>
      </c>
      <c r="V35" s="263"/>
      <c r="W35" s="263"/>
      <c r="X35" s="264"/>
      <c r="AJ35" s="277"/>
      <c r="AK35" s="277"/>
      <c r="AL35" s="277"/>
      <c r="AM35" s="277"/>
      <c r="AN35" s="277"/>
      <c r="AO35" s="277"/>
      <c r="AP35" s="277"/>
      <c r="AQ35" s="277"/>
      <c r="AR35" s="277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7"/>
      <c r="CF35" s="277"/>
      <c r="CG35" s="277"/>
      <c r="CH35" s="277"/>
      <c r="CI35" s="277"/>
      <c r="CJ35" s="277"/>
      <c r="CK35" s="277"/>
      <c r="CL35" s="277"/>
      <c r="CM35" s="277"/>
      <c r="CN35" s="277"/>
      <c r="CO35" s="277"/>
      <c r="CQ35" s="12"/>
      <c r="CT35" s="13"/>
      <c r="CV35" s="12"/>
      <c r="CY35" s="13"/>
      <c r="DB35" t="s">
        <v>405</v>
      </c>
      <c r="DC35" s="178">
        <f>ABS(DC11)</f>
        <v>0</v>
      </c>
      <c r="DD35" t="s">
        <v>141</v>
      </c>
      <c r="DI35" t="s">
        <v>145</v>
      </c>
      <c r="DJ35" s="178">
        <f>ABS(DJ11)</f>
        <v>0</v>
      </c>
      <c r="DK35" t="s">
        <v>141</v>
      </c>
    </row>
    <row r="36" spans="2:116" ht="15" thickBot="1" x14ac:dyDescent="0.35">
      <c r="B36" s="175">
        <f>IF(C36="Front Pushrod",0,
IF(C36="Front Pullrod",1,
IF(C36="Rear Pushrod",2,3)))</f>
        <v>0</v>
      </c>
      <c r="C36" s="298" t="s">
        <v>353</v>
      </c>
      <c r="D36" s="298"/>
      <c r="E36" s="298"/>
      <c r="F36" s="298"/>
      <c r="G36" s="299"/>
      <c r="K36" s="282"/>
      <c r="L36" s="283"/>
      <c r="M36" s="283"/>
      <c r="N36" s="283"/>
      <c r="O36" s="283"/>
      <c r="P36" s="283"/>
      <c r="Q36" s="283"/>
      <c r="R36" s="283"/>
      <c r="S36" s="284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7"/>
      <c r="AK36" s="277"/>
      <c r="AL36" s="277"/>
      <c r="AM36" s="277"/>
      <c r="AN36" s="277"/>
      <c r="AO36" s="277"/>
      <c r="AP36" s="277"/>
      <c r="AQ36" s="277"/>
      <c r="AR36" s="277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7"/>
      <c r="CF36" s="277"/>
      <c r="CG36" s="277"/>
      <c r="CH36" s="277"/>
      <c r="CI36" s="277"/>
      <c r="CJ36" s="277"/>
      <c r="CK36" s="277"/>
      <c r="CL36" s="277"/>
      <c r="CM36" s="277"/>
      <c r="CN36" s="277"/>
      <c r="CO36" s="277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2"/>
      <c r="L37" s="283"/>
      <c r="M37" s="283"/>
      <c r="N37" s="283"/>
      <c r="O37" s="283"/>
      <c r="P37" s="283"/>
      <c r="Q37" s="283"/>
      <c r="R37" s="283"/>
      <c r="S37" s="284"/>
      <c r="U37" s="92" t="s">
        <v>139</v>
      </c>
      <c r="V37" s="5"/>
      <c r="W37" s="173">
        <f>'Free Truss Solver '!CR18/1000</f>
        <v>0</v>
      </c>
      <c r="X37" s="91" t="s">
        <v>141</v>
      </c>
      <c r="AB37" s="12" t="s">
        <v>68</v>
      </c>
      <c r="AC37" s="20">
        <f>AC23</f>
        <v>-6.45989990234375</v>
      </c>
      <c r="AD37" s="20">
        <f>AD23</f>
        <v>-60.80322265625</v>
      </c>
      <c r="AE37" s="21">
        <f>AE23</f>
        <v>290.43389892578125</v>
      </c>
      <c r="AJ37" s="277"/>
      <c r="AK37" s="277"/>
      <c r="AL37" s="277"/>
      <c r="AM37" s="277"/>
      <c r="AN37" s="277"/>
      <c r="AO37" s="277"/>
      <c r="AP37" s="277"/>
      <c r="AQ37" s="277"/>
      <c r="AR37" s="277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7"/>
      <c r="CF37" s="277"/>
      <c r="CG37" s="277"/>
      <c r="CH37" s="277"/>
      <c r="CI37" s="277"/>
      <c r="CJ37" s="277"/>
      <c r="CK37" s="277"/>
      <c r="CL37" s="277"/>
      <c r="CM37" s="277"/>
      <c r="CN37" s="277"/>
      <c r="CO37" s="277"/>
      <c r="CQ37" s="12"/>
      <c r="CR37">
        <f>CR6*CR29</f>
        <v>3.7862474562629707E-2</v>
      </c>
      <c r="CS37">
        <f>CS6*CS29</f>
        <v>-0.78347327619266027</v>
      </c>
      <c r="CT37" s="13">
        <f>CT6*CT29</f>
        <v>-0.10528369388588088</v>
      </c>
      <c r="CV37" s="12"/>
      <c r="CW37">
        <f>CW6*CW29</f>
        <v>6.1998098921361648E-2</v>
      </c>
      <c r="CX37">
        <f>CX6*CX29</f>
        <v>-0.71026999777972899</v>
      </c>
      <c r="CY37" s="13">
        <f>CY6*CY29</f>
        <v>6.437752173752162E-2</v>
      </c>
      <c r="DB37" t="s">
        <v>406</v>
      </c>
      <c r="DC37">
        <f>DC32*$DC33</f>
        <v>0</v>
      </c>
      <c r="DD37">
        <f t="shared" ref="DD37:DE37" si="28">DD32*$DC33</f>
        <v>0</v>
      </c>
      <c r="DE37">
        <f t="shared" si="28"/>
        <v>0</v>
      </c>
      <c r="DI37" t="s">
        <v>406</v>
      </c>
      <c r="DJ37">
        <f>DJ32*$DJ33</f>
        <v>0</v>
      </c>
      <c r="DK37">
        <f t="shared" ref="DK37:DL37" si="29">DK32*$DJ33</f>
        <v>0</v>
      </c>
      <c r="DL37">
        <f t="shared" si="29"/>
        <v>0</v>
      </c>
    </row>
    <row r="38" spans="2:116" x14ac:dyDescent="0.3">
      <c r="K38" s="282"/>
      <c r="L38" s="283"/>
      <c r="M38" s="283"/>
      <c r="N38" s="283"/>
      <c r="O38" s="283"/>
      <c r="P38" s="283"/>
      <c r="Q38" s="283"/>
      <c r="R38" s="283"/>
      <c r="S38" s="284"/>
      <c r="U38" s="50" t="s">
        <v>135</v>
      </c>
      <c r="V38" s="13"/>
      <c r="W38" s="172">
        <f>'Free Truss Solver '!CR63/1000</f>
        <v>0</v>
      </c>
      <c r="X38" s="89" t="s">
        <v>141</v>
      </c>
      <c r="AB38" s="12"/>
      <c r="AE38" s="13"/>
      <c r="AJ38" s="277"/>
      <c r="AK38" s="277"/>
      <c r="AL38" s="277"/>
      <c r="AM38" s="277"/>
      <c r="AN38" s="277"/>
      <c r="AO38" s="277"/>
      <c r="AP38" s="277"/>
      <c r="AQ38" s="277"/>
      <c r="AR38" s="277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7"/>
      <c r="CF38" s="277"/>
      <c r="CG38" s="277"/>
      <c r="CH38" s="277"/>
      <c r="CI38" s="277"/>
      <c r="CJ38" s="277"/>
      <c r="CK38" s="277"/>
      <c r="CL38" s="277"/>
      <c r="CM38" s="277"/>
      <c r="CN38" s="277"/>
      <c r="CO38" s="277"/>
      <c r="CQ38" s="12"/>
      <c r="CR38">
        <f>SUM(CR37:CT37)</f>
        <v>-0.85089449551591145</v>
      </c>
      <c r="CT38" s="13"/>
      <c r="CV38" s="12"/>
      <c r="CW38">
        <f>SUM(CW37:CY37)</f>
        <v>-0.58389437712084569</v>
      </c>
      <c r="CY38" s="13"/>
      <c r="DB38" t="s">
        <v>407</v>
      </c>
      <c r="DC38">
        <f>-DC34*$DC35</f>
        <v>0</v>
      </c>
      <c r="DD38">
        <f t="shared" ref="DD38:DE38" si="30">-DD34*$DC35</f>
        <v>0</v>
      </c>
      <c r="DE38">
        <f t="shared" si="30"/>
        <v>0</v>
      </c>
      <c r="DI38" t="s">
        <v>417</v>
      </c>
      <c r="DJ38">
        <f>-DJ34*$DJ35</f>
        <v>0</v>
      </c>
      <c r="DK38">
        <f t="shared" ref="DK38:DL38" si="31">-DK34*$DJ35</f>
        <v>0</v>
      </c>
      <c r="DL38">
        <f t="shared" si="31"/>
        <v>0</v>
      </c>
    </row>
    <row r="39" spans="2:116" ht="15" thickBot="1" x14ac:dyDescent="0.35">
      <c r="K39" s="282"/>
      <c r="L39" s="283"/>
      <c r="M39" s="283"/>
      <c r="N39" s="283"/>
      <c r="O39" s="283"/>
      <c r="P39" s="283"/>
      <c r="Q39" s="283"/>
      <c r="R39" s="283"/>
      <c r="S39" s="284"/>
      <c r="U39" s="50" t="s">
        <v>136</v>
      </c>
      <c r="V39" s="13"/>
      <c r="W39" s="172">
        <f>'Free Truss Solver '!CR58/1000</f>
        <v>0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8" t="e" vm="4">
        <v>#VALUE!</v>
      </c>
      <c r="BG39" s="278"/>
      <c r="BH39" s="278"/>
      <c r="BI39" s="278"/>
      <c r="BJ39" s="278"/>
      <c r="BK39" s="278"/>
      <c r="BL39" s="278"/>
      <c r="BM39" s="278"/>
      <c r="BN39" s="278"/>
      <c r="BO39" s="278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>
        <f>CR38*CR18</f>
        <v>0</v>
      </c>
      <c r="CT39" s="13"/>
      <c r="CV39" s="12"/>
      <c r="CW39">
        <f>CW38*CW18</f>
        <v>0</v>
      </c>
      <c r="CY39" s="13"/>
      <c r="DB39" s="1" t="s">
        <v>408</v>
      </c>
      <c r="DC39">
        <f>SUM(DC37:DC38)</f>
        <v>0</v>
      </c>
      <c r="DD39">
        <f t="shared" ref="DD39:DE39" si="32">SUM(DD37:DD38)</f>
        <v>0</v>
      </c>
      <c r="DE39">
        <f t="shared" si="32"/>
        <v>0</v>
      </c>
      <c r="DI39" s="1" t="s">
        <v>408</v>
      </c>
      <c r="DJ39">
        <f>SUM(DJ37:DJ38)</f>
        <v>0</v>
      </c>
      <c r="DK39">
        <f t="shared" ref="DK39" si="33">SUM(DK37:DK38)</f>
        <v>0</v>
      </c>
      <c r="DL39">
        <f t="shared" ref="DL39" si="34">SUM(DL37:DL38)</f>
        <v>0</v>
      </c>
    </row>
    <row r="40" spans="2:116" ht="15" thickBot="1" x14ac:dyDescent="0.35">
      <c r="B40" s="288" t="e" vm="5">
        <v>#VALUE!</v>
      </c>
      <c r="C40" s="289"/>
      <c r="D40" s="289"/>
      <c r="E40" s="289"/>
      <c r="F40" s="289"/>
      <c r="G40" s="289"/>
      <c r="H40" s="290"/>
      <c r="K40" s="282"/>
      <c r="L40" s="283"/>
      <c r="M40" s="283"/>
      <c r="N40" s="283"/>
      <c r="O40" s="283"/>
      <c r="P40" s="283"/>
      <c r="Q40" s="283"/>
      <c r="R40" s="283"/>
      <c r="S40" s="284"/>
      <c r="U40" s="50" t="s">
        <v>140</v>
      </c>
      <c r="V40" s="13"/>
      <c r="W40" s="172">
        <f>'Free Truss Solver '!CC7/1000</f>
        <v>0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1"/>
      <c r="C41" s="277"/>
      <c r="D41" s="277"/>
      <c r="E41" s="277"/>
      <c r="F41" s="277"/>
      <c r="G41" s="277"/>
      <c r="H41" s="292"/>
      <c r="K41" s="282"/>
      <c r="L41" s="283"/>
      <c r="M41" s="283"/>
      <c r="N41" s="283"/>
      <c r="O41" s="283"/>
      <c r="P41" s="283"/>
      <c r="Q41" s="283"/>
      <c r="R41" s="283"/>
      <c r="S41" s="284"/>
      <c r="U41" s="50" t="s">
        <v>137</v>
      </c>
      <c r="V41" s="13"/>
      <c r="W41" s="172">
        <f>'Free Truss Solver '!CR88/-1000</f>
        <v>0</v>
      </c>
      <c r="X41" s="89" t="s">
        <v>141</v>
      </c>
      <c r="Y41" s="50"/>
      <c r="AB41" s="12" t="s">
        <v>13</v>
      </c>
      <c r="AC41" s="20">
        <f t="shared" ref="AC41:AE42" si="35">AC23-AC22</f>
        <v>-86.8619384765625</v>
      </c>
      <c r="AD41" s="20">
        <f t="shared" si="35"/>
        <v>309.45964050292969</v>
      </c>
      <c r="AE41" s="21">
        <f t="shared" si="35"/>
        <v>63.93902587890625</v>
      </c>
      <c r="AF41" t="s">
        <v>18</v>
      </c>
      <c r="BB41" s="33"/>
      <c r="BC41" s="33"/>
      <c r="BD41" s="33"/>
      <c r="BE41" s="33"/>
      <c r="BF41" s="278"/>
      <c r="BG41" s="278"/>
      <c r="BH41" s="278"/>
      <c r="BI41" s="278"/>
      <c r="BJ41" s="278"/>
      <c r="BK41" s="278"/>
      <c r="BL41" s="278"/>
      <c r="BM41" s="278"/>
      <c r="BN41" s="278"/>
      <c r="BO41" s="278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>
        <f>CR23+CR34</f>
        <v>0</v>
      </c>
      <c r="CT41" s="13"/>
      <c r="CV41" s="110" t="s">
        <v>279</v>
      </c>
      <c r="CW41" s="66">
        <f>CW23+CW34</f>
        <v>0</v>
      </c>
      <c r="CY41" s="13"/>
    </row>
    <row r="42" spans="2:116" ht="15" thickBot="1" x14ac:dyDescent="0.35">
      <c r="B42" s="291"/>
      <c r="C42" s="277"/>
      <c r="D42" s="277"/>
      <c r="E42" s="277"/>
      <c r="F42" s="277"/>
      <c r="G42" s="277"/>
      <c r="H42" s="292"/>
      <c r="K42" s="282"/>
      <c r="L42" s="283"/>
      <c r="M42" s="283"/>
      <c r="N42" s="283"/>
      <c r="O42" s="283"/>
      <c r="P42" s="283"/>
      <c r="Q42" s="283"/>
      <c r="R42" s="283"/>
      <c r="S42" s="284"/>
      <c r="U42" s="58" t="s">
        <v>138</v>
      </c>
      <c r="V42" s="16"/>
      <c r="W42" s="233">
        <f>'Free Truss Solver '!CR83/-1000</f>
        <v>0</v>
      </c>
      <c r="X42" s="232" t="s">
        <v>141</v>
      </c>
      <c r="Y42" s="50"/>
      <c r="AB42" s="12" t="s">
        <v>17</v>
      </c>
      <c r="AC42" s="20">
        <f t="shared" si="35"/>
        <v>-134.95709228515625</v>
      </c>
      <c r="AD42" s="20">
        <f t="shared" si="35"/>
        <v>-291.56954956054688</v>
      </c>
      <c r="AE42" s="21">
        <f t="shared" si="35"/>
        <v>-77.240814208984375</v>
      </c>
      <c r="BB42" s="33"/>
      <c r="BC42" s="33"/>
      <c r="BD42" s="33"/>
      <c r="BE42" s="33"/>
      <c r="BF42" s="278"/>
      <c r="BG42" s="278"/>
      <c r="BH42" s="278"/>
      <c r="BI42" s="278"/>
      <c r="BJ42" s="278"/>
      <c r="BK42" s="278"/>
      <c r="BL42" s="278"/>
      <c r="BM42" s="278"/>
      <c r="BN42" s="278"/>
      <c r="BO42" s="278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1"/>
      <c r="C43" s="277"/>
      <c r="D43" s="277"/>
      <c r="E43" s="277"/>
      <c r="F43" s="277"/>
      <c r="G43" s="277"/>
      <c r="H43" s="292"/>
      <c r="K43" s="285"/>
      <c r="L43" s="286"/>
      <c r="M43" s="286"/>
      <c r="N43" s="286"/>
      <c r="O43" s="286"/>
      <c r="P43" s="286"/>
      <c r="Q43" s="286"/>
      <c r="R43" s="286"/>
      <c r="S43" s="287"/>
      <c r="U43" s="58" t="s">
        <v>402</v>
      </c>
      <c r="V43" s="16"/>
      <c r="W43" s="234">
        <f>DJ29</f>
        <v>0</v>
      </c>
      <c r="X43" s="232" t="s">
        <v>141</v>
      </c>
      <c r="AB43" s="12" t="s">
        <v>21</v>
      </c>
      <c r="AC43">
        <f>(AD41*AE42)-(AE41*AD42)</f>
        <v>-5260.2416224130429</v>
      </c>
      <c r="AD43">
        <f>(AE41*AC42)-(AC41*AE42)</f>
        <v>-15338.31186786294</v>
      </c>
      <c r="AE43" s="13">
        <f>(AC41*AD42)-AD41*AC42</f>
        <v>67090.069537452422</v>
      </c>
      <c r="AF43" t="s">
        <v>19</v>
      </c>
      <c r="BB43" s="33"/>
      <c r="BC43" s="33"/>
      <c r="BD43" s="33"/>
      <c r="BE43" s="33"/>
      <c r="BF43" s="278"/>
      <c r="BG43" s="278"/>
      <c r="BH43" s="278"/>
      <c r="BI43" s="278"/>
      <c r="BJ43" s="278"/>
      <c r="BK43" s="278"/>
      <c r="BL43" s="278"/>
      <c r="BM43" s="278"/>
      <c r="BN43" s="278"/>
      <c r="BO43" s="278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>
        <f>CR27+CR39</f>
        <v>0</v>
      </c>
      <c r="CT43" s="13"/>
      <c r="CV43" s="110" t="s">
        <v>278</v>
      </c>
      <c r="CW43" s="66">
        <f>CW27+CW39</f>
        <v>0</v>
      </c>
      <c r="CY43" s="13"/>
    </row>
    <row r="44" spans="2:116" x14ac:dyDescent="0.3">
      <c r="B44" s="291"/>
      <c r="C44" s="277"/>
      <c r="D44" s="277"/>
      <c r="E44" s="277"/>
      <c r="F44" s="277"/>
      <c r="G44" s="277"/>
      <c r="H44" s="292"/>
      <c r="U44" s="262" t="s">
        <v>419</v>
      </c>
      <c r="V44" s="263"/>
      <c r="W44" s="263"/>
      <c r="X44" s="264"/>
      <c r="AB44" s="12" t="s">
        <v>20</v>
      </c>
      <c r="AC44">
        <f>(AD41*AE43)-(AE41*AD43)</f>
        <v>21742385.519834604</v>
      </c>
      <c r="AD44">
        <f>(AE41*AC43)-(AC41*AE43)</f>
        <v>5491238.7673257254</v>
      </c>
      <c r="AE44" s="13">
        <f>(AC41*AD43)-(AD41*AC43)</f>
        <v>2960147.9832311273</v>
      </c>
      <c r="AF44" t="s">
        <v>22</v>
      </c>
      <c r="BF44" s="278"/>
      <c r="BG44" s="278"/>
      <c r="BH44" s="278"/>
      <c r="BI44" s="278"/>
      <c r="BJ44" s="278"/>
      <c r="BK44" s="278"/>
      <c r="BL44" s="278"/>
      <c r="BM44" s="278"/>
      <c r="BN44" s="278"/>
      <c r="BO44" s="278"/>
      <c r="CQ44" s="12"/>
      <c r="CT44" s="13"/>
      <c r="CV44" s="12"/>
      <c r="CY44" s="13"/>
    </row>
    <row r="45" spans="2:116" x14ac:dyDescent="0.3">
      <c r="B45" s="291"/>
      <c r="C45" s="277"/>
      <c r="D45" s="277"/>
      <c r="E45" s="277"/>
      <c r="F45" s="277"/>
      <c r="G45" s="277"/>
      <c r="H45" s="292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7" t="e" vm="6">
        <v>#VALUE!</v>
      </c>
      <c r="AK45" s="277"/>
      <c r="AL45" s="277"/>
      <c r="AM45" s="277"/>
      <c r="AN45" s="277"/>
      <c r="AO45" s="277"/>
      <c r="AP45" s="277"/>
      <c r="AQ45" s="277"/>
      <c r="AR45" s="277"/>
      <c r="BF45" s="278"/>
      <c r="BG45" s="278"/>
      <c r="BH45" s="278"/>
      <c r="BI45" s="278"/>
      <c r="BJ45" s="278"/>
      <c r="BK45" s="278"/>
      <c r="BL45" s="278"/>
      <c r="BM45" s="278"/>
      <c r="BN45" s="278"/>
      <c r="BO45" s="278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1"/>
      <c r="C46" s="277"/>
      <c r="D46" s="277"/>
      <c r="E46" s="277"/>
      <c r="F46" s="277"/>
      <c r="G46" s="277"/>
      <c r="H46" s="292"/>
      <c r="U46" s="50" t="s">
        <v>384</v>
      </c>
      <c r="V46" s="7" t="s">
        <v>2</v>
      </c>
      <c r="W46" s="178">
        <f>DJ39</f>
        <v>0</v>
      </c>
      <c r="X46" s="89" t="s">
        <v>141</v>
      </c>
      <c r="AB46" s="12" t="s">
        <v>28</v>
      </c>
      <c r="AC46">
        <f>AC41/(SQRT(SUMSQ($AC41:$AE41)))</f>
        <v>-0.26505163105766394</v>
      </c>
      <c r="AD46">
        <f>AD41/(SQRT(SUMSQ($AC41:$AE41)))</f>
        <v>0.94428910867504545</v>
      </c>
      <c r="AE46" s="13">
        <f>AE41/(SQRT(SUMSQ($AC41:$AE41)))</f>
        <v>0.19510436210233836</v>
      </c>
      <c r="AJ46" s="277"/>
      <c r="AK46" s="277"/>
      <c r="AL46" s="277"/>
      <c r="AM46" s="277"/>
      <c r="AN46" s="277"/>
      <c r="AO46" s="277"/>
      <c r="AP46" s="277"/>
      <c r="AQ46" s="277"/>
      <c r="AR46" s="277"/>
      <c r="BF46" s="278"/>
      <c r="BG46" s="278"/>
      <c r="BH46" s="278"/>
      <c r="BI46" s="278"/>
      <c r="BJ46" s="278"/>
      <c r="BK46" s="278"/>
      <c r="BL46" s="278"/>
      <c r="BM46" s="278"/>
      <c r="BN46" s="278"/>
      <c r="BO46" s="278"/>
      <c r="CQ46" s="12"/>
      <c r="CR46" s="51">
        <f>'Free Truss Solver '!AC41</f>
        <v>-86.8619384765625</v>
      </c>
      <c r="CS46" s="51">
        <f>'Free Truss Solver '!AD41</f>
        <v>309.45964050292969</v>
      </c>
      <c r="CT46" s="67">
        <f>'Free Truss Solver '!AE41</f>
        <v>63.93902587890625</v>
      </c>
      <c r="CV46" s="12"/>
      <c r="CW46" s="51">
        <f>CR71</f>
        <v>-89.992431640625</v>
      </c>
      <c r="CX46" s="51">
        <f>CS71</f>
        <v>325.78559875488281</v>
      </c>
      <c r="CY46" s="51">
        <f>CT71</f>
        <v>34.737289428710938</v>
      </c>
    </row>
    <row r="47" spans="2:116" x14ac:dyDescent="0.3">
      <c r="B47" s="291"/>
      <c r="C47" s="277"/>
      <c r="D47" s="277"/>
      <c r="E47" s="277"/>
      <c r="F47" s="277"/>
      <c r="G47" s="277"/>
      <c r="H47" s="292"/>
      <c r="U47" s="50" t="s">
        <v>384</v>
      </c>
      <c r="V47" s="7" t="s">
        <v>3</v>
      </c>
      <c r="W47" s="178">
        <f>DK39</f>
        <v>0</v>
      </c>
      <c r="X47" s="89" t="s">
        <v>141</v>
      </c>
      <c r="AB47" s="12" t="s">
        <v>27</v>
      </c>
      <c r="AC47">
        <f>AC44/(SQRT(SUMSQ($AC44:$AE44)))</f>
        <v>0.96121770299149067</v>
      </c>
      <c r="AD47">
        <f>AD44/(SQRT(SUMSQ($AC44:$AE44)))</f>
        <v>0.24276434201258754</v>
      </c>
      <c r="AE47" s="13">
        <f>AE44/(SQRT(SUMSQ($AC44:$AE44)))</f>
        <v>0.13086635053732423</v>
      </c>
      <c r="AJ47" s="277"/>
      <c r="AK47" s="277"/>
      <c r="AL47" s="277"/>
      <c r="AM47" s="277"/>
      <c r="AN47" s="277"/>
      <c r="AO47" s="277"/>
      <c r="AP47" s="277"/>
      <c r="AQ47" s="277"/>
      <c r="AR47" s="277"/>
      <c r="BF47" s="278"/>
      <c r="BG47" s="278"/>
      <c r="BH47" s="278"/>
      <c r="BI47" s="278"/>
      <c r="BJ47" s="278"/>
      <c r="BK47" s="278"/>
      <c r="BL47" s="278"/>
      <c r="BM47" s="278"/>
      <c r="BN47" s="278"/>
      <c r="BO47" s="278"/>
      <c r="CQ47" s="12" t="s">
        <v>150</v>
      </c>
      <c r="CR47">
        <f>SQRT(SUMSQ(CR46:CT46))</f>
        <v>327.71704942900368</v>
      </c>
      <c r="CT47" s="13"/>
      <c r="CV47" s="12" t="s">
        <v>150</v>
      </c>
      <c r="CW47">
        <f>SQRT(SUMSQ(CW46:CY46))</f>
        <v>339.76693980657404</v>
      </c>
      <c r="CY47" s="13"/>
    </row>
    <row r="48" spans="2:116" ht="15" thickBot="1" x14ac:dyDescent="0.35">
      <c r="B48" s="291"/>
      <c r="C48" s="277"/>
      <c r="D48" s="277"/>
      <c r="E48" s="277"/>
      <c r="F48" s="277"/>
      <c r="G48" s="277"/>
      <c r="H48" s="292"/>
      <c r="U48" s="74" t="s">
        <v>384</v>
      </c>
      <c r="V48" s="94" t="s">
        <v>4</v>
      </c>
      <c r="W48" s="235">
        <f>DL39</f>
        <v>0</v>
      </c>
      <c r="X48" s="93" t="s">
        <v>141</v>
      </c>
      <c r="AB48" s="14" t="s">
        <v>26</v>
      </c>
      <c r="AC48" s="15">
        <f>AC43/(SQRT(SUMSQ($AC43:$AE43)))</f>
        <v>-7.6211287414886156E-2</v>
      </c>
      <c r="AD48" s="15">
        <f>AD43/(SQRT(SUMSQ($AC43:$AE43)))</f>
        <v>-0.22222410644411153</v>
      </c>
      <c r="AE48" s="16">
        <f>AE43/(SQRT(SUMSQ($AC43:$AE43)))</f>
        <v>0.97201249281358626</v>
      </c>
      <c r="AJ48" s="277"/>
      <c r="AK48" s="277"/>
      <c r="AL48" s="277"/>
      <c r="AM48" s="277"/>
      <c r="AN48" s="277"/>
      <c r="AO48" s="277"/>
      <c r="AP48" s="277"/>
      <c r="AQ48" s="277"/>
      <c r="AR48" s="277"/>
      <c r="BF48" s="278"/>
      <c r="BG48" s="278"/>
      <c r="BH48" s="278"/>
      <c r="BI48" s="278"/>
      <c r="BJ48" s="278"/>
      <c r="BK48" s="278"/>
      <c r="BL48" s="278"/>
      <c r="BM48" s="278"/>
      <c r="BN48" s="278"/>
      <c r="BO48" s="278"/>
      <c r="CQ48" s="28" t="s">
        <v>153</v>
      </c>
      <c r="CR48">
        <f>CR46/$CR$47</f>
        <v>-0.26505163105766394</v>
      </c>
      <c r="CS48">
        <f>CS46/$CR$47</f>
        <v>0.94428910867504545</v>
      </c>
      <c r="CT48" s="13">
        <f>CT46/$CR$47</f>
        <v>0.19510436210233836</v>
      </c>
      <c r="CV48" s="28" t="s">
        <v>164</v>
      </c>
      <c r="CW48">
        <f>CW46/$CR$47</f>
        <v>-0.2746040579744719</v>
      </c>
      <c r="CX48">
        <f>CX46/$CR$47</f>
        <v>0.99410634668691755</v>
      </c>
      <c r="CY48" s="13">
        <f>CY46/$CR$47</f>
        <v>0.10599780966304712</v>
      </c>
    </row>
    <row r="49" spans="2:103" x14ac:dyDescent="0.3">
      <c r="B49" s="291"/>
      <c r="C49" s="277"/>
      <c r="D49" s="277"/>
      <c r="E49" s="277"/>
      <c r="F49" s="277"/>
      <c r="G49" s="277"/>
      <c r="H49" s="292"/>
      <c r="AB49" s="27" t="s">
        <v>65</v>
      </c>
      <c r="AC49" s="10" t="s">
        <v>14</v>
      </c>
      <c r="AD49" s="10" t="s">
        <v>15</v>
      </c>
      <c r="AE49" s="11" t="s">
        <v>16</v>
      </c>
      <c r="AJ49" s="277"/>
      <c r="AK49" s="277"/>
      <c r="AL49" s="277"/>
      <c r="AM49" s="277"/>
      <c r="AN49" s="277"/>
      <c r="AO49" s="277"/>
      <c r="AP49" s="277"/>
      <c r="AQ49" s="277"/>
      <c r="AR49" s="277"/>
      <c r="BF49" s="278"/>
      <c r="BG49" s="278"/>
      <c r="BH49" s="278"/>
      <c r="BI49" s="278"/>
      <c r="BJ49" s="278"/>
      <c r="BK49" s="278"/>
      <c r="BL49" s="278"/>
      <c r="BM49" s="278"/>
      <c r="BN49" s="278"/>
      <c r="BO49" s="278"/>
      <c r="CQ49" s="12"/>
      <c r="CT49" s="13"/>
      <c r="CV49" s="12"/>
      <c r="CY49" s="13"/>
    </row>
    <row r="50" spans="2:103" x14ac:dyDescent="0.3">
      <c r="B50" s="291"/>
      <c r="C50" s="277"/>
      <c r="D50" s="277"/>
      <c r="E50" s="277"/>
      <c r="F50" s="277"/>
      <c r="G50" s="277"/>
      <c r="H50" s="292"/>
      <c r="AB50" s="12" t="s">
        <v>69</v>
      </c>
      <c r="AC50">
        <f>($AD$37*AE46)-($AE$37*AD46)</f>
        <v>-286.11654151575834</v>
      </c>
      <c r="AD50">
        <f>($AE$37*AC46)-($AC$37*AE46)</f>
        <v>-75.719623975023296</v>
      </c>
      <c r="AE50" s="13">
        <f>($AC$37*AD46)-($AD$37*AC46)</f>
        <v>-22.216006459515562</v>
      </c>
      <c r="AJ50" s="277"/>
      <c r="AK50" s="277"/>
      <c r="AL50" s="277"/>
      <c r="AM50" s="277"/>
      <c r="AN50" s="277"/>
      <c r="AO50" s="277"/>
      <c r="AP50" s="277"/>
      <c r="AQ50" s="277"/>
      <c r="AR50" s="277"/>
      <c r="BF50" s="278"/>
      <c r="BG50" s="278"/>
      <c r="BH50" s="278"/>
      <c r="BI50" s="278"/>
      <c r="BJ50" s="278"/>
      <c r="BK50" s="278"/>
      <c r="BL50" s="278"/>
      <c r="BM50" s="278"/>
      <c r="BN50" s="278"/>
      <c r="BO50" s="278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1"/>
      <c r="C51" s="277"/>
      <c r="D51" s="277"/>
      <c r="E51" s="277"/>
      <c r="F51" s="277"/>
      <c r="G51" s="277"/>
      <c r="H51" s="292"/>
      <c r="AB51" s="12" t="s">
        <v>70</v>
      </c>
      <c r="AC51">
        <f>($AD$37*AE47)-($AE$37*AD47)</f>
        <v>-78.464090220799434</v>
      </c>
      <c r="AD51">
        <f>($AE$37*AC47)-($AC$37*AE47)</f>
        <v>280.01558872135837</v>
      </c>
      <c r="AE51" s="13">
        <f>($AC$37*AD47)-($AD$37*AC47)</f>
        <v>56.876900666861133</v>
      </c>
      <c r="AJ51" s="277"/>
      <c r="AK51" s="277"/>
      <c r="AL51" s="277"/>
      <c r="AM51" s="277"/>
      <c r="AN51" s="277"/>
      <c r="AO51" s="277"/>
      <c r="AP51" s="277"/>
      <c r="AQ51" s="277"/>
      <c r="AR51" s="277"/>
      <c r="BF51" s="278"/>
      <c r="BG51" s="278"/>
      <c r="BH51" s="278"/>
      <c r="BI51" s="278"/>
      <c r="BJ51" s="278"/>
      <c r="BK51" s="278"/>
      <c r="BL51" s="278"/>
      <c r="BM51" s="278"/>
      <c r="BN51" s="278"/>
      <c r="BO51" s="278"/>
      <c r="CQ51" s="12"/>
      <c r="CR51" s="51">
        <f>'Free Truss Solver '!AC42</f>
        <v>-134.95709228515625</v>
      </c>
      <c r="CS51" s="51">
        <f>'Free Truss Solver '!AD42</f>
        <v>-291.56954956054688</v>
      </c>
      <c r="CT51" s="67">
        <f>'Free Truss Solver '!AE42</f>
        <v>-77.240814208984375</v>
      </c>
      <c r="CV51" s="12"/>
      <c r="CW51" s="51">
        <f>CR76</f>
        <v>-149.29888916015625</v>
      </c>
      <c r="CX51" s="51">
        <f>CS76</f>
        <v>-342.14157104492188</v>
      </c>
      <c r="CY51" s="51">
        <f>CT76</f>
        <v>-34.056831359863281</v>
      </c>
    </row>
    <row r="52" spans="2:103" x14ac:dyDescent="0.3">
      <c r="B52" s="291"/>
      <c r="C52" s="277"/>
      <c r="D52" s="277"/>
      <c r="E52" s="277"/>
      <c r="F52" s="277"/>
      <c r="G52" s="277"/>
      <c r="H52" s="292"/>
      <c r="AB52" s="14" t="s">
        <v>71</v>
      </c>
      <c r="AC52" s="15">
        <f>($AD$37*AE48)-($AE$37*AD48)</f>
        <v>5.4399216446600533</v>
      </c>
      <c r="AD52" s="15">
        <f>($AE$37*AC48)-($AC$37*AE48)</f>
        <v>-15.855237938655321</v>
      </c>
      <c r="AE52" s="16">
        <f>($AC$37*AD48)-($AD$37*AC48)</f>
        <v>-3.1983463940900432</v>
      </c>
      <c r="AJ52" s="277"/>
      <c r="AK52" s="277"/>
      <c r="AL52" s="277"/>
      <c r="AM52" s="277"/>
      <c r="AN52" s="277"/>
      <c r="AO52" s="277"/>
      <c r="AP52" s="277"/>
      <c r="AQ52" s="277"/>
      <c r="AR52" s="277"/>
      <c r="BF52" s="278"/>
      <c r="BG52" s="278"/>
      <c r="BH52" s="278"/>
      <c r="BI52" s="278"/>
      <c r="BJ52" s="278"/>
      <c r="BK52" s="278"/>
      <c r="BL52" s="278"/>
      <c r="BM52" s="278"/>
      <c r="BN52" s="278"/>
      <c r="BO52" s="278"/>
      <c r="CQ52" s="12" t="s">
        <v>150</v>
      </c>
      <c r="CR52">
        <f>SQRT(SUMSQ(CR51:CT51))</f>
        <v>330.4426763731816</v>
      </c>
      <c r="CT52" s="13"/>
      <c r="CV52" s="12" t="s">
        <v>150</v>
      </c>
      <c r="CW52">
        <f>SQRT(SUMSQ(CW51:CY51))</f>
        <v>374.84781005605208</v>
      </c>
      <c r="CY52" s="13"/>
    </row>
    <row r="53" spans="2:103" x14ac:dyDescent="0.3">
      <c r="B53" s="291"/>
      <c r="C53" s="277"/>
      <c r="D53" s="277"/>
      <c r="E53" s="277"/>
      <c r="F53" s="277"/>
      <c r="G53" s="277"/>
      <c r="H53" s="292"/>
      <c r="AB53" s="1"/>
      <c r="AJ53" s="277"/>
      <c r="AK53" s="277"/>
      <c r="AL53" s="277"/>
      <c r="AM53" s="277"/>
      <c r="AN53" s="277"/>
      <c r="AO53" s="277"/>
      <c r="AP53" s="277"/>
      <c r="AQ53" s="277"/>
      <c r="AR53" s="277"/>
      <c r="BF53" s="278"/>
      <c r="BG53" s="278"/>
      <c r="BH53" s="278"/>
      <c r="BI53" s="278"/>
      <c r="BJ53" s="278"/>
      <c r="BK53" s="278"/>
      <c r="BL53" s="278"/>
      <c r="BM53" s="278"/>
      <c r="BN53" s="278"/>
      <c r="BO53" s="278"/>
      <c r="CQ53" s="28" t="s">
        <v>151</v>
      </c>
      <c r="CR53">
        <f>-CR51/$CR$52</f>
        <v>0.40841302269548269</v>
      </c>
      <c r="CS53">
        <f>-CS51/$CR$52</f>
        <v>0.88236045283468834</v>
      </c>
      <c r="CT53" s="13">
        <f>-CT51/$CR$52</f>
        <v>0.23374951158473659</v>
      </c>
      <c r="CV53" s="28" t="s">
        <v>166</v>
      </c>
      <c r="CW53">
        <f>-CW51/$CR$52</f>
        <v>0.45181479220180171</v>
      </c>
      <c r="CX53">
        <f>-CX51/$CR$52</f>
        <v>1.0354037039045412</v>
      </c>
      <c r="CY53" s="13">
        <f>-CY51/$CR$52</f>
        <v>0.10306426437910095</v>
      </c>
    </row>
    <row r="54" spans="2:103" x14ac:dyDescent="0.3">
      <c r="B54" s="291"/>
      <c r="C54" s="277"/>
      <c r="D54" s="277"/>
      <c r="E54" s="277"/>
      <c r="F54" s="277"/>
      <c r="G54" s="277"/>
      <c r="H54" s="292"/>
      <c r="AB54" s="27" t="s">
        <v>36</v>
      </c>
      <c r="AC54" s="10" t="s">
        <v>2</v>
      </c>
      <c r="AD54" s="10" t="s">
        <v>3</v>
      </c>
      <c r="AE54" s="11" t="s">
        <v>4</v>
      </c>
      <c r="AJ54" s="277"/>
      <c r="AK54" s="277"/>
      <c r="AL54" s="277"/>
      <c r="AM54" s="277"/>
      <c r="AN54" s="277"/>
      <c r="AO54" s="277"/>
      <c r="AP54" s="277"/>
      <c r="AQ54" s="277"/>
      <c r="AR54" s="277"/>
      <c r="BF54" s="278"/>
      <c r="BG54" s="278"/>
      <c r="BH54" s="278"/>
      <c r="BI54" s="278"/>
      <c r="BJ54" s="278"/>
      <c r="BK54" s="278"/>
      <c r="BL54" s="278"/>
      <c r="BM54" s="278"/>
      <c r="BN54" s="278"/>
      <c r="BO54" s="278"/>
      <c r="CQ54" s="12"/>
      <c r="CT54" s="13"/>
      <c r="CV54" s="12"/>
      <c r="CY54" s="13"/>
    </row>
    <row r="55" spans="2:103" x14ac:dyDescent="0.3">
      <c r="B55" s="291"/>
      <c r="C55" s="277"/>
      <c r="D55" s="277"/>
      <c r="E55" s="277"/>
      <c r="F55" s="277"/>
      <c r="G55" s="277"/>
      <c r="H55" s="292"/>
      <c r="AB55" s="28" t="s">
        <v>72</v>
      </c>
      <c r="AC55" s="20">
        <f>AC28</f>
        <v>-0.12982177734375</v>
      </c>
      <c r="AD55" s="20">
        <f>AD28</f>
        <v>-37.38836669921875</v>
      </c>
      <c r="AE55" s="21">
        <f>AE28</f>
        <v>122.79850769042969</v>
      </c>
      <c r="AJ55" s="277"/>
      <c r="AK55" s="277"/>
      <c r="AL55" s="277"/>
      <c r="AM55" s="277"/>
      <c r="AN55" s="277"/>
      <c r="AO55" s="277"/>
      <c r="AP55" s="277"/>
      <c r="AQ55" s="277"/>
      <c r="AR55" s="277"/>
      <c r="BF55" s="278"/>
      <c r="BG55" s="278"/>
      <c r="BH55" s="278"/>
      <c r="BI55" s="278"/>
      <c r="BJ55" s="278"/>
      <c r="BK55" s="278"/>
      <c r="BL55" s="278"/>
      <c r="BM55" s="278"/>
      <c r="BN55" s="278"/>
      <c r="BO55" s="278"/>
      <c r="CQ55" s="12" t="s">
        <v>156</v>
      </c>
      <c r="CR55">
        <f>CR25*CR53</f>
        <v>0.39257382754716341</v>
      </c>
      <c r="CS55">
        <f>CS25*CS53</f>
        <v>0.2142056547503419</v>
      </c>
      <c r="CT55" s="13">
        <f>CT25*CT53</f>
        <v>3.0589945520976471E-2</v>
      </c>
      <c r="CV55" s="12" t="s">
        <v>156</v>
      </c>
      <c r="CW55">
        <f>CW25*CW53</f>
        <v>0.43565551523437679</v>
      </c>
      <c r="CX55">
        <f>CX25*CX53</f>
        <v>0.27380821668874206</v>
      </c>
      <c r="CY55" s="13">
        <f>CY25*CY53</f>
        <v>1.8430104613763776E-3</v>
      </c>
    </row>
    <row r="56" spans="2:103" x14ac:dyDescent="0.3">
      <c r="B56" s="291"/>
      <c r="C56" s="277"/>
      <c r="D56" s="277"/>
      <c r="E56" s="277"/>
      <c r="F56" s="277"/>
      <c r="G56" s="277"/>
      <c r="H56" s="292"/>
      <c r="AB56" s="12"/>
      <c r="AE56" s="13"/>
      <c r="AJ56" s="277"/>
      <c r="AK56" s="277"/>
      <c r="AL56" s="277"/>
      <c r="AM56" s="277"/>
      <c r="AN56" s="277"/>
      <c r="AO56" s="277"/>
      <c r="AP56" s="277"/>
      <c r="AQ56" s="277"/>
      <c r="AR56" s="277"/>
      <c r="BF56" s="278"/>
      <c r="BG56" s="278"/>
      <c r="BH56" s="278"/>
      <c r="BI56" s="278"/>
      <c r="BJ56" s="278"/>
      <c r="BK56" s="278"/>
      <c r="BL56" s="278"/>
      <c r="BM56" s="278"/>
      <c r="BN56" s="278"/>
      <c r="BO56" s="278"/>
      <c r="CQ56" s="12" t="s">
        <v>147</v>
      </c>
      <c r="CR56">
        <f>SUM(CR55:CT55)</f>
        <v>0.63736942781848183</v>
      </c>
      <c r="CT56" s="13"/>
      <c r="CV56" s="12" t="s">
        <v>147</v>
      </c>
      <c r="CW56">
        <f>SUM(CW55:CY55)</f>
        <v>0.71130674238449521</v>
      </c>
      <c r="CY56" s="13"/>
    </row>
    <row r="57" spans="2:103" ht="15" thickBot="1" x14ac:dyDescent="0.35">
      <c r="B57" s="291"/>
      <c r="C57" s="277"/>
      <c r="D57" s="277"/>
      <c r="E57" s="277"/>
      <c r="F57" s="277"/>
      <c r="G57" s="277"/>
      <c r="H57" s="292"/>
      <c r="AB57" s="28" t="s">
        <v>29</v>
      </c>
      <c r="AC57" t="s">
        <v>14</v>
      </c>
      <c r="AD57" t="s">
        <v>15</v>
      </c>
      <c r="AE57" s="13" t="s">
        <v>16</v>
      </c>
      <c r="AJ57" s="277"/>
      <c r="AK57" s="277"/>
      <c r="AL57" s="277"/>
      <c r="AM57" s="277"/>
      <c r="AN57" s="277"/>
      <c r="AO57" s="277"/>
      <c r="AP57" s="277"/>
      <c r="AQ57" s="277"/>
      <c r="AR57" s="277"/>
      <c r="BF57" s="278"/>
      <c r="BG57" s="278"/>
      <c r="BH57" s="278"/>
      <c r="BI57" s="278"/>
      <c r="BJ57" s="278"/>
      <c r="BK57" s="278"/>
      <c r="BL57" s="278"/>
      <c r="BM57" s="278"/>
      <c r="BN57" s="278"/>
      <c r="BO57" s="278"/>
      <c r="CQ57" s="12"/>
      <c r="CT57" s="13"/>
      <c r="CV57" s="12"/>
      <c r="CY57" s="13"/>
    </row>
    <row r="58" spans="2:103" ht="15" thickBot="1" x14ac:dyDescent="0.35">
      <c r="B58" s="291"/>
      <c r="C58" s="277"/>
      <c r="D58" s="277"/>
      <c r="E58" s="277"/>
      <c r="F58" s="277"/>
      <c r="G58" s="277"/>
      <c r="H58" s="292"/>
      <c r="AB58" s="9" t="s">
        <v>12</v>
      </c>
      <c r="AC58" s="10" t="s">
        <v>14</v>
      </c>
      <c r="AD58" s="10" t="s">
        <v>15</v>
      </c>
      <c r="AE58" s="11" t="s">
        <v>16</v>
      </c>
      <c r="AJ58" s="277"/>
      <c r="AK58" s="277"/>
      <c r="AL58" s="277"/>
      <c r="AM58" s="277"/>
      <c r="AN58" s="277"/>
      <c r="AO58" s="277"/>
      <c r="AP58" s="277"/>
      <c r="AQ58" s="277"/>
      <c r="AR58" s="277"/>
      <c r="BF58" s="278"/>
      <c r="BG58" s="278"/>
      <c r="BH58" s="278"/>
      <c r="BI58" s="278"/>
      <c r="BJ58" s="278"/>
      <c r="BK58" s="278"/>
      <c r="BL58" s="278"/>
      <c r="BM58" s="278"/>
      <c r="BN58" s="278"/>
      <c r="BO58" s="278"/>
      <c r="CQ58" s="65" t="s">
        <v>157</v>
      </c>
      <c r="CR58" s="66">
        <f>-CR41/CR56</f>
        <v>0</v>
      </c>
      <c r="CT58" s="13"/>
      <c r="CV58" s="65" t="s">
        <v>167</v>
      </c>
      <c r="CW58" s="66">
        <f>-CW41/CW56</f>
        <v>0</v>
      </c>
      <c r="CY58" s="13"/>
    </row>
    <row r="59" spans="2:103" x14ac:dyDescent="0.3">
      <c r="B59" s="291"/>
      <c r="C59" s="277"/>
      <c r="D59" s="277"/>
      <c r="E59" s="277"/>
      <c r="F59" s="277"/>
      <c r="G59" s="277"/>
      <c r="H59" s="292"/>
      <c r="AB59" s="12" t="s">
        <v>30</v>
      </c>
      <c r="AC59" s="20">
        <f t="shared" ref="AC59:AE60" si="36">AC28-AC27</f>
        <v>-89.992431640625</v>
      </c>
      <c r="AD59" s="20">
        <f t="shared" si="36"/>
        <v>325.78559875488281</v>
      </c>
      <c r="AE59" s="21">
        <f t="shared" si="36"/>
        <v>34.737289428710938</v>
      </c>
      <c r="AJ59" s="277"/>
      <c r="AK59" s="277"/>
      <c r="AL59" s="277"/>
      <c r="AM59" s="277"/>
      <c r="AN59" s="277"/>
      <c r="AO59" s="277"/>
      <c r="AP59" s="277"/>
      <c r="AQ59" s="277"/>
      <c r="AR59" s="277"/>
      <c r="BF59" s="278"/>
      <c r="BG59" s="278"/>
      <c r="BH59" s="278"/>
      <c r="BI59" s="278"/>
      <c r="BJ59" s="278"/>
      <c r="BK59" s="278"/>
      <c r="BL59" s="278"/>
      <c r="BM59" s="278"/>
      <c r="BN59" s="278"/>
      <c r="BO59" s="278"/>
      <c r="CQ59" s="12"/>
      <c r="CT59" s="13"/>
      <c r="CV59" s="12"/>
      <c r="CY59" s="13"/>
    </row>
    <row r="60" spans="2:103" x14ac:dyDescent="0.3">
      <c r="B60" s="291"/>
      <c r="C60" s="277"/>
      <c r="D60" s="277"/>
      <c r="E60" s="277"/>
      <c r="F60" s="277"/>
      <c r="G60" s="277"/>
      <c r="H60" s="292"/>
      <c r="AB60" s="12" t="s">
        <v>31</v>
      </c>
      <c r="AC60" s="20">
        <f t="shared" si="36"/>
        <v>-149.29888916015625</v>
      </c>
      <c r="AD60" s="20">
        <f t="shared" si="36"/>
        <v>-342.14157104492188</v>
      </c>
      <c r="AE60" s="21">
        <f t="shared" si="36"/>
        <v>-34.056831359863281</v>
      </c>
      <c r="AJ60" s="277"/>
      <c r="AK60" s="277"/>
      <c r="AL60" s="277"/>
      <c r="AM60" s="277"/>
      <c r="AN60" s="277"/>
      <c r="AO60" s="277"/>
      <c r="AP60" s="277"/>
      <c r="AQ60" s="277"/>
      <c r="AR60" s="277"/>
      <c r="BF60" s="278"/>
      <c r="BG60" s="278"/>
      <c r="BH60" s="278"/>
      <c r="BI60" s="278"/>
      <c r="BJ60" s="278"/>
      <c r="BK60" s="278"/>
      <c r="BL60" s="278"/>
      <c r="BM60" s="278"/>
      <c r="BN60" s="278"/>
      <c r="BO60" s="278"/>
      <c r="CQ60" s="12" t="s">
        <v>159</v>
      </c>
      <c r="CR60">
        <f>CR48*CR53</f>
        <v>-0.10825053781062841</v>
      </c>
      <c r="CS60">
        <f>CS48*CS53</f>
        <v>0.83320336553737728</v>
      </c>
      <c r="CT60" s="13">
        <f>CT48*CT53</f>
        <v>4.5605549349473182E-2</v>
      </c>
      <c r="CV60" s="12" t="s">
        <v>159</v>
      </c>
      <c r="CW60">
        <f>CW48*CW53</f>
        <v>-0.12407017539150753</v>
      </c>
      <c r="CX60">
        <f>CX48*CX53</f>
        <v>1.0293013934346464</v>
      </c>
      <c r="CY60" s="13">
        <f>CY48*CY53</f>
        <v>1.092458627871791E-2</v>
      </c>
    </row>
    <row r="61" spans="2:103" ht="15" thickBot="1" x14ac:dyDescent="0.35">
      <c r="B61" s="293"/>
      <c r="C61" s="294"/>
      <c r="D61" s="294"/>
      <c r="E61" s="294"/>
      <c r="F61" s="294"/>
      <c r="G61" s="294"/>
      <c r="H61" s="295"/>
      <c r="AB61" s="12" t="s">
        <v>21</v>
      </c>
      <c r="AC61">
        <f>(AD59*AE60)-(AE59*AD60)</f>
        <v>789.84558271418791</v>
      </c>
      <c r="AD61">
        <f>(AE59*AC60)-(AC59*AE60)</f>
        <v>-8251.0957921901718</v>
      </c>
      <c r="AE61" s="13">
        <f>(AC59*AD60)-AD59*AC60</f>
        <v>79429.579942156561</v>
      </c>
      <c r="AJ61" s="277"/>
      <c r="AK61" s="277"/>
      <c r="AL61" s="277"/>
      <c r="AM61" s="277"/>
      <c r="AN61" s="277"/>
      <c r="AO61" s="277"/>
      <c r="AP61" s="277"/>
      <c r="AQ61" s="277"/>
      <c r="AR61" s="277"/>
      <c r="BF61" s="278"/>
      <c r="BG61" s="278"/>
      <c r="BH61" s="278"/>
      <c r="BI61" s="278"/>
      <c r="BJ61" s="278"/>
      <c r="BK61" s="278"/>
      <c r="BL61" s="278"/>
      <c r="BM61" s="278"/>
      <c r="BN61" s="278"/>
      <c r="BO61" s="278"/>
      <c r="CQ61" s="12" t="s">
        <v>160</v>
      </c>
      <c r="CR61">
        <f>SQRT(SUMSQ(CR60:CT60))</f>
        <v>0.841442745176741</v>
      </c>
      <c r="CT61" s="13"/>
      <c r="CV61" s="12" t="s">
        <v>160</v>
      </c>
      <c r="CW61">
        <f>SQRT(SUMSQ(CW60:CY60))</f>
        <v>1.0368095840285936</v>
      </c>
      <c r="CY61" s="13"/>
    </row>
    <row r="62" spans="2:103" ht="15" thickBot="1" x14ac:dyDescent="0.35">
      <c r="AB62" s="12" t="s">
        <v>20</v>
      </c>
      <c r="AC62">
        <f>(AD59*AE61)-(AE59*AD61)</f>
        <v>26163633.962941635</v>
      </c>
      <c r="AD62">
        <f>(AE59*AC61)-(AC59*AE61)</f>
        <v>7175498.137798815</v>
      </c>
      <c r="AE62" s="13">
        <f>(AC59*AD61)-(AD59*AC61)</f>
        <v>485215.85795048159</v>
      </c>
      <c r="AJ62" s="277"/>
      <c r="AK62" s="277"/>
      <c r="AL62" s="277"/>
      <c r="AM62" s="277"/>
      <c r="AN62" s="277"/>
      <c r="AO62" s="277"/>
      <c r="AP62" s="277"/>
      <c r="AQ62" s="277"/>
      <c r="AR62" s="277"/>
      <c r="BF62" s="278"/>
      <c r="BG62" s="278"/>
      <c r="BH62" s="278"/>
      <c r="BI62" s="278"/>
      <c r="BJ62" s="278"/>
      <c r="BK62" s="278"/>
      <c r="BL62" s="278"/>
      <c r="BM62" s="278"/>
      <c r="BN62" s="278"/>
      <c r="BO62" s="278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7"/>
      <c r="AK63" s="277"/>
      <c r="AL63" s="277"/>
      <c r="AM63" s="277"/>
      <c r="AN63" s="277"/>
      <c r="AO63" s="277"/>
      <c r="AP63" s="277"/>
      <c r="AQ63" s="277"/>
      <c r="AR63" s="277"/>
      <c r="BF63" s="278"/>
      <c r="BG63" s="278"/>
      <c r="BH63" s="278"/>
      <c r="BI63" s="278"/>
      <c r="BJ63" s="278"/>
      <c r="BK63" s="278"/>
      <c r="BL63" s="278"/>
      <c r="BM63" s="278"/>
      <c r="BN63" s="278"/>
      <c r="BO63" s="278"/>
      <c r="CQ63" s="65" t="s">
        <v>158</v>
      </c>
      <c r="CR63" s="66">
        <f>CR43+CR58*CR61</f>
        <v>0</v>
      </c>
      <c r="CS63" s="15"/>
      <c r="CT63" s="16"/>
      <c r="CV63" s="65" t="s">
        <v>168</v>
      </c>
      <c r="CW63" s="66">
        <f>CW43+CW61*CW58</f>
        <v>0</v>
      </c>
      <c r="CX63" s="15"/>
      <c r="CY63" s="16"/>
    </row>
    <row r="64" spans="2:103" x14ac:dyDescent="0.3">
      <c r="AB64" s="12" t="s">
        <v>32</v>
      </c>
      <c r="AC64">
        <f>AC59/(SQRT(SUMSQ($AC59:$AE59)))</f>
        <v>-0.26486517991378677</v>
      </c>
      <c r="AD64">
        <f>AD59/(SQRT(SUMSQ($AC59:$AE59)))</f>
        <v>0.95885020167162038</v>
      </c>
      <c r="AE64" s="13">
        <f>AE59/(SQRT(SUMSQ($AC59:$AE59)))</f>
        <v>0.1022385799174179</v>
      </c>
      <c r="AG64" s="109"/>
      <c r="AH64" t="s">
        <v>256</v>
      </c>
      <c r="AJ64" s="277"/>
      <c r="AK64" s="277"/>
      <c r="AL64" s="277"/>
      <c r="AM64" s="277"/>
      <c r="AN64" s="277"/>
      <c r="AO64" s="277"/>
      <c r="AP64" s="277"/>
      <c r="AQ64" s="277"/>
      <c r="AR64" s="277"/>
      <c r="BF64" s="278"/>
      <c r="BG64" s="278"/>
      <c r="BH64" s="278"/>
      <c r="BI64" s="278"/>
      <c r="BJ64" s="278"/>
      <c r="BK64" s="278"/>
      <c r="BL64" s="278"/>
      <c r="BM64" s="278"/>
      <c r="BN64" s="278"/>
      <c r="BO64" s="278"/>
    </row>
    <row r="65" spans="28:103" x14ac:dyDescent="0.3">
      <c r="AB65" s="12" t="s">
        <v>33</v>
      </c>
      <c r="AC65">
        <f>AC62/(SQRT(SUMSQ($AC62:$AE62)))</f>
        <v>0.96423473235863555</v>
      </c>
      <c r="AD65">
        <f>AD62/(SQRT(SUMSQ($AC62:$AE62)))</f>
        <v>0.26444585397579934</v>
      </c>
      <c r="AE65" s="13">
        <f>AE62/(SQRT(SUMSQ($AC62:$AE62)))</f>
        <v>1.7882148312796744E-2</v>
      </c>
      <c r="AG65" s="109"/>
      <c r="AJ65" s="277"/>
      <c r="AK65" s="277"/>
      <c r="AL65" s="277"/>
      <c r="AM65" s="277"/>
      <c r="AN65" s="277"/>
      <c r="AO65" s="277"/>
      <c r="AP65" s="277"/>
      <c r="AQ65" s="277"/>
      <c r="AR65" s="277"/>
      <c r="BF65" s="278"/>
      <c r="BG65" s="278"/>
      <c r="BH65" s="278"/>
      <c r="BI65" s="278"/>
      <c r="BJ65" s="278"/>
      <c r="BK65" s="278"/>
      <c r="BL65" s="278"/>
      <c r="BM65" s="278"/>
      <c r="BN65" s="278"/>
      <c r="BO65" s="278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>
        <f>AC61/(SQRT(SUMSQ($AC61:$AE61)))</f>
        <v>9.8902670594876018E-3</v>
      </c>
      <c r="AD66" s="15">
        <f>AD61/(SQRT(SUMSQ($AC61:$AE61)))</f>
        <v>-0.10331834817351235</v>
      </c>
      <c r="AE66" s="16">
        <f>AE61/(SQRT(SUMSQ($AC61:$AE61)))</f>
        <v>0.99459916627161371</v>
      </c>
      <c r="AG66" s="109"/>
      <c r="AJ66" s="277"/>
      <c r="AK66" s="277"/>
      <c r="AL66" s="277"/>
      <c r="AM66" s="277"/>
      <c r="AN66" s="277"/>
      <c r="AO66" s="277"/>
      <c r="AP66" s="277"/>
      <c r="AQ66" s="277"/>
      <c r="AR66" s="277"/>
      <c r="BF66" s="278"/>
      <c r="BG66" s="278"/>
      <c r="BH66" s="278"/>
      <c r="BI66" s="278"/>
      <c r="BJ66" s="278"/>
      <c r="BK66" s="278"/>
      <c r="BL66" s="278"/>
      <c r="BM66" s="278"/>
      <c r="BN66" s="278"/>
      <c r="BO66" s="278"/>
      <c r="CQ66" s="28" t="s">
        <v>161</v>
      </c>
      <c r="CR66" s="51">
        <f>CC9</f>
        <v>0</v>
      </c>
      <c r="CS66" t="s">
        <v>8</v>
      </c>
      <c r="CT66" s="13"/>
      <c r="CV66" s="28" t="s">
        <v>155</v>
      </c>
      <c r="CW66" s="51">
        <f>CC13</f>
        <v>0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7"/>
      <c r="AK67" s="277"/>
      <c r="AL67" s="277"/>
      <c r="AM67" s="277"/>
      <c r="AN67" s="277"/>
      <c r="AO67" s="277"/>
      <c r="AP67" s="277"/>
      <c r="AQ67" s="277"/>
      <c r="AR67" s="277"/>
      <c r="BF67" s="278"/>
      <c r="BG67" s="278"/>
      <c r="BH67" s="278"/>
      <c r="BI67" s="278"/>
      <c r="BJ67" s="278"/>
      <c r="BK67" s="278"/>
      <c r="BL67" s="278"/>
      <c r="BM67" s="278"/>
      <c r="BN67" s="278"/>
      <c r="BO67" s="278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>
        <f>($AD$55*AE64)-($AE$55*AD64)</f>
        <v>-121.56790738070234</v>
      </c>
      <c r="AD68">
        <f>($AE$55*AC64)-($AC$55*AE64)</f>
        <v>-32.511776038412208</v>
      </c>
      <c r="AE68" s="13">
        <f>($AC$55*AD64)-($AD$55*AC64)</f>
        <v>-10.027356109858632</v>
      </c>
      <c r="AJ68" s="277"/>
      <c r="AK68" s="277"/>
      <c r="AL68" s="277"/>
      <c r="AM68" s="277"/>
      <c r="AN68" s="277"/>
      <c r="AO68" s="277"/>
      <c r="AP68" s="277"/>
      <c r="AQ68" s="277"/>
      <c r="AR68" s="277"/>
      <c r="BF68" s="278"/>
      <c r="BG68" s="278"/>
      <c r="BH68" s="278"/>
      <c r="BI68" s="278"/>
      <c r="BJ68" s="278"/>
      <c r="BK68" s="278"/>
      <c r="BL68" s="278"/>
      <c r="BM68" s="278"/>
      <c r="BN68" s="278"/>
      <c r="BO68" s="278"/>
      <c r="CQ68" s="12"/>
      <c r="CR68" s="51">
        <f>'Free Truss Solver '!AC65</f>
        <v>0.96423473235863555</v>
      </c>
      <c r="CS68" s="51">
        <f>'Free Truss Solver '!AD65</f>
        <v>0.26444585397579934</v>
      </c>
      <c r="CT68" s="51">
        <f>'Free Truss Solver '!AE65</f>
        <v>1.7882148312796744E-2</v>
      </c>
      <c r="CV68" s="12"/>
      <c r="CW68" s="51">
        <f>CR25</f>
        <v>0.96121770299149067</v>
      </c>
      <c r="CX68" s="51">
        <f>CS25</f>
        <v>0.24276434201258754</v>
      </c>
      <c r="CY68" s="51">
        <f>CT25</f>
        <v>0.13086635053732423</v>
      </c>
    </row>
    <row r="69" spans="28:103" x14ac:dyDescent="0.3">
      <c r="AB69" s="12" t="s">
        <v>74</v>
      </c>
      <c r="AC69">
        <f>($AD$55*AE65)-($AE$55*AD65)</f>
        <v>-33.1421405516381</v>
      </c>
      <c r="AD69">
        <f>($AE$55*AC65)-($AC$55*AE65)</f>
        <v>118.40890768919802</v>
      </c>
      <c r="AE69" s="13">
        <f>($AC$55*AD65)-($AD$55*AC65)</f>
        <v>36.016830926773387</v>
      </c>
      <c r="AJ69" s="277"/>
      <c r="AK69" s="277"/>
      <c r="AL69" s="277"/>
      <c r="AM69" s="277"/>
      <c r="AN69" s="277"/>
      <c r="AO69" s="277"/>
      <c r="AP69" s="277"/>
      <c r="AQ69" s="277"/>
      <c r="AR69" s="277"/>
      <c r="BF69" s="278"/>
      <c r="BG69" s="278"/>
      <c r="BH69" s="278"/>
      <c r="BI69" s="278"/>
      <c r="BJ69" s="278"/>
      <c r="BK69" s="278"/>
      <c r="BL69" s="278"/>
      <c r="BM69" s="278"/>
      <c r="BN69" s="278"/>
      <c r="BO69" s="278"/>
      <c r="CQ69" s="12"/>
      <c r="CT69" s="13"/>
      <c r="CV69" s="12"/>
      <c r="CY69" s="13"/>
    </row>
    <row r="70" spans="28:103" x14ac:dyDescent="0.3">
      <c r="AB70" s="14" t="s">
        <v>75</v>
      </c>
      <c r="AC70" s="15">
        <f>($AD$55*AE66)-($AE$55*AD66)</f>
        <v>-24.499099374552785</v>
      </c>
      <c r="AD70" s="15">
        <f>($AE$55*AC66)-($AC$55*AE66)</f>
        <v>1.3436306670748845</v>
      </c>
      <c r="AE70" s="16">
        <f>($AC$55*AD66)-($AD$55*AC66)</f>
        <v>0.38319390316543217</v>
      </c>
      <c r="AJ70" s="277"/>
      <c r="AK70" s="277"/>
      <c r="AL70" s="277"/>
      <c r="AM70" s="277"/>
      <c r="AN70" s="277"/>
      <c r="AO70" s="277"/>
      <c r="AP70" s="277"/>
      <c r="AQ70" s="277"/>
      <c r="AR70" s="277"/>
      <c r="BF70" s="278"/>
      <c r="BG70" s="278"/>
      <c r="BH70" s="278"/>
      <c r="BI70" s="278"/>
      <c r="BJ70" s="278"/>
      <c r="BK70" s="278"/>
      <c r="BL70" s="278"/>
      <c r="BM70" s="278"/>
      <c r="BN70" s="278"/>
      <c r="BO70" s="278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7"/>
      <c r="AK71" s="277"/>
      <c r="AL71" s="277"/>
      <c r="AM71" s="277"/>
      <c r="AN71" s="277"/>
      <c r="AO71" s="277"/>
      <c r="AP71" s="277"/>
      <c r="AQ71" s="277"/>
      <c r="AR71" s="277"/>
      <c r="BF71" s="278"/>
      <c r="BG71" s="278"/>
      <c r="BH71" s="278"/>
      <c r="BI71" s="278"/>
      <c r="BJ71" s="278"/>
      <c r="BK71" s="278"/>
      <c r="BL71" s="278"/>
      <c r="BM71" s="278"/>
      <c r="BN71" s="278"/>
      <c r="BO71" s="278"/>
      <c r="CQ71" s="12"/>
      <c r="CR71" s="51">
        <f>'Free Truss Solver '!AC59</f>
        <v>-89.992431640625</v>
      </c>
      <c r="CS71" s="51">
        <f>'Free Truss Solver '!AD59</f>
        <v>325.78559875488281</v>
      </c>
      <c r="CT71" s="51">
        <f>'Free Truss Solver '!AE59</f>
        <v>34.737289428710938</v>
      </c>
      <c r="CV71" s="12"/>
      <c r="CW71" s="51">
        <f>CR46</f>
        <v>-86.8619384765625</v>
      </c>
      <c r="CX71" s="51">
        <f>CS46</f>
        <v>309.45964050292969</v>
      </c>
      <c r="CY71" s="51">
        <f>CT46</f>
        <v>63.93902587890625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7"/>
      <c r="AK72" s="277"/>
      <c r="AL72" s="277"/>
      <c r="AM72" s="277"/>
      <c r="AN72" s="277"/>
      <c r="AO72" s="277"/>
      <c r="AP72" s="277"/>
      <c r="AQ72" s="277"/>
      <c r="AR72" s="277"/>
      <c r="BF72" s="278"/>
      <c r="BG72" s="278"/>
      <c r="BH72" s="278"/>
      <c r="BI72" s="278"/>
      <c r="BJ72" s="278"/>
      <c r="BK72" s="278"/>
      <c r="BL72" s="278"/>
      <c r="BM72" s="278"/>
      <c r="BN72" s="278"/>
      <c r="BO72" s="278"/>
      <c r="CQ72" s="12" t="s">
        <v>150</v>
      </c>
      <c r="CR72">
        <f>SQRT(SUMSQ(CR71:CT71))</f>
        <v>339.76693980657404</v>
      </c>
      <c r="CT72" s="13"/>
      <c r="CV72" s="12" t="s">
        <v>150</v>
      </c>
      <c r="CW72">
        <f>SQRT(SUMSQ(CW71:CY71))</f>
        <v>327.71704942900368</v>
      </c>
      <c r="CY72" s="13"/>
    </row>
    <row r="73" spans="28:103" x14ac:dyDescent="0.3">
      <c r="AB73" s="12" t="s">
        <v>76</v>
      </c>
      <c r="AC73" s="20">
        <f>AC26</f>
        <v>33.994873046875</v>
      </c>
      <c r="AD73" s="20">
        <f>AD26</f>
        <v>-102.24539184570313</v>
      </c>
      <c r="AE73" s="21">
        <f>AE26</f>
        <v>179.08511352539063</v>
      </c>
      <c r="AJ73" s="277"/>
      <c r="AK73" s="277"/>
      <c r="AL73" s="277"/>
      <c r="AM73" s="277"/>
      <c r="AN73" s="277"/>
      <c r="AO73" s="277"/>
      <c r="AP73" s="277"/>
      <c r="AQ73" s="277"/>
      <c r="AR73" s="277"/>
      <c r="CQ73" s="28" t="s">
        <v>164</v>
      </c>
      <c r="CR73">
        <f>CR71/$CR$47</f>
        <v>-0.2746040579744719</v>
      </c>
      <c r="CS73">
        <f>CS71/$CR$47</f>
        <v>0.99410634668691755</v>
      </c>
      <c r="CT73" s="13">
        <f>CT71/$CR$47</f>
        <v>0.10599780966304712</v>
      </c>
      <c r="CV73" s="28" t="s">
        <v>153</v>
      </c>
      <c r="CW73">
        <f>CW71/$CR$47</f>
        <v>-0.26505163105766394</v>
      </c>
      <c r="CX73">
        <f>CX71/$CR$47</f>
        <v>0.94428910867504545</v>
      </c>
      <c r="CY73" s="13">
        <f>CY71/$CR$47</f>
        <v>0.19510436210233836</v>
      </c>
    </row>
    <row r="74" spans="28:103" x14ac:dyDescent="0.3">
      <c r="AB74" s="12"/>
      <c r="AE74" s="13"/>
      <c r="AJ74" s="277"/>
      <c r="AK74" s="277"/>
      <c r="AL74" s="277"/>
      <c r="AM74" s="277"/>
      <c r="AN74" s="277"/>
      <c r="AO74" s="277"/>
      <c r="AP74" s="277"/>
      <c r="AQ74" s="277"/>
      <c r="AR74" s="277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7"/>
      <c r="AK75" s="277"/>
      <c r="AL75" s="277"/>
      <c r="AM75" s="277"/>
      <c r="AN75" s="277"/>
      <c r="AO75" s="277"/>
      <c r="AP75" s="277"/>
      <c r="AQ75" s="277"/>
      <c r="AR75" s="277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-42.3741455078125</v>
      </c>
      <c r="AD76" s="20">
        <f>AD26-AD25</f>
        <v>303.47492980957031</v>
      </c>
      <c r="AE76" s="21">
        <f>AE26-AE25</f>
        <v>44.085113525390625</v>
      </c>
      <c r="CQ76" s="12"/>
      <c r="CR76" s="51">
        <f>'Free Truss Solver '!AC60</f>
        <v>-149.29888916015625</v>
      </c>
      <c r="CS76" s="51">
        <f>'Free Truss Solver '!AD60</f>
        <v>-342.14157104492188</v>
      </c>
      <c r="CT76" s="51">
        <f>'Free Truss Solver '!AE60</f>
        <v>-34.056831359863281</v>
      </c>
      <c r="CV76" s="12"/>
      <c r="CW76" s="51">
        <f>CR51</f>
        <v>-134.95709228515625</v>
      </c>
      <c r="CX76" s="51">
        <f>CS51</f>
        <v>-291.56954956054688</v>
      </c>
      <c r="CY76" s="51">
        <f>CT51</f>
        <v>-77.240814208984375</v>
      </c>
    </row>
    <row r="77" spans="28:103" x14ac:dyDescent="0.3">
      <c r="AB77" s="14" t="s">
        <v>44</v>
      </c>
      <c r="AC77" s="15">
        <f>AC76/(SQRT(SUMSQ($AC76:$AE76)))</f>
        <v>-0.13687886363334745</v>
      </c>
      <c r="AD77" s="15">
        <f>AD76/(SQRT(SUMSQ($AC76:$AE76)))</f>
        <v>0.98029831718695737</v>
      </c>
      <c r="AE77" s="16">
        <f>AE76/(SQRT(SUMSQ($AC76:$AE76)))</f>
        <v>0.14240570919335802</v>
      </c>
      <c r="CQ77" s="12" t="s">
        <v>150</v>
      </c>
      <c r="CR77">
        <f>SQRT(SUMSQ(CR76:CT76))</f>
        <v>374.84781005605208</v>
      </c>
      <c r="CT77" s="13"/>
      <c r="CV77" s="12" t="s">
        <v>150</v>
      </c>
      <c r="CW77">
        <f>SQRT(SUMSQ(CW76:CY76))</f>
        <v>330.4426763731816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>
        <f>-CR76/$CR$52</f>
        <v>0.45181479220180171</v>
      </c>
      <c r="CS78">
        <f>-CS76/$CR$52</f>
        <v>1.0354037039045412</v>
      </c>
      <c r="CT78" s="13">
        <f>-CT76/$CR$52</f>
        <v>0.10306426437910095</v>
      </c>
      <c r="CV78" s="28" t="s">
        <v>151</v>
      </c>
      <c r="CW78">
        <f>-CW76/$CR$52</f>
        <v>0.40841302269548269</v>
      </c>
      <c r="CX78">
        <f>-CX76/$CR$52</f>
        <v>0.88236045283468834</v>
      </c>
      <c r="CY78" s="13">
        <f>-CY76/$CR$52</f>
        <v>0.23374951158473659</v>
      </c>
    </row>
    <row r="79" spans="28:103" x14ac:dyDescent="0.3">
      <c r="AB79" s="14" t="s">
        <v>77</v>
      </c>
      <c r="AC79" s="15">
        <f>($AD$73*AE77)-($AE$73*AD77)</f>
        <v>-190.11716295971578</v>
      </c>
      <c r="AD79" s="15">
        <f>($AE$73*AC77)-($AC$73*AE77)</f>
        <v>-29.354030838182897</v>
      </c>
      <c r="AE79" s="16">
        <f>($AC$73*AD77)-($AD$73*AC77)</f>
        <v>19.329883793249643</v>
      </c>
      <c r="CQ79" s="12"/>
      <c r="CT79" s="13"/>
      <c r="CV79" s="12"/>
      <c r="CY79" s="13"/>
    </row>
    <row r="80" spans="28:103" x14ac:dyDescent="0.3">
      <c r="CQ80" s="12" t="s">
        <v>156</v>
      </c>
      <c r="CR80">
        <f>CR68*CR78</f>
        <v>0.43565551523437679</v>
      </c>
      <c r="CS80">
        <f>CS68*CS78</f>
        <v>0.27380821668874206</v>
      </c>
      <c r="CT80" s="13">
        <f>CT68*CT78</f>
        <v>1.8430104613763776E-3</v>
      </c>
      <c r="CV80" s="12" t="s">
        <v>156</v>
      </c>
      <c r="CW80">
        <f>CW68*CW78</f>
        <v>0.39257382754716341</v>
      </c>
      <c r="CX80">
        <f>CX68*CX78</f>
        <v>0.2142056547503419</v>
      </c>
      <c r="CY80" s="13">
        <f>CY68*CY78</f>
        <v>3.0589945520976471E-2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>
        <f>SUM(CR80:CT80)</f>
        <v>0.71130674238449521</v>
      </c>
      <c r="CT81" s="13"/>
      <c r="CV81" s="12" t="s">
        <v>147</v>
      </c>
      <c r="CW81">
        <f>SUM(CW80:CY80)</f>
        <v>0.63736942781848183</v>
      </c>
      <c r="CY81" s="13"/>
    </row>
    <row r="82" spans="28:103" ht="15" thickBot="1" x14ac:dyDescent="0.35">
      <c r="AB82" s="28"/>
      <c r="AC82" s="20">
        <f>AC32</f>
        <v>-44.41510009765625</v>
      </c>
      <c r="AD82" s="20">
        <f>AD32</f>
        <v>-289.82147216796875</v>
      </c>
      <c r="AE82" s="21">
        <f>AE32</f>
        <v>160.66046142578125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>
        <f>CR66/CR81</f>
        <v>0</v>
      </c>
      <c r="CT83" s="13"/>
      <c r="CV83" s="65" t="s">
        <v>157</v>
      </c>
      <c r="CW83" s="66">
        <f>CW66/CW81</f>
        <v>0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-35.42529296875</v>
      </c>
      <c r="AD85" s="20">
        <f>AD32-AD31</f>
        <v>-205.75677490234375</v>
      </c>
      <c r="AE85" s="21">
        <f>AE32-AE31</f>
        <v>-133.82247924804688</v>
      </c>
      <c r="CQ85" s="12" t="s">
        <v>159</v>
      </c>
      <c r="CR85">
        <f>CR73*CR78</f>
        <v>-0.12407017539150753</v>
      </c>
      <c r="CS85">
        <f>CS73*CS78</f>
        <v>1.0293013934346464</v>
      </c>
      <c r="CT85" s="13">
        <f>CT73*CT78</f>
        <v>1.092458627871791E-2</v>
      </c>
      <c r="CV85" s="12" t="s">
        <v>159</v>
      </c>
      <c r="CW85">
        <f>CW73*CW78</f>
        <v>-0.10825053781062841</v>
      </c>
      <c r="CX85">
        <f>CX73*CX78</f>
        <v>0.83320336553737728</v>
      </c>
      <c r="CY85" s="13">
        <f>CY73*CY78</f>
        <v>4.5605549349473182E-2</v>
      </c>
    </row>
    <row r="86" spans="28:103" x14ac:dyDescent="0.3">
      <c r="AB86" s="14"/>
      <c r="AC86" s="15">
        <f>AC85/(SQRT(SUMSQ($AC85:$AE85)))</f>
        <v>-0.14284943054884444</v>
      </c>
      <c r="AD86" s="15">
        <f>AD85/(SQRT(SUMSQ($AC85:$AE85)))</f>
        <v>-0.82969640229354158</v>
      </c>
      <c r="AE86" s="16">
        <f>AE85/(SQRT(SUMSQ($AC85:$AE85)))</f>
        <v>-0.53962757547499773</v>
      </c>
      <c r="CQ86" s="12" t="s">
        <v>160</v>
      </c>
      <c r="CR86">
        <f>SQRT(SUMSQ(CR85:CT85))</f>
        <v>1.0368095840285936</v>
      </c>
      <c r="CT86" s="13"/>
      <c r="CV86" s="12" t="s">
        <v>160</v>
      </c>
      <c r="CW86">
        <f>SQRT(SUMSQ(CW85:CY85))</f>
        <v>0.841442745176741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>
        <f>CC8-CR83*CR86</f>
        <v>0</v>
      </c>
      <c r="CS88" s="15"/>
      <c r="CT88" s="16"/>
      <c r="CV88" s="65" t="s">
        <v>158</v>
      </c>
      <c r="CW88" s="66">
        <f>CC12-CW83*CW86</f>
        <v>0</v>
      </c>
      <c r="CX88" s="15"/>
      <c r="CY88" s="16"/>
    </row>
    <row r="89" spans="28:103" x14ac:dyDescent="0.3">
      <c r="AB89" s="28"/>
      <c r="AC89" s="20">
        <f>AC34</f>
        <v>-75.5799560546875</v>
      </c>
      <c r="AD89" s="20">
        <f>AD34</f>
        <v>-292.07431030273438</v>
      </c>
      <c r="AE89" s="21">
        <f>AE34</f>
        <v>324.80108642578125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-72.35418701171875</v>
      </c>
      <c r="AD92" s="20">
        <f>AD34-AD33</f>
        <v>-228.97225952148438</v>
      </c>
      <c r="AE92" s="21">
        <f>AE34-AE33</f>
        <v>194.63888549804688</v>
      </c>
    </row>
    <row r="93" spans="28:103" x14ac:dyDescent="0.3">
      <c r="AB93" s="14"/>
      <c r="AC93" s="15">
        <f>AC92/(SQRT(SUMSQ($AC92:$AE92)))</f>
        <v>-0.23407417668695424</v>
      </c>
      <c r="AD93" s="15">
        <f>AD92/(SQRT(SUMSQ($AC92:$AE92)))</f>
        <v>-0.74075178431570776</v>
      </c>
      <c r="AE93" s="16">
        <f>AE92/(SQRT(SUMSQ($AC92:$AE92)))</f>
        <v>0.62967934207929976</v>
      </c>
    </row>
    <row r="97" spans="28:31" x14ac:dyDescent="0.3">
      <c r="AB97" s="258"/>
      <c r="AC97" s="258"/>
      <c r="AD97" s="258"/>
      <c r="AE97" s="258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AJ45:AR75"/>
    <mergeCell ref="BF39:BO72"/>
    <mergeCell ref="CE4:CO38"/>
    <mergeCell ref="K28:S43"/>
    <mergeCell ref="B40:H61"/>
    <mergeCell ref="AJ15:AR38"/>
    <mergeCell ref="C35:G35"/>
    <mergeCell ref="C36:G36"/>
    <mergeCell ref="U20:X20"/>
    <mergeCell ref="U44:X44"/>
    <mergeCell ref="K20:N20"/>
    <mergeCell ref="AB97:AE97"/>
    <mergeCell ref="B2:G2"/>
    <mergeCell ref="U27:X27"/>
    <mergeCell ref="U35:X35"/>
    <mergeCell ref="U2:X2"/>
    <mergeCell ref="U3:X3"/>
    <mergeCell ref="U11:X11"/>
    <mergeCell ref="U26:X26"/>
    <mergeCell ref="K2:N2"/>
    <mergeCell ref="K11:N11"/>
  </mergeCells>
  <dataValidations count="1">
    <dataValidation type="list" allowBlank="1" showInputMessage="1" showErrorMessage="1" sqref="C36" xr:uid="{ADAE9EDD-C0ED-468E-82BA-38B76FC087C4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3A3D-D09D-459E-B1D8-B976977E5B1C}">
  <dimension ref="B1:Y35"/>
  <sheetViews>
    <sheetView zoomScale="85" zoomScaleNormal="85" workbookViewId="0">
      <selection activeCell="S6" sqref="S6"/>
    </sheetView>
  </sheetViews>
  <sheetFormatPr defaultRowHeight="14.4" x14ac:dyDescent="0.3"/>
  <cols>
    <col min="2" max="2" width="8.88671875" customWidth="1"/>
  </cols>
  <sheetData>
    <row r="1" spans="2:25" ht="15" thickBot="1" x14ac:dyDescent="0.35"/>
    <row r="2" spans="2:25" ht="15" thickBot="1" x14ac:dyDescent="0.35">
      <c r="B2" s="259" t="s">
        <v>119</v>
      </c>
      <c r="C2" s="260"/>
      <c r="D2" s="260"/>
      <c r="E2" s="260"/>
      <c r="F2" s="260"/>
      <c r="G2" s="260"/>
      <c r="H2" s="260"/>
      <c r="I2" s="260"/>
      <c r="J2" s="260"/>
      <c r="K2" s="261"/>
      <c r="M2" s="176" t="s">
        <v>333</v>
      </c>
      <c r="N2" s="306" t="s">
        <v>366</v>
      </c>
      <c r="O2" s="296"/>
      <c r="P2" s="297"/>
      <c r="Q2" s="1"/>
    </row>
    <row r="3" spans="2:25" ht="15" thickBot="1" x14ac:dyDescent="0.35">
      <c r="B3" s="75" t="s">
        <v>130</v>
      </c>
      <c r="C3" s="2" t="s">
        <v>12</v>
      </c>
      <c r="D3" s="31" t="s">
        <v>358</v>
      </c>
      <c r="E3" s="31" t="s">
        <v>359</v>
      </c>
      <c r="F3" s="31" t="s">
        <v>360</v>
      </c>
      <c r="G3" s="31" t="s">
        <v>361</v>
      </c>
      <c r="H3" s="31" t="s">
        <v>362</v>
      </c>
      <c r="I3" s="31" t="s">
        <v>363</v>
      </c>
      <c r="J3" s="31" t="s">
        <v>364</v>
      </c>
      <c r="K3" s="87" t="s">
        <v>115</v>
      </c>
      <c r="M3" s="177">
        <f>IF(N3="Front Pushrod",0,
IF(N3="Front Pullrod",1,
IF(N3="Rear Pushrod",2,3)))</f>
        <v>0</v>
      </c>
      <c r="N3" s="308" t="s">
        <v>353</v>
      </c>
      <c r="O3" s="298"/>
      <c r="P3" s="299"/>
    </row>
    <row r="4" spans="2:25" x14ac:dyDescent="0.3">
      <c r="B4" s="50" t="s">
        <v>56</v>
      </c>
      <c r="C4" s="7" t="s">
        <v>6</v>
      </c>
      <c r="D4">
        <v>2365</v>
      </c>
      <c r="E4">
        <v>2249.25</v>
      </c>
      <c r="F4">
        <v>1913.33</v>
      </c>
      <c r="G4">
        <v>1390.11</v>
      </c>
      <c r="H4">
        <v>730.83</v>
      </c>
      <c r="I4">
        <v>0</v>
      </c>
      <c r="J4">
        <v>0</v>
      </c>
      <c r="K4" s="89" t="s">
        <v>114</v>
      </c>
    </row>
    <row r="5" spans="2:25" x14ac:dyDescent="0.3">
      <c r="B5" s="50" t="s">
        <v>57</v>
      </c>
      <c r="C5" s="7" t="s">
        <v>365</v>
      </c>
      <c r="D5">
        <v>0</v>
      </c>
      <c r="E5">
        <v>706.1</v>
      </c>
      <c r="F5">
        <v>1343.09</v>
      </c>
      <c r="G5">
        <v>1848.6</v>
      </c>
      <c r="H5">
        <v>2173.16</v>
      </c>
      <c r="I5">
        <v>2285</v>
      </c>
      <c r="J5">
        <v>0</v>
      </c>
      <c r="K5" s="89" t="s">
        <v>114</v>
      </c>
    </row>
    <row r="6" spans="2:25" x14ac:dyDescent="0.3">
      <c r="B6" s="50" t="s">
        <v>59</v>
      </c>
      <c r="C6" s="7" t="s">
        <v>6</v>
      </c>
      <c r="D6">
        <v>1656</v>
      </c>
      <c r="E6">
        <v>1656</v>
      </c>
      <c r="F6">
        <v>1656</v>
      </c>
      <c r="G6">
        <v>1656</v>
      </c>
      <c r="H6">
        <v>1656</v>
      </c>
      <c r="I6">
        <v>1656</v>
      </c>
      <c r="J6">
        <v>1656</v>
      </c>
      <c r="K6" s="89" t="s">
        <v>114</v>
      </c>
    </row>
    <row r="7" spans="2:25" x14ac:dyDescent="0.3">
      <c r="B7" s="50" t="s">
        <v>61</v>
      </c>
      <c r="C7" s="7" t="s">
        <v>7</v>
      </c>
      <c r="D7">
        <v>48</v>
      </c>
      <c r="E7">
        <v>48</v>
      </c>
      <c r="F7">
        <v>48</v>
      </c>
      <c r="G7">
        <v>48</v>
      </c>
      <c r="H7">
        <v>48</v>
      </c>
      <c r="I7">
        <v>48</v>
      </c>
      <c r="J7">
        <v>0</v>
      </c>
      <c r="K7" s="89" t="s">
        <v>120</v>
      </c>
    </row>
    <row r="8" spans="2:25" x14ac:dyDescent="0.3">
      <c r="B8" s="50" t="s">
        <v>62</v>
      </c>
      <c r="C8" s="7" t="s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89" t="s">
        <v>120</v>
      </c>
    </row>
    <row r="9" spans="2:25" ht="16.2" thickBot="1" x14ac:dyDescent="0.35">
      <c r="B9" s="74" t="s">
        <v>63</v>
      </c>
      <c r="C9" s="94" t="s">
        <v>7</v>
      </c>
      <c r="D9" s="62">
        <v>134</v>
      </c>
      <c r="E9" s="62">
        <v>134</v>
      </c>
      <c r="F9" s="62">
        <v>134</v>
      </c>
      <c r="G9" s="62">
        <v>134</v>
      </c>
      <c r="H9" s="62">
        <v>134</v>
      </c>
      <c r="I9" s="62">
        <v>134</v>
      </c>
      <c r="J9" s="62">
        <v>0</v>
      </c>
      <c r="K9" s="93" t="s">
        <v>120</v>
      </c>
      <c r="X9" s="248"/>
      <c r="Y9" s="248"/>
    </row>
    <row r="10" spans="2:25" ht="15.6" x14ac:dyDescent="0.3">
      <c r="X10" s="248"/>
      <c r="Y10" s="248"/>
    </row>
    <row r="11" spans="2:25" ht="15.6" x14ac:dyDescent="0.3">
      <c r="X11" s="248"/>
      <c r="Y11" s="248"/>
    </row>
    <row r="12" spans="2:25" ht="16.2" thickBot="1" x14ac:dyDescent="0.35">
      <c r="X12" s="248"/>
      <c r="Y12" s="248"/>
    </row>
    <row r="13" spans="2:25" ht="15.6" x14ac:dyDescent="0.3">
      <c r="B13" s="271" t="s">
        <v>133</v>
      </c>
      <c r="C13" s="272"/>
      <c r="D13" s="272"/>
      <c r="E13" s="272"/>
      <c r="F13" s="272"/>
      <c r="G13" s="272"/>
      <c r="H13" s="272"/>
      <c r="I13" s="272"/>
      <c r="J13" s="272"/>
      <c r="K13" s="273"/>
      <c r="M13" s="279" t="e" vm="3">
        <v>#VALUE!</v>
      </c>
      <c r="N13" s="280"/>
      <c r="O13" s="280"/>
      <c r="P13" s="280"/>
      <c r="Q13" s="280"/>
      <c r="R13" s="280"/>
      <c r="S13" s="280"/>
      <c r="T13" s="280"/>
      <c r="U13" s="281"/>
      <c r="X13" s="248"/>
      <c r="Y13" s="248"/>
    </row>
    <row r="14" spans="2:25" ht="15.6" x14ac:dyDescent="0.3">
      <c r="B14" s="86" t="s">
        <v>130</v>
      </c>
      <c r="C14" s="2" t="s">
        <v>129</v>
      </c>
      <c r="D14" s="31" t="s">
        <v>358</v>
      </c>
      <c r="E14" s="31" t="s">
        <v>359</v>
      </c>
      <c r="F14" s="31" t="s">
        <v>360</v>
      </c>
      <c r="G14" s="31" t="s">
        <v>361</v>
      </c>
      <c r="H14" s="31" t="s">
        <v>362</v>
      </c>
      <c r="I14" s="31" t="s">
        <v>363</v>
      </c>
      <c r="J14" s="31" t="s">
        <v>364</v>
      </c>
      <c r="K14" s="87" t="s">
        <v>115</v>
      </c>
      <c r="M14" s="282"/>
      <c r="N14" s="283"/>
      <c r="O14" s="283"/>
      <c r="P14" s="283"/>
      <c r="Q14" s="283"/>
      <c r="R14" s="283"/>
      <c r="S14" s="283"/>
      <c r="T14" s="283"/>
      <c r="U14" s="284"/>
      <c r="X14" s="248"/>
      <c r="Y14" s="248"/>
    </row>
    <row r="15" spans="2:25" x14ac:dyDescent="0.3">
      <c r="B15" s="88" t="s">
        <v>128</v>
      </c>
      <c r="C15" s="7" t="s">
        <v>2</v>
      </c>
      <c r="D15" s="178">
        <f>'Step 1'!M4</f>
        <v>-1.2877532052061937</v>
      </c>
      <c r="E15" s="178">
        <f>'Step (2)'!M4</f>
        <v>-1.7952000726299</v>
      </c>
      <c r="F15" s="178">
        <f>'Step (3)'!M4</f>
        <v>-2.3602658045077343</v>
      </c>
      <c r="G15" s="178">
        <f>'Step (4)'!M4</f>
        <v>-2.9276325660227531</v>
      </c>
      <c r="H15" s="178">
        <f>'Step (5)'!M4</f>
        <v>-3.4417598699063903</v>
      </c>
      <c r="I15" s="178">
        <f>'Step (6)'!M4</f>
        <v>-3.8523330271171843</v>
      </c>
      <c r="J15" s="178">
        <f>'Step (7)'!M4</f>
        <v>-0.32323395607283001</v>
      </c>
      <c r="K15" s="89" t="s">
        <v>141</v>
      </c>
      <c r="M15" s="282"/>
      <c r="N15" s="283"/>
      <c r="O15" s="283"/>
      <c r="P15" s="283"/>
      <c r="Q15" s="283"/>
      <c r="R15" s="283"/>
      <c r="S15" s="283"/>
      <c r="T15" s="283"/>
      <c r="U15" s="284"/>
    </row>
    <row r="16" spans="2:25" x14ac:dyDescent="0.3">
      <c r="B16" s="88" t="s">
        <v>128</v>
      </c>
      <c r="C16" s="7" t="s">
        <v>3</v>
      </c>
      <c r="D16" s="178">
        <f>'Step 1'!M5</f>
        <v>-1.9166888790181169</v>
      </c>
      <c r="E16" s="178">
        <f>'Step (2)'!M5</f>
        <v>-1.9665354057357263</v>
      </c>
      <c r="F16" s="178">
        <f>'Step (3)'!M5</f>
        <v>-1.8519618572140144</v>
      </c>
      <c r="G16" s="178">
        <f>'Step (4)'!M5</f>
        <v>-1.5841719725627301</v>
      </c>
      <c r="H16" s="178">
        <f>'Step (5)'!M5</f>
        <v>-1.1893974998358909</v>
      </c>
      <c r="I16" s="178">
        <f>'Step (6)'!M5</f>
        <v>-0.70626457668806308</v>
      </c>
      <c r="J16" s="178">
        <f>'Step (7)'!M5</f>
        <v>-9.3761798214224687E-2</v>
      </c>
      <c r="K16" s="89" t="s">
        <v>141</v>
      </c>
      <c r="M16" s="282"/>
      <c r="N16" s="283"/>
      <c r="O16" s="283"/>
      <c r="P16" s="283"/>
      <c r="Q16" s="283"/>
      <c r="R16" s="283"/>
      <c r="S16" s="283"/>
      <c r="T16" s="283"/>
      <c r="U16" s="284"/>
    </row>
    <row r="17" spans="2:21" x14ac:dyDescent="0.3">
      <c r="B17" s="88" t="s">
        <v>128</v>
      </c>
      <c r="C17" s="7" t="s">
        <v>4</v>
      </c>
      <c r="D17" s="178">
        <f>'Step 1'!M6</f>
        <v>0</v>
      </c>
      <c r="E17" s="178">
        <f>'Step (2)'!M6</f>
        <v>0</v>
      </c>
      <c r="F17" s="178">
        <f>'Step (3)'!M6</f>
        <v>0</v>
      </c>
      <c r="G17" s="178">
        <f>'Step (4)'!M6</f>
        <v>0</v>
      </c>
      <c r="H17" s="178">
        <f>'Step (5)'!M6</f>
        <v>0</v>
      </c>
      <c r="I17" s="178">
        <f>'Step (6)'!M6</f>
        <v>0</v>
      </c>
      <c r="J17" s="178">
        <f>'Step (7)'!M6</f>
        <v>0</v>
      </c>
      <c r="K17" s="89" t="s">
        <v>141</v>
      </c>
      <c r="M17" s="282"/>
      <c r="N17" s="283"/>
      <c r="O17" s="283"/>
      <c r="P17" s="283"/>
      <c r="Q17" s="283"/>
      <c r="R17" s="283"/>
      <c r="S17" s="283"/>
      <c r="T17" s="283"/>
      <c r="U17" s="284"/>
    </row>
    <row r="18" spans="2:21" x14ac:dyDescent="0.3">
      <c r="B18" s="88" t="s">
        <v>131</v>
      </c>
      <c r="C18" s="7" t="s">
        <v>2</v>
      </c>
      <c r="D18" s="178">
        <f>'Step 1'!M7</f>
        <v>2.8517052149896234</v>
      </c>
      <c r="E18" s="178">
        <f>'Step (2)'!M7</f>
        <v>2.8224940558341616</v>
      </c>
      <c r="F18" s="178">
        <f>'Step (3)'!M7</f>
        <v>2.9590184796744259</v>
      </c>
      <c r="G18" s="178">
        <f>'Step (4)'!M7</f>
        <v>3.2479257622607438</v>
      </c>
      <c r="H18" s="178">
        <f>'Step (5)'!M7</f>
        <v>3.6609170427066329</v>
      </c>
      <c r="I18" s="178">
        <f>'Step (6)'!M7</f>
        <v>4.1575833595298661</v>
      </c>
      <c r="J18" s="178">
        <f>'Step (7)'!M7</f>
        <v>-8.0242816086135871E-2</v>
      </c>
      <c r="K18" s="89" t="s">
        <v>141</v>
      </c>
      <c r="M18" s="282"/>
      <c r="N18" s="283"/>
      <c r="O18" s="283"/>
      <c r="P18" s="283"/>
      <c r="Q18" s="283"/>
      <c r="R18" s="283"/>
      <c r="S18" s="283"/>
      <c r="T18" s="283"/>
      <c r="U18" s="284"/>
    </row>
    <row r="19" spans="2:21" x14ac:dyDescent="0.3">
      <c r="B19" s="88" t="s">
        <v>132</v>
      </c>
      <c r="C19" s="7" t="s">
        <v>2</v>
      </c>
      <c r="D19" s="178">
        <f>'Step 1'!M8</f>
        <v>-2.0166025645489154</v>
      </c>
      <c r="E19" s="178">
        <f>'Step (2)'!M8</f>
        <v>-0.77517437369993736</v>
      </c>
      <c r="F19" s="178">
        <f>'Step (3)'!M8</f>
        <v>0.35284851968699332</v>
      </c>
      <c r="G19" s="178">
        <f>'Step (4)'!M8</f>
        <v>1.2570180448914057</v>
      </c>
      <c r="H19" s="178">
        <f>'Step (5)'!M8</f>
        <v>1.8488494664931563</v>
      </c>
      <c r="I19" s="178">
        <f>'Step (6)'!M8</f>
        <v>2.0704114135936056</v>
      </c>
      <c r="J19" s="178">
        <f>'Step (7)'!M8</f>
        <v>0.56982415358603644</v>
      </c>
      <c r="K19" s="89" t="s">
        <v>141</v>
      </c>
      <c r="M19" s="282"/>
      <c r="N19" s="283"/>
      <c r="O19" s="283"/>
      <c r="P19" s="283"/>
      <c r="Q19" s="283"/>
      <c r="R19" s="283"/>
      <c r="S19" s="283"/>
      <c r="T19" s="283"/>
      <c r="U19" s="284"/>
    </row>
    <row r="20" spans="2:21" x14ac:dyDescent="0.3">
      <c r="B20" s="88" t="s">
        <v>132</v>
      </c>
      <c r="C20" s="7" t="s">
        <v>3</v>
      </c>
      <c r="D20" s="178">
        <f>'Step 1'!M9</f>
        <v>3.8408238194846849</v>
      </c>
      <c r="E20" s="178">
        <f>'Step (2)'!M9</f>
        <v>3.9680443441115836</v>
      </c>
      <c r="F20" s="178">
        <f>'Step (3)'!M9</f>
        <v>3.6797133656759713</v>
      </c>
      <c r="G20" s="178">
        <f>'Step (4)'!M9</f>
        <v>3.0040255967238028</v>
      </c>
      <c r="H20" s="178">
        <f>'Step (5)'!M9</f>
        <v>2.0071691032499035</v>
      </c>
      <c r="I20" s="178">
        <f>'Step (6)'!M9</f>
        <v>0.78667984280496994</v>
      </c>
      <c r="J20" s="178">
        <f>'Step (7)'!M9</f>
        <v>0.13240316460855359</v>
      </c>
      <c r="K20" s="89" t="s">
        <v>141</v>
      </c>
      <c r="M20" s="282"/>
      <c r="N20" s="283"/>
      <c r="O20" s="283"/>
      <c r="P20" s="283"/>
      <c r="Q20" s="283"/>
      <c r="R20" s="283"/>
      <c r="S20" s="283"/>
      <c r="T20" s="283"/>
      <c r="U20" s="284"/>
    </row>
    <row r="21" spans="2:21" ht="15" thickBot="1" x14ac:dyDescent="0.35">
      <c r="B21" s="88" t="s">
        <v>132</v>
      </c>
      <c r="C21" s="7" t="s">
        <v>4</v>
      </c>
      <c r="D21" s="178">
        <f>'Step 1'!M10</f>
        <v>1.8997297686921055</v>
      </c>
      <c r="E21" s="178">
        <f>'Step (2)'!M10</f>
        <v>1.8801151681481809</v>
      </c>
      <c r="F21" s="178">
        <f>'Step (3)'!M10</f>
        <v>1.8455682139798189</v>
      </c>
      <c r="G21" s="178">
        <f>'Step (4)'!M10</f>
        <v>1.7994699844434627</v>
      </c>
      <c r="H21" s="178">
        <f>'Step (5)'!M10</f>
        <v>1.7463344085507935</v>
      </c>
      <c r="I21" s="178">
        <f>'Step (6)'!M10</f>
        <v>1.6913609495509287</v>
      </c>
      <c r="J21" s="178">
        <f>'Step (7)'!M10</f>
        <v>1.6912702584577362</v>
      </c>
      <c r="K21" s="89" t="s">
        <v>141</v>
      </c>
      <c r="M21" s="282"/>
      <c r="N21" s="283"/>
      <c r="O21" s="283"/>
      <c r="P21" s="283"/>
      <c r="Q21" s="283"/>
      <c r="R21" s="283"/>
      <c r="S21" s="283"/>
      <c r="T21" s="283"/>
      <c r="U21" s="284"/>
    </row>
    <row r="22" spans="2:21" x14ac:dyDescent="0.3">
      <c r="B22" s="274" t="s">
        <v>134</v>
      </c>
      <c r="C22" s="275"/>
      <c r="D22" s="275"/>
      <c r="E22" s="275"/>
      <c r="F22" s="275"/>
      <c r="G22" s="275"/>
      <c r="H22" s="275"/>
      <c r="I22" s="275"/>
      <c r="J22" s="275"/>
      <c r="K22" s="276"/>
      <c r="M22" s="282"/>
      <c r="N22" s="283"/>
      <c r="O22" s="283"/>
      <c r="P22" s="283"/>
      <c r="Q22" s="283"/>
      <c r="R22" s="283"/>
      <c r="S22" s="283"/>
      <c r="T22" s="283"/>
      <c r="U22" s="284"/>
    </row>
    <row r="23" spans="2:21" x14ac:dyDescent="0.3">
      <c r="B23" s="309" t="s">
        <v>130</v>
      </c>
      <c r="C23" s="310"/>
      <c r="D23" s="31" t="s">
        <v>358</v>
      </c>
      <c r="E23" s="31" t="s">
        <v>359</v>
      </c>
      <c r="F23" s="31" t="s">
        <v>360</v>
      </c>
      <c r="G23" s="31" t="s">
        <v>361</v>
      </c>
      <c r="H23" s="31" t="s">
        <v>362</v>
      </c>
      <c r="I23" s="31" t="s">
        <v>363</v>
      </c>
      <c r="J23" s="31" t="s">
        <v>364</v>
      </c>
      <c r="K23" s="87" t="s">
        <v>115</v>
      </c>
      <c r="M23" s="282"/>
      <c r="N23" s="283"/>
      <c r="O23" s="283"/>
      <c r="P23" s="283"/>
      <c r="Q23" s="283"/>
      <c r="R23" s="283"/>
      <c r="S23" s="283"/>
      <c r="T23" s="283"/>
      <c r="U23" s="284"/>
    </row>
    <row r="24" spans="2:21" x14ac:dyDescent="0.3">
      <c r="B24" s="311" t="s">
        <v>139</v>
      </c>
      <c r="C24" s="312"/>
      <c r="D24" s="180">
        <f>'Step 1'!M13</f>
        <v>-2.7119751617407375</v>
      </c>
      <c r="E24" s="180">
        <f>'Step (2)'!M13</f>
        <v>-2.6839741742533372</v>
      </c>
      <c r="F24" s="180">
        <f>'Step (3)'!M13</f>
        <v>-2.634656380132073</v>
      </c>
      <c r="G24" s="180">
        <f>'Step (4)'!M13</f>
        <v>-2.5688484659944266</v>
      </c>
      <c r="H24" s="180">
        <f>'Step (5)'!M13</f>
        <v>-2.4929943290531931</v>
      </c>
      <c r="I24" s="180">
        <f>'Step (6)'!M13</f>
        <v>-2.4145165066704624</v>
      </c>
      <c r="J24" s="180">
        <f>'Step (7)'!M13</f>
        <v>-2.4143870398398724</v>
      </c>
      <c r="K24" s="91" t="s">
        <v>141</v>
      </c>
      <c r="M24" s="282"/>
      <c r="N24" s="283"/>
      <c r="O24" s="283"/>
      <c r="P24" s="283"/>
      <c r="Q24" s="283"/>
      <c r="R24" s="283"/>
      <c r="S24" s="283"/>
      <c r="T24" s="283"/>
      <c r="U24" s="284"/>
    </row>
    <row r="25" spans="2:21" x14ac:dyDescent="0.3">
      <c r="B25" s="282" t="s">
        <v>135</v>
      </c>
      <c r="C25" s="307"/>
      <c r="D25" s="178">
        <f>'Step 1'!M14</f>
        <v>1.242622243661498</v>
      </c>
      <c r="E25" s="178">
        <f>'Step (2)'!M14</f>
        <v>0.80098179312595152</v>
      </c>
      <c r="F25" s="178">
        <f>'Step (3)'!M14</f>
        <v>8.4658286737781516E-2</v>
      </c>
      <c r="G25" s="178">
        <f>'Step (4)'!M14</f>
        <v>-0.83623948181466901</v>
      </c>
      <c r="H25" s="178">
        <f>'Step (5)'!M14</f>
        <v>-1.8715403807261091</v>
      </c>
      <c r="I25" s="178">
        <f>'Step (6)'!M14</f>
        <v>-2.9199362438834275</v>
      </c>
      <c r="J25" s="178">
        <f>'Step (7)'!M14</f>
        <v>-0.19945145029416617</v>
      </c>
      <c r="K25" s="89" t="s">
        <v>141</v>
      </c>
      <c r="M25" s="282"/>
      <c r="N25" s="283"/>
      <c r="O25" s="283"/>
      <c r="P25" s="283"/>
      <c r="Q25" s="283"/>
      <c r="R25" s="283"/>
      <c r="S25" s="283"/>
      <c r="T25" s="283"/>
      <c r="U25" s="284"/>
    </row>
    <row r="26" spans="2:21" x14ac:dyDescent="0.3">
      <c r="B26" s="282" t="s">
        <v>136</v>
      </c>
      <c r="C26" s="307"/>
      <c r="D26" s="178">
        <f>'Step 1'!M15</f>
        <v>-3.0071867199190105</v>
      </c>
      <c r="E26" s="178">
        <f>'Step (2)'!M15</f>
        <v>-3.0853933682802577</v>
      </c>
      <c r="F26" s="178">
        <f>'Step (3)'!M15</f>
        <v>-2.9056333366234814</v>
      </c>
      <c r="G26" s="178">
        <f>'Step (4)'!M15</f>
        <v>-2.4854847179991988</v>
      </c>
      <c r="H26" s="178">
        <f>'Step (5)'!M15</f>
        <v>-1.866103782082599</v>
      </c>
      <c r="I26" s="178">
        <f>'Step (6)'!M15</f>
        <v>-1.1080929612601407</v>
      </c>
      <c r="J26" s="178">
        <f>'Step (7)'!M15</f>
        <v>-0.14710746095108812</v>
      </c>
      <c r="K26" s="89" t="s">
        <v>141</v>
      </c>
      <c r="M26" s="282"/>
      <c r="N26" s="283"/>
      <c r="O26" s="283"/>
      <c r="P26" s="283"/>
      <c r="Q26" s="283"/>
      <c r="R26" s="283"/>
      <c r="S26" s="283"/>
      <c r="T26" s="283"/>
      <c r="U26" s="284"/>
    </row>
    <row r="27" spans="2:21" x14ac:dyDescent="0.3">
      <c r="B27" s="282" t="s">
        <v>140</v>
      </c>
      <c r="C27" s="307"/>
      <c r="D27" s="178">
        <f>'Step 1'!M16</f>
        <v>2.8517052149896251</v>
      </c>
      <c r="E27" s="178">
        <f>'Step (2)'!M16</f>
        <v>2.8224940558341634</v>
      </c>
      <c r="F27" s="178">
        <f>'Step (3)'!M16</f>
        <v>2.9590184796744281</v>
      </c>
      <c r="G27" s="178">
        <f>'Step (4)'!M16</f>
        <v>3.2479257622607456</v>
      </c>
      <c r="H27" s="178">
        <f>'Step (5)'!M16</f>
        <v>3.6609170427066346</v>
      </c>
      <c r="I27" s="178">
        <f>'Step (6)'!M16</f>
        <v>4.1575833595298679</v>
      </c>
      <c r="J27" s="178">
        <f>'Step (7)'!M16</f>
        <v>-8.0242816086135912E-2</v>
      </c>
      <c r="K27" s="89" t="s">
        <v>141</v>
      </c>
      <c r="M27" s="282"/>
      <c r="N27" s="283"/>
      <c r="O27" s="283"/>
      <c r="P27" s="283"/>
      <c r="Q27" s="283"/>
      <c r="R27" s="283"/>
      <c r="S27" s="283"/>
      <c r="T27" s="283"/>
      <c r="U27" s="284"/>
    </row>
    <row r="28" spans="2:21" ht="15" thickBot="1" x14ac:dyDescent="0.35">
      <c r="B28" s="282" t="s">
        <v>137</v>
      </c>
      <c r="C28" s="307"/>
      <c r="D28" s="178">
        <f>'Step 1'!M17</f>
        <v>-7.6535709865391048</v>
      </c>
      <c r="E28" s="178">
        <f>'Step (2)'!M17</f>
        <v>-6.5971831411418513</v>
      </c>
      <c r="F28" s="178">
        <f>'Step (3)'!M17</f>
        <v>-5.0481846364758836</v>
      </c>
      <c r="G28" s="178">
        <f>'Step (4)'!M17</f>
        <v>-3.1581890927019258</v>
      </c>
      <c r="H28" s="178">
        <f>'Step (5)'!M17</f>
        <v>-1.1122493604666979</v>
      </c>
      <c r="I28" s="178">
        <f>'Step (6)'!M17</f>
        <v>0.88942809024065128</v>
      </c>
      <c r="J28" s="178">
        <f>'Step (7)'!M17</f>
        <v>0.34252452068171713</v>
      </c>
      <c r="K28" s="89" t="s">
        <v>141</v>
      </c>
      <c r="M28" s="285"/>
      <c r="N28" s="286"/>
      <c r="O28" s="286"/>
      <c r="P28" s="286"/>
      <c r="Q28" s="286"/>
      <c r="R28" s="286"/>
      <c r="S28" s="286"/>
      <c r="T28" s="286"/>
      <c r="U28" s="287"/>
    </row>
    <row r="29" spans="2:21" x14ac:dyDescent="0.3">
      <c r="B29" s="282" t="s">
        <v>138</v>
      </c>
      <c r="C29" s="307"/>
      <c r="D29" s="178">
        <f>'Step 1'!M18</f>
        <v>-6.9641287860846708</v>
      </c>
      <c r="E29" s="178">
        <f>'Step (2)'!M18</f>
        <v>-7.1268305289143825</v>
      </c>
      <c r="F29" s="178">
        <f>'Step (3)'!M18</f>
        <v>-6.6930266743909446</v>
      </c>
      <c r="G29" s="178">
        <f>'Step (4)'!M18</f>
        <v>-5.7051395007165144</v>
      </c>
      <c r="H29" s="178">
        <f>'Step (5)'!M18</f>
        <v>-4.2599376644712441</v>
      </c>
      <c r="I29" s="178">
        <f>'Step (6)'!M18</f>
        <v>-2.4988252182204502</v>
      </c>
      <c r="J29" s="178">
        <f>'Step (7)'!M18</f>
        <v>-1.5789270034516933</v>
      </c>
      <c r="K29" s="89" t="s">
        <v>141</v>
      </c>
    </row>
    <row r="30" spans="2:21" ht="15" thickBot="1" x14ac:dyDescent="0.35">
      <c r="B30" s="237" t="s">
        <v>402</v>
      </c>
      <c r="C30" s="238"/>
      <c r="D30" s="240">
        <f>'Step 1'!M19</f>
        <v>-1.9580623968897659</v>
      </c>
      <c r="E30" s="241">
        <f>'Step (2)'!M19</f>
        <v>-1.9378455153163863</v>
      </c>
      <c r="F30" s="241">
        <f>'Step (3)'!M19</f>
        <v>-1.9022377709945633</v>
      </c>
      <c r="G30" s="241">
        <f>'Step (4)'!M19</f>
        <v>-1.8547240607259314</v>
      </c>
      <c r="H30" s="241">
        <f>'Step (5)'!M19</f>
        <v>-1.7999569170999472</v>
      </c>
      <c r="I30" s="241">
        <f>'Step (6)'!M19</f>
        <v>-1.7432954567867243</v>
      </c>
      <c r="J30" s="242">
        <f>'Step (7)'!M19</f>
        <v>-1.743201980955456</v>
      </c>
      <c r="K30" s="239" t="s">
        <v>141</v>
      </c>
    </row>
    <row r="31" spans="2:21" x14ac:dyDescent="0.3">
      <c r="B31" s="303" t="s">
        <v>421</v>
      </c>
      <c r="C31" s="304"/>
      <c r="D31" s="304"/>
      <c r="E31" s="304"/>
      <c r="F31" s="304"/>
      <c r="G31" s="304"/>
      <c r="H31" s="304"/>
      <c r="I31" s="304"/>
      <c r="J31" s="304"/>
      <c r="K31" s="305"/>
    </row>
    <row r="32" spans="2:21" x14ac:dyDescent="0.3">
      <c r="B32" s="75" t="s">
        <v>130</v>
      </c>
      <c r="C32" s="3" t="s">
        <v>129</v>
      </c>
      <c r="D32" s="3" t="s">
        <v>358</v>
      </c>
      <c r="E32" s="31" t="s">
        <v>359</v>
      </c>
      <c r="F32" s="31" t="s">
        <v>360</v>
      </c>
      <c r="G32" s="31" t="s">
        <v>361</v>
      </c>
      <c r="H32" s="31" t="s">
        <v>362</v>
      </c>
      <c r="I32" s="31" t="s">
        <v>363</v>
      </c>
      <c r="J32" s="31" t="s">
        <v>364</v>
      </c>
      <c r="K32" s="87" t="s">
        <v>115</v>
      </c>
    </row>
    <row r="33" spans="2:11" x14ac:dyDescent="0.3">
      <c r="B33" s="50" t="s">
        <v>384</v>
      </c>
      <c r="C33" s="12" t="s">
        <v>2</v>
      </c>
      <c r="D33" s="243">
        <f>'Step 1'!M22</f>
        <v>-6.004814230383948E-2</v>
      </c>
      <c r="E33" s="178">
        <f>'Step (2)'!M22</f>
        <v>-5.9428148689955607E-2</v>
      </c>
      <c r="F33" s="178">
        <f>'Step (3)'!M22</f>
        <v>-5.8336161579865542E-2</v>
      </c>
      <c r="G33" s="178">
        <f>'Step (4)'!M22</f>
        <v>-5.6879052735874569E-2</v>
      </c>
      <c r="H33" s="178">
        <f>'Step (5)'!M22</f>
        <v>-5.5199501951766927E-2</v>
      </c>
      <c r="I33" s="178">
        <f>'Step (6)'!M22</f>
        <v>-5.3461857922937117E-2</v>
      </c>
      <c r="J33" s="178">
        <f>'Step (7)'!M22</f>
        <v>-5.3458991288029556E-2</v>
      </c>
      <c r="K33" s="89" t="s">
        <v>141</v>
      </c>
    </row>
    <row r="34" spans="2:11" x14ac:dyDescent="0.3">
      <c r="B34" s="50" t="s">
        <v>384</v>
      </c>
      <c r="C34" s="12" t="s">
        <v>3</v>
      </c>
      <c r="D34" s="243">
        <f>'Step 1'!M23</f>
        <v>-1.3215364986593618</v>
      </c>
      <c r="E34" s="178">
        <f>'Step (2)'!M23</f>
        <v>-1.3078917103570413</v>
      </c>
      <c r="F34" s="178">
        <f>'Step (3)'!M23</f>
        <v>-1.2838593129058848</v>
      </c>
      <c r="G34" s="178">
        <f>'Step (4)'!M23</f>
        <v>-1.2517913346808482</v>
      </c>
      <c r="H34" s="178">
        <f>'Step (5)'!M23</f>
        <v>-1.2148278654144846</v>
      </c>
      <c r="I34" s="178">
        <f>'Step (6)'!M23</f>
        <v>-1.1765858829372133</v>
      </c>
      <c r="J34" s="178">
        <f>'Step (7)'!M23</f>
        <v>-1.176522794180205</v>
      </c>
      <c r="K34" s="89" t="s">
        <v>141</v>
      </c>
    </row>
    <row r="35" spans="2:11" ht="15" thickBot="1" x14ac:dyDescent="0.35">
      <c r="B35" s="74" t="s">
        <v>384</v>
      </c>
      <c r="C35" s="236" t="s">
        <v>4</v>
      </c>
      <c r="D35" s="244">
        <f>'Step 1'!M24</f>
        <v>-3.3358179019548295E-2</v>
      </c>
      <c r="E35" s="235">
        <f>'Step (2)'!M24</f>
        <v>-3.3013757740730565E-2</v>
      </c>
      <c r="F35" s="235">
        <f>'Step (3)'!M24</f>
        <v>-3.2407132787686921E-2</v>
      </c>
      <c r="G35" s="235">
        <f>'Step (4)'!M24</f>
        <v>-3.1597673980071184E-2</v>
      </c>
      <c r="H35" s="235">
        <f>'Step (5)'!M24</f>
        <v>-3.0664643355323262E-2</v>
      </c>
      <c r="I35" s="235">
        <f>'Step (6)'!M24</f>
        <v>-2.9699340543911434E-2</v>
      </c>
      <c r="J35" s="235">
        <f>'Step (7)'!M24</f>
        <v>-2.9697748059668516E-2</v>
      </c>
      <c r="K35" s="93" t="s">
        <v>141</v>
      </c>
    </row>
  </sheetData>
  <mergeCells count="14">
    <mergeCell ref="B31:K31"/>
    <mergeCell ref="B2:K2"/>
    <mergeCell ref="N2:P2"/>
    <mergeCell ref="B28:C28"/>
    <mergeCell ref="B29:C29"/>
    <mergeCell ref="N3:P3"/>
    <mergeCell ref="B23:C23"/>
    <mergeCell ref="B24:C24"/>
    <mergeCell ref="B25:C25"/>
    <mergeCell ref="B26:C26"/>
    <mergeCell ref="B27:C27"/>
    <mergeCell ref="B13:K13"/>
    <mergeCell ref="B22:K22"/>
    <mergeCell ref="M13:U28"/>
  </mergeCells>
  <dataValidations count="1">
    <dataValidation type="list" allowBlank="1" showInputMessage="1" showErrorMessage="1" sqref="N3" xr:uid="{66990827-885E-4AD7-8F90-126637EDEFA1}">
      <formula1>"Front Pushrod, Front Pullrod, Rear Pushrod, Rear Pullrod"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F648-F49E-4968-B4EE-E8C0D29AD2EC}">
  <dimension ref="B1:DZ102"/>
  <sheetViews>
    <sheetView zoomScaleNormal="100" workbookViewId="0">
      <selection activeCell="G29" sqref="G29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59" t="s">
        <v>118</v>
      </c>
      <c r="C2" s="260"/>
      <c r="D2" s="260"/>
      <c r="E2" s="260"/>
      <c r="F2" s="260"/>
      <c r="G2" s="261"/>
      <c r="K2" s="271" t="s">
        <v>133</v>
      </c>
      <c r="L2" s="272"/>
      <c r="M2" s="272"/>
      <c r="N2" s="273"/>
      <c r="U2" s="265" t="s">
        <v>148</v>
      </c>
      <c r="V2" s="266"/>
      <c r="W2" s="266"/>
      <c r="X2" s="267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1'!AB81</f>
        <v>Pullrod Position</v>
      </c>
      <c r="CR2" s="52" t="str">
        <f>'Step 1'!AC81</f>
        <v>x</v>
      </c>
      <c r="CS2" s="52" t="str">
        <f>'Step 1'!AD81</f>
        <v>y</v>
      </c>
      <c r="CT2" s="53" t="str">
        <f>'Step 1'!AE81</f>
        <v>z</v>
      </c>
      <c r="CU2" s="52"/>
      <c r="CV2" s="54" t="str">
        <f>'Step 1'!AB88</f>
        <v>Pushrod Position</v>
      </c>
      <c r="CW2" s="52" t="str">
        <f>'Step 1'!AC88</f>
        <v>x</v>
      </c>
      <c r="CX2" s="52" t="str">
        <f>'Step 1'!AD88</f>
        <v>y</v>
      </c>
      <c r="CY2" s="55" t="str">
        <f>'Step 1'!AE88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2" t="s">
        <v>133</v>
      </c>
      <c r="V3" s="263"/>
      <c r="W3" s="263"/>
      <c r="X3" s="264"/>
      <c r="AB3" s="6">
        <v>1</v>
      </c>
      <c r="AC3" s="9">
        <f>'Step 1'!B5</f>
        <v>859.03302001953125</v>
      </c>
      <c r="AD3" s="10">
        <f>'Step 1'!C5</f>
        <v>236.43745422363281</v>
      </c>
      <c r="AE3" s="11">
        <f>'Step 1'!D5</f>
        <v>251.494873046875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1'!AB82</f>
        <v>0</v>
      </c>
      <c r="CR3">
        <f>'Step 1'!AC82</f>
        <v>-44.41510009765625</v>
      </c>
      <c r="CS3">
        <f>'Step 1'!AD82</f>
        <v>-289.82147216796875</v>
      </c>
      <c r="CT3" s="13">
        <f>'Step 1'!AE82</f>
        <v>160.66046142578125</v>
      </c>
      <c r="CV3" s="12"/>
      <c r="CW3">
        <f>'Step 1'!AC89</f>
        <v>-75.5799560546875</v>
      </c>
      <c r="CX3">
        <f>'Step 1'!AD89</f>
        <v>-292.07431030273438</v>
      </c>
      <c r="CY3" s="56">
        <f>'Step 1'!AE89</f>
        <v>324.80108642578125</v>
      </c>
      <c r="DB3" t="s">
        <v>400</v>
      </c>
      <c r="DI3" t="s">
        <v>400</v>
      </c>
    </row>
    <row r="4" spans="2:118" x14ac:dyDescent="0.3">
      <c r="B4" s="77">
        <f>IF($B$36=0,'2 Dyn Assem Import'!A8,
IF($B$36=1,'2 Dyn Assem Import'!A8,
IF($B$36=2,'2 Dyn Assem Import'!A15,'2 Dyn Assem Import'!A15)))</f>
        <v>772.17108154296875</v>
      </c>
      <c r="C4" s="78">
        <f>IF($B$36=0,'2 Dyn Assem Import'!B8,
IF($B$36=1,'2 Dyn Assem Import'!B8,
IF($B$36=2,'2 Dyn Assem Import'!B15,'2 Dyn Assem Import'!B15)))</f>
        <v>545.8970947265625</v>
      </c>
      <c r="D4" s="71">
        <f>IF($B$36=0,'2 Dyn Assem Import'!C8,
IF($B$36=1,'2 Dyn Assem Import'!C8,
IF($B$36=2,'2 Dyn Assem Import'!C15,'2 Dyn Assem Import'!C15)))</f>
        <v>315.43389892578125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>
        <f>IF($B$36=0,W5,
IF($B$36=1, W29,
IF($B$36=2, W5,W29)))</f>
        <v>-1.2877532052061937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1'!B4</f>
        <v>772.17108154296875</v>
      </c>
      <c r="AD4">
        <f>'Step 1'!C4</f>
        <v>545.8970947265625</v>
      </c>
      <c r="AE4" s="13">
        <f>'Step 1'!D4</f>
        <v>315.43389892578125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>
        <f>'Step 1'!AK5</f>
        <v>-0.26505163105766394</v>
      </c>
      <c r="BD4" s="33">
        <f>'Step 1'!AL5</f>
        <v>0.96121770299149067</v>
      </c>
      <c r="BE4" s="33">
        <f>'Step 1'!AM5</f>
        <v>-7.6211287414886156E-2</v>
      </c>
      <c r="BF4" s="33">
        <f>'Step 1'!AN5</f>
        <v>-0.13687886363334745</v>
      </c>
      <c r="BG4" s="33">
        <f>'Step 1'!AO5</f>
        <v>-0.26486517991378677</v>
      </c>
      <c r="BH4" s="33">
        <f>'Step 1'!AP5</f>
        <v>0.96423473235863555</v>
      </c>
      <c r="BI4" s="33">
        <f>'Step 1'!AQ5</f>
        <v>9.8902670594876018E-3</v>
      </c>
      <c r="BJ4" s="33"/>
      <c r="BK4" s="33">
        <f>'Step 1'!AS5</f>
        <v>2365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>
        <f>'Step 1'!BU15</f>
        <v>-1149.8540238264579</v>
      </c>
      <c r="CD4" t="s">
        <v>23</v>
      </c>
      <c r="CE4" s="277" t="e" vm="1">
        <v>#VALUE!</v>
      </c>
      <c r="CF4" s="277"/>
      <c r="CG4" s="277"/>
      <c r="CH4" s="277"/>
      <c r="CI4" s="277"/>
      <c r="CJ4" s="277"/>
      <c r="CK4" s="277"/>
      <c r="CL4" s="277"/>
      <c r="CM4" s="277"/>
      <c r="CN4" s="277"/>
      <c r="CO4" s="277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f>IF($B$36=0,'2 Dyn Assem Import'!A9,
IF($B$36=1,'2 Dyn Assem Import'!A9,
IF($B$36=2,'2 Dyn Assem Import'!A17,'2 Dyn Assem Import'!A17)))</f>
        <v>859.03302001953125</v>
      </c>
      <c r="C5" s="78">
        <f>IF($B$36=0,'2 Dyn Assem Import'!B9,
IF($B$36=1,'2 Dyn Assem Import'!B9,
IF($B$36=2,'2 Dyn Assem Import'!B17,'2 Dyn Assem Import'!B17)))</f>
        <v>236.43745422363281</v>
      </c>
      <c r="D5" s="71">
        <f>IF($B$36=0,'2 Dyn Assem Import'!C9,
IF($B$36=1,'2 Dyn Assem Import'!C9,
IF($B$36=2,'2 Dyn Assem Import'!C17,'2 Dyn Assem Import'!C17)))</f>
        <v>251.494873046875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>
        <f>IF($B$36=0,W6,
IF($B$36=1, W30,
IF($B$36=2, W6,W30)))</f>
        <v>-1.9166888790181169</v>
      </c>
      <c r="N5" s="89" t="s">
        <v>141</v>
      </c>
      <c r="U5" s="88" t="s">
        <v>128</v>
      </c>
      <c r="V5" s="7" t="s">
        <v>2</v>
      </c>
      <c r="W5" s="172">
        <f>'Step 1'!BU26/1000</f>
        <v>-1.2877532052061937</v>
      </c>
      <c r="X5" s="89" t="s">
        <v>141</v>
      </c>
      <c r="AB5" s="7">
        <v>3</v>
      </c>
      <c r="AC5" s="12">
        <f>'Step 1'!B6</f>
        <v>637.2139892578125</v>
      </c>
      <c r="AD5">
        <f>'Step 1'!C6</f>
        <v>254.32754516601563</v>
      </c>
      <c r="AE5" s="13">
        <f>'Step 1'!D6</f>
        <v>238.19308471679688</v>
      </c>
      <c r="AI5" s="9" t="s">
        <v>58</v>
      </c>
      <c r="AJ5" s="11" t="s">
        <v>56</v>
      </c>
      <c r="AK5" s="9">
        <f>AC46</f>
        <v>-0.26505163105766394</v>
      </c>
      <c r="AL5" s="10">
        <f>AC47</f>
        <v>0.96121770299149067</v>
      </c>
      <c r="AM5" s="10">
        <f>AC48</f>
        <v>-7.6211287414886156E-2</v>
      </c>
      <c r="AN5" s="10">
        <f>AC77</f>
        <v>-0.13687886363334745</v>
      </c>
      <c r="AO5" s="10">
        <f>AC64</f>
        <v>-0.26486517991378677</v>
      </c>
      <c r="AP5" s="10">
        <f>AC65</f>
        <v>0.96423473235863555</v>
      </c>
      <c r="AQ5" s="11">
        <f>AC66</f>
        <v>9.8902670594876018E-3</v>
      </c>
      <c r="AR5" s="7"/>
      <c r="AS5" s="13">
        <f>AC18</f>
        <v>2365</v>
      </c>
      <c r="AT5" t="s">
        <v>8</v>
      </c>
      <c r="BB5" s="33" t="s">
        <v>57</v>
      </c>
      <c r="BC5" s="33">
        <f>'Step 1'!AK6</f>
        <v>0.94428910867504545</v>
      </c>
      <c r="BD5" s="33">
        <f>'Step 1'!AL6</f>
        <v>0.24276434201258754</v>
      </c>
      <c r="BE5" s="33">
        <f>'Step 1'!AM6</f>
        <v>-0.22222410644411153</v>
      </c>
      <c r="BF5" s="33">
        <f>'Step 1'!AN6</f>
        <v>0.98029831718695737</v>
      </c>
      <c r="BG5" s="33">
        <f>'Step 1'!AO6</f>
        <v>0.95885020167162038</v>
      </c>
      <c r="BH5" s="33">
        <f>'Step 1'!AP6</f>
        <v>0.26444585397579934</v>
      </c>
      <c r="BI5" s="33">
        <f>'Step 1'!AQ6</f>
        <v>-0.10331834817351235</v>
      </c>
      <c r="BJ5" s="33"/>
      <c r="BK5" s="33">
        <f>'Step 1'!AS6</f>
        <v>0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>
        <f>'Step 1'!BU16</f>
        <v>-1802.4381354315676</v>
      </c>
      <c r="CD5" t="s">
        <v>24</v>
      </c>
      <c r="CE5" s="277"/>
      <c r="CF5" s="277"/>
      <c r="CG5" s="277"/>
      <c r="CH5" s="277"/>
      <c r="CI5" s="277"/>
      <c r="CJ5" s="277"/>
      <c r="CK5" s="277"/>
      <c r="CL5" s="277"/>
      <c r="CM5" s="277"/>
      <c r="CN5" s="277"/>
      <c r="CO5" s="277"/>
      <c r="CQ5" s="50" t="str">
        <f>'Step 1'!AB84</f>
        <v>Pullrod Unit Vector</v>
      </c>
      <c r="CR5" t="str">
        <f>'Step 1'!AC84</f>
        <v>i</v>
      </c>
      <c r="CS5" t="str">
        <f>'Step 1'!AD84</f>
        <v>j</v>
      </c>
      <c r="CT5" s="13" t="str">
        <f>'Step 1'!AE84</f>
        <v>k</v>
      </c>
      <c r="CV5" s="12" t="str">
        <f>'Step 1'!AB91</f>
        <v>Pushrod Unit Vector</v>
      </c>
      <c r="CW5" t="str">
        <f>'Step 1'!AC91</f>
        <v>i</v>
      </c>
      <c r="CX5" t="str">
        <f>'Step 1'!AD91</f>
        <v>j</v>
      </c>
      <c r="CY5" s="56" t="str">
        <f>'Step 1'!AE91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724.5831298828125</v>
      </c>
      <c r="DK5">
        <f t="shared" ref="DK5:DL5" si="0">C22</f>
        <v>259.80364990234375</v>
      </c>
      <c r="DL5">
        <f t="shared" si="0"/>
        <v>173.92433166503906</v>
      </c>
    </row>
    <row r="6" spans="2:118" x14ac:dyDescent="0.3">
      <c r="B6" s="77">
        <f>IF($B$36=0,'2 Dyn Assem Import'!A7,
IF($B$36=1,'2 Dyn Assem Import'!A7,
IF($B$36=2,'2 Dyn Assem Import'!A16,'2 Dyn Assem Import'!A16)))</f>
        <v>637.2139892578125</v>
      </c>
      <c r="C6" s="78">
        <f>IF($B$36=0,'2 Dyn Assem Import'!B7,
IF($B$36=1,'2 Dyn Assem Import'!B7,
IF($B$36=2,'2 Dyn Assem Import'!B16,'2 Dyn Assem Import'!B16)))</f>
        <v>254.32754516601563</v>
      </c>
      <c r="D6" s="71">
        <f>IF($B$36=0,'2 Dyn Assem Import'!C7,
IF($B$36=1,'2 Dyn Assem Import'!C7,
IF($B$36=2,'2 Dyn Assem Import'!C16,'2 Dyn Assem Import'!C16)))</f>
        <v>238.19308471679688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>
        <f>'Step 1'!BU27/1000</f>
        <v>-1.9166888790181169</v>
      </c>
      <c r="X6" s="89" t="s">
        <v>141</v>
      </c>
      <c r="AB6" s="7">
        <v>4</v>
      </c>
      <c r="AC6" s="12">
        <f>'Step 1'!B8</f>
        <v>855</v>
      </c>
      <c r="AD6">
        <f>'Step 1'!C8</f>
        <v>200.97999572753906</v>
      </c>
      <c r="AE6" s="13">
        <f>'Step 1'!D8</f>
        <v>160</v>
      </c>
      <c r="AI6" s="12"/>
      <c r="AJ6" s="13" t="s">
        <v>57</v>
      </c>
      <c r="AK6" s="12">
        <f>AD46</f>
        <v>0.94428910867504545</v>
      </c>
      <c r="AL6">
        <f>AD47</f>
        <v>0.24276434201258754</v>
      </c>
      <c r="AM6">
        <f>AD48</f>
        <v>-0.22222410644411153</v>
      </c>
      <c r="AN6">
        <f>AD77</f>
        <v>0.98029831718695737</v>
      </c>
      <c r="AO6">
        <f>AD64</f>
        <v>0.95885020167162038</v>
      </c>
      <c r="AP6">
        <f>AD65</f>
        <v>0.26444585397579934</v>
      </c>
      <c r="AQ6" s="13">
        <f>AD66</f>
        <v>-0.10331834817351235</v>
      </c>
      <c r="AR6" s="7"/>
      <c r="AS6" s="13">
        <f>AD18</f>
        <v>0</v>
      </c>
      <c r="AT6" t="s">
        <v>8</v>
      </c>
      <c r="BB6" s="33" t="s">
        <v>59</v>
      </c>
      <c r="BC6" s="33">
        <f>'Step 1'!AK7</f>
        <v>0.19510436210233836</v>
      </c>
      <c r="BD6" s="33">
        <f>'Step 1'!AL7</f>
        <v>0.13086635053732423</v>
      </c>
      <c r="BE6" s="33">
        <f>'Step 1'!AM7</f>
        <v>0.97201249281358626</v>
      </c>
      <c r="BF6" s="33">
        <f>'Step 1'!AN7</f>
        <v>0.14240570919335802</v>
      </c>
      <c r="BG6" s="33">
        <f>'Step 1'!AO7</f>
        <v>0.1022385799174179</v>
      </c>
      <c r="BH6" s="33">
        <f>'Step 1'!AP7</f>
        <v>1.7882148312796744E-2</v>
      </c>
      <c r="BI6" s="33">
        <f>'Step 1'!AQ7</f>
        <v>0.99459916627161371</v>
      </c>
      <c r="BJ6" s="33"/>
      <c r="BK6" s="33">
        <f>'Step 1'!AS7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>
        <f>'Step 1'!BU17</f>
        <v>1894.5937430433851</v>
      </c>
      <c r="CD6" t="s">
        <v>25</v>
      </c>
      <c r="CE6" s="277"/>
      <c r="CF6" s="277"/>
      <c r="CG6" s="277"/>
      <c r="CH6" s="277"/>
      <c r="CI6" s="277"/>
      <c r="CJ6" s="277"/>
      <c r="CK6" s="277"/>
      <c r="CL6" s="277"/>
      <c r="CM6" s="277"/>
      <c r="CN6" s="277"/>
      <c r="CO6" s="277"/>
      <c r="CQ6" s="50"/>
      <c r="CR6">
        <f>'Step 1'!AC86</f>
        <v>-0.14284943054884444</v>
      </c>
      <c r="CS6">
        <f>'Step 1'!AD86</f>
        <v>-0.82969640229354158</v>
      </c>
      <c r="CT6" s="13">
        <f>'Step 1'!AE86</f>
        <v>-0.53962757547499773</v>
      </c>
      <c r="CV6" s="12"/>
      <c r="CW6">
        <f>'Step 1'!AC93</f>
        <v>-0.23407417668695424</v>
      </c>
      <c r="CX6">
        <f>'Step 1'!AD93</f>
        <v>-0.74075178431570776</v>
      </c>
      <c r="CY6" s="57">
        <f>'Step 1'!AE93</f>
        <v>0.62967934207929976</v>
      </c>
      <c r="DB6" t="s">
        <v>392</v>
      </c>
      <c r="DC6">
        <f>B14-B$19</f>
        <v>67.40521240234375</v>
      </c>
      <c r="DD6">
        <f t="shared" ref="DD6:DE7" si="1">C14-C$19</f>
        <v>268.5982666015625</v>
      </c>
      <c r="DE6">
        <f t="shared" si="1"/>
        <v>-178.8875732421875</v>
      </c>
      <c r="DI6" t="s">
        <v>412</v>
      </c>
      <c r="DJ6">
        <f>B12</f>
        <v>769.64117431640625</v>
      </c>
      <c r="DK6">
        <f t="shared" ref="DK6:DL7" si="2">C12</f>
        <v>522.6356201171875</v>
      </c>
      <c r="DL6">
        <f t="shared" si="2"/>
        <v>319.48294067382813</v>
      </c>
    </row>
    <row r="7" spans="2:118" x14ac:dyDescent="0.3">
      <c r="B7" s="80">
        <f>IF($B$36=0,'2 Dyn Assem Import'!A5,
IF($B$36=1,'2 Dyn Assem Import'!A5,
IF($B$36=2,'2 Dyn Assem Import'!A3,'2 Dyn Assem Import'!A3)))</f>
        <v>812.6258544921875</v>
      </c>
      <c r="C7" s="81">
        <f>IF($B$36=0,'2 Dyn Assem Import'!B5,
IF($B$36=1,'2 Dyn Assem Import'!B5,
IF($B$36=2,'2 Dyn Assem Import'!B3,'2 Dyn Assem Import'!B3)))</f>
        <v>504.45492553710938</v>
      </c>
      <c r="D7" s="73">
        <f>IF($B$36=0,'2 Dyn Assem Import'!C5,
IF($B$36=1,'2 Dyn Assem Import'!C5,
IF($B$36=2,'2 Dyn Assem Import'!C3,'2 Dyn Assem Import'!C3)))</f>
        <v>204.08511352539063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>
        <f>IF($B$36=0,W7,
IF($B$36=1, W32,
IF($B$36=2, W7,W32)))</f>
        <v>2.8517052149896234</v>
      </c>
      <c r="N7" s="91" t="s">
        <v>141</v>
      </c>
      <c r="U7" s="90" t="s">
        <v>131</v>
      </c>
      <c r="V7" s="30" t="s">
        <v>2</v>
      </c>
      <c r="W7" s="173">
        <f>'Step 1'!BU28/1000</f>
        <v>2.8517052149896234</v>
      </c>
      <c r="X7" s="91" t="s">
        <v>141</v>
      </c>
      <c r="AB7" s="7">
        <v>5</v>
      </c>
      <c r="AC7" s="12">
        <f>'Step 1'!B7</f>
        <v>812.6258544921875</v>
      </c>
      <c r="AD7">
        <f>'Step 1'!C7</f>
        <v>504.45492553710938</v>
      </c>
      <c r="AE7" s="13">
        <f>'Step 1'!D7</f>
        <v>204.08511352539063</v>
      </c>
      <c r="AI7" s="14"/>
      <c r="AJ7" s="16" t="s">
        <v>59</v>
      </c>
      <c r="AK7" s="12">
        <f>AE46</f>
        <v>0.19510436210233836</v>
      </c>
      <c r="AL7">
        <f>AE47</f>
        <v>0.13086635053732423</v>
      </c>
      <c r="AM7">
        <f>AE48</f>
        <v>0.97201249281358626</v>
      </c>
      <c r="AN7">
        <f>AE77</f>
        <v>0.14240570919335802</v>
      </c>
      <c r="AO7">
        <f>AE64</f>
        <v>0.1022385799174179</v>
      </c>
      <c r="AP7">
        <f>AE65</f>
        <v>1.7882148312796744E-2</v>
      </c>
      <c r="AQ7" s="13">
        <f>AE66</f>
        <v>0.99459916627161371</v>
      </c>
      <c r="AR7" s="7"/>
      <c r="AS7" s="13">
        <f>AE18</f>
        <v>1656</v>
      </c>
      <c r="AT7" t="s">
        <v>8</v>
      </c>
      <c r="BB7" s="33" t="s">
        <v>61</v>
      </c>
      <c r="BC7" s="33">
        <f>'Step 1'!AK8</f>
        <v>-286.11654151575834</v>
      </c>
      <c r="BD7" s="33">
        <f>'Step 1'!AL8</f>
        <v>-78.464090220799434</v>
      </c>
      <c r="BE7" s="33">
        <f>'Step 1'!AM8</f>
        <v>5.4399216446600533</v>
      </c>
      <c r="BF7" s="33">
        <f>'Step 1'!AN8</f>
        <v>-190.11716295971578</v>
      </c>
      <c r="BG7" s="33">
        <f>'Step 1'!AO8</f>
        <v>-121.56790738070234</v>
      </c>
      <c r="BH7" s="33">
        <f>'Step 1'!AP8</f>
        <v>-33.1421405516381</v>
      </c>
      <c r="BI7" s="33">
        <f>'Step 1'!AQ8</f>
        <v>-24.499099374552785</v>
      </c>
      <c r="BJ7" s="33"/>
      <c r="BK7" s="33">
        <f>'Step 1'!AS8</f>
        <v>48000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>
        <f>'Step 1'!BU18</f>
        <v>2851.7052149896253</v>
      </c>
      <c r="CD7" t="s">
        <v>45</v>
      </c>
      <c r="CE7" s="277"/>
      <c r="CF7" s="277"/>
      <c r="CG7" s="277"/>
      <c r="CH7" s="277"/>
      <c r="CI7" s="277"/>
      <c r="CJ7" s="277"/>
      <c r="CK7" s="277"/>
      <c r="CL7" s="277"/>
      <c r="CM7" s="277"/>
      <c r="CN7" s="277"/>
      <c r="CO7" s="277"/>
      <c r="CQ7" s="50"/>
      <c r="CT7" s="13"/>
      <c r="CV7" s="12"/>
      <c r="CY7" s="56"/>
      <c r="DB7" t="s">
        <v>393</v>
      </c>
      <c r="DC7">
        <f>B15-B$19</f>
        <v>-4.948974609375</v>
      </c>
      <c r="DD7">
        <f t="shared" si="1"/>
        <v>39.626007080078125</v>
      </c>
      <c r="DE7">
        <f t="shared" si="1"/>
        <v>15.751312255859375</v>
      </c>
      <c r="DI7" t="s">
        <v>413</v>
      </c>
      <c r="DJ7">
        <f>B13</f>
        <v>734.21588134765625</v>
      </c>
      <c r="DK7">
        <f t="shared" si="2"/>
        <v>316.87884521484375</v>
      </c>
      <c r="DL7">
        <f t="shared" si="2"/>
        <v>185.66046142578125</v>
      </c>
    </row>
    <row r="8" spans="2:118" x14ac:dyDescent="0.3">
      <c r="B8" s="80">
        <f>IF($B$36=0,'2 Dyn Assem Import'!A6,
IF($B$36=1,'2 Dyn Assem Import'!A6,
IF($B$36=2,'2 Dyn Assem Import'!A4,'2 Dyn Assem Import'!A4)))</f>
        <v>855</v>
      </c>
      <c r="C8" s="81">
        <f>IF($B$36=0,'2 Dyn Assem Import'!B6,
IF($B$36=1,'2 Dyn Assem Import'!B6,
IF($B$36=2,'2 Dyn Assem Import'!B4,'2 Dyn Assem Import'!B4)))</f>
        <v>200.97999572753906</v>
      </c>
      <c r="D8" s="73">
        <f>IF($B$36=0,'2 Dyn Assem Import'!C6,
IF($B$36=1,'2 Dyn Assem Import'!C6,
IF($B$36=2,'2 Dyn Assem Import'!C4,'2 Dyn Assem Import'!C4)))</f>
        <v>160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>
        <f>IF($B$36=0,W8,
IF($B$36=1, W33,
IF($B$36=2, W8,W33)))</f>
        <v>-2.0166025645489154</v>
      </c>
      <c r="N8" s="89" t="s">
        <v>141</v>
      </c>
      <c r="U8" s="88" t="s">
        <v>132</v>
      </c>
      <c r="V8" s="7" t="s">
        <v>2</v>
      </c>
      <c r="W8" s="172">
        <f>'Step 1'!BU29/1000</f>
        <v>-2.0166025645489154</v>
      </c>
      <c r="X8" s="89" t="s">
        <v>141</v>
      </c>
      <c r="AB8" s="7">
        <v>6</v>
      </c>
      <c r="AC8" s="12">
        <f>'Step 1'!B10</f>
        <v>868.49359130859375</v>
      </c>
      <c r="AD8">
        <f>'Step 1'!C10</f>
        <v>243.52635192871094</v>
      </c>
      <c r="AE8" s="13">
        <f>'Step 1'!D10</f>
        <v>113.06121826171875</v>
      </c>
      <c r="AI8" s="12" t="s">
        <v>60</v>
      </c>
      <c r="AJ8" s="13" t="s">
        <v>61</v>
      </c>
      <c r="AK8" s="12">
        <f>AC50</f>
        <v>-286.11654151575834</v>
      </c>
      <c r="AL8">
        <f>AC51</f>
        <v>-78.464090220799434</v>
      </c>
      <c r="AM8">
        <f>AC52</f>
        <v>5.4399216446600533</v>
      </c>
      <c r="AN8">
        <f>AC79</f>
        <v>-190.11716295971578</v>
      </c>
      <c r="AO8">
        <f>AC68</f>
        <v>-121.56790738070234</v>
      </c>
      <c r="AP8">
        <f>AC69</f>
        <v>-33.1421405516381</v>
      </c>
      <c r="AQ8" s="13">
        <f>AC70</f>
        <v>-24.499099374552785</v>
      </c>
      <c r="AR8" s="7"/>
      <c r="AS8" s="13">
        <f>AC19*1000</f>
        <v>48000</v>
      </c>
      <c r="AT8" t="s">
        <v>422</v>
      </c>
      <c r="BB8" s="33" t="s">
        <v>62</v>
      </c>
      <c r="BC8" s="33">
        <f>'Step 1'!AK9</f>
        <v>-75.719623975023296</v>
      </c>
      <c r="BD8" s="33">
        <f>'Step 1'!AL9</f>
        <v>280.01558872135837</v>
      </c>
      <c r="BE8" s="33">
        <f>'Step 1'!AM9</f>
        <v>-15.855237938655321</v>
      </c>
      <c r="BF8" s="33">
        <f>'Step 1'!AN9</f>
        <v>-29.354030838182897</v>
      </c>
      <c r="BG8" s="33">
        <f>'Step 1'!AO9</f>
        <v>-32.511776038412208</v>
      </c>
      <c r="BH8" s="33">
        <f>'Step 1'!AP9</f>
        <v>118.40890768919802</v>
      </c>
      <c r="BI8" s="33">
        <f>'Step 1'!AQ9</f>
        <v>1.3436306670748845</v>
      </c>
      <c r="BJ8" s="33"/>
      <c r="BK8" s="33">
        <f>'Step 1'!AS9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>
        <f>'Step 1'!BU19</f>
        <v>-1975.752129242811</v>
      </c>
      <c r="CD8" t="s">
        <v>46</v>
      </c>
      <c r="CE8" s="277"/>
      <c r="CF8" s="277"/>
      <c r="CG8" s="277"/>
      <c r="CH8" s="277"/>
      <c r="CI8" s="277"/>
      <c r="CJ8" s="277"/>
      <c r="CK8" s="277"/>
      <c r="CL8" s="277"/>
      <c r="CM8" s="277"/>
      <c r="CN8" s="277"/>
      <c r="CO8" s="277"/>
      <c r="CQ8" s="50" t="str">
        <f>'Step 1'!AB36</f>
        <v>Upper Pickup Position</v>
      </c>
      <c r="CR8" t="str">
        <f>'Step 1'!AC36</f>
        <v>x</v>
      </c>
      <c r="CS8" t="str">
        <f>'Step 1'!AD36</f>
        <v>y</v>
      </c>
      <c r="CT8" s="13" t="str">
        <f>'Step 1'!AE36</f>
        <v>z</v>
      </c>
      <c r="CV8" s="12" t="str">
        <f>'Step 1'!AB54</f>
        <v>Lower Pickup Position</v>
      </c>
      <c r="CW8" t="str">
        <f>'Step 1'!AC54</f>
        <v>x</v>
      </c>
      <c r="CX8" t="str">
        <f>'Step 1'!AD54</f>
        <v>y</v>
      </c>
      <c r="CY8" s="56" t="str">
        <f>'Step 1'!AE54</f>
        <v>z</v>
      </c>
      <c r="DB8" t="s">
        <v>385</v>
      </c>
      <c r="DC8">
        <f>B17-B$19</f>
        <v>-12.371337890625</v>
      </c>
      <c r="DD8">
        <f t="shared" ref="DD8:DE9" si="3">C17-C$19</f>
        <v>42.320098876953125</v>
      </c>
      <c r="DE8">
        <f t="shared" si="3"/>
        <v>38.427978515625</v>
      </c>
      <c r="DI8" t="s">
        <v>385</v>
      </c>
      <c r="DJ8">
        <f>B20</f>
        <v>732.3968505859375</v>
      </c>
      <c r="DK8">
        <f t="shared" ref="DK8:DL9" si="4">C20</f>
        <v>301.06387329101563</v>
      </c>
      <c r="DL8">
        <f t="shared" si="4"/>
        <v>221.27531433105469</v>
      </c>
    </row>
    <row r="9" spans="2:118" x14ac:dyDescent="0.3">
      <c r="B9" s="83">
        <f>IF($B$36=0,'2 Dyn Assem Import'!A13,
IF($B$36=1,'2 Dyn Assem Import'!A13,
IF($B$36=2,'2 Dyn Assem Import'!A18,'2 Dyn Assem Import'!A18)))</f>
        <v>778.50115966796875</v>
      </c>
      <c r="C9" s="84">
        <f>IF($B$36=0,'2 Dyn Assem Import'!B13,
IF($B$36=1,'2 Dyn Assem Import'!B13,
IF($B$36=2,'2 Dyn Assem Import'!B18,'2 Dyn Assem Import'!B18)))</f>
        <v>569.31195068359375</v>
      </c>
      <c r="D9" s="69">
        <f>IF($B$36=0,'2 Dyn Assem Import'!C13,
IF($B$36=1,'2 Dyn Assem Import'!C13,
IF($B$36=2,'2 Dyn Assem Import'!C18,'2 Dyn Assem Import'!C18)))</f>
        <v>147.79850769042969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>
        <f>IF($B$36=0,W9,
IF($B$36=1, W34,
IF($B$36=2, W9,W34)))</f>
        <v>3.8408238194846849</v>
      </c>
      <c r="N9" s="89" t="s">
        <v>141</v>
      </c>
      <c r="U9" s="88" t="s">
        <v>132</v>
      </c>
      <c r="V9" s="7" t="s">
        <v>3</v>
      </c>
      <c r="W9" s="172">
        <f>'Step 1'!BU30/1000</f>
        <v>3.8408238194846849</v>
      </c>
      <c r="X9" s="89" t="s">
        <v>141</v>
      </c>
      <c r="AB9" s="7">
        <v>7</v>
      </c>
      <c r="AC9" s="12">
        <f>'Step 1'!B9</f>
        <v>778.50115966796875</v>
      </c>
      <c r="AD9">
        <f>'Step 1'!C9</f>
        <v>569.31195068359375</v>
      </c>
      <c r="AE9" s="13">
        <f>'Step 1'!D9</f>
        <v>147.79850769042969</v>
      </c>
      <c r="AI9" s="12"/>
      <c r="AJ9" s="13" t="s">
        <v>62</v>
      </c>
      <c r="AK9" s="12">
        <f>AD50</f>
        <v>-75.719623975023296</v>
      </c>
      <c r="AL9">
        <f>AD51</f>
        <v>280.01558872135837</v>
      </c>
      <c r="AM9">
        <f>AD52</f>
        <v>-15.855237938655321</v>
      </c>
      <c r="AN9">
        <f>AD79</f>
        <v>-29.354030838182897</v>
      </c>
      <c r="AO9">
        <f>AD68</f>
        <v>-32.511776038412208</v>
      </c>
      <c r="AP9">
        <f>AD69</f>
        <v>118.40890768919802</v>
      </c>
      <c r="AQ9" s="13">
        <f>AD70</f>
        <v>1.3436306670748845</v>
      </c>
      <c r="AR9" s="7"/>
      <c r="AS9" s="13">
        <f>AD19*1000</f>
        <v>0</v>
      </c>
      <c r="AT9" t="s">
        <v>422</v>
      </c>
      <c r="BB9" s="33" t="s">
        <v>63</v>
      </c>
      <c r="BC9" s="33">
        <f>'Step 1'!AK10</f>
        <v>-22.216006459515562</v>
      </c>
      <c r="BD9" s="33">
        <f>'Step 1'!AL10</f>
        <v>56.876900666861133</v>
      </c>
      <c r="BE9" s="33">
        <f>'Step 1'!AM10</f>
        <v>-3.1983463940900432</v>
      </c>
      <c r="BF9" s="33">
        <f>'Step 1'!AN10</f>
        <v>19.329883793249643</v>
      </c>
      <c r="BG9" s="33">
        <f>'Step 1'!AO10</f>
        <v>-10.027356109858632</v>
      </c>
      <c r="BH9" s="33">
        <f>'Step 1'!AP10</f>
        <v>36.016830926773387</v>
      </c>
      <c r="BI9" s="33">
        <f>'Step 1'!AQ10</f>
        <v>0.38319390316543217</v>
      </c>
      <c r="BJ9" s="33"/>
      <c r="BK9" s="33">
        <f>'Step 1'!AS10</f>
        <v>134000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>
        <f>'Step 1'!BU20</f>
        <v>3945.2887212209498</v>
      </c>
      <c r="CD9" t="s">
        <v>47</v>
      </c>
      <c r="CE9" s="277"/>
      <c r="CF9" s="277"/>
      <c r="CG9" s="277"/>
      <c r="CH9" s="277"/>
      <c r="CI9" s="277"/>
      <c r="CJ9" s="277"/>
      <c r="CK9" s="277"/>
      <c r="CL9" s="277"/>
      <c r="CM9" s="277"/>
      <c r="CN9" s="277"/>
      <c r="CO9" s="277"/>
      <c r="CQ9" s="50" t="str">
        <f>'Step 1'!AB37</f>
        <v>2--</v>
      </c>
      <c r="CR9">
        <f>'Step 1'!AC37</f>
        <v>-6.45989990234375</v>
      </c>
      <c r="CS9">
        <f>'Step 1'!AD37</f>
        <v>-60.80322265625</v>
      </c>
      <c r="CT9" s="13">
        <f>'Step 1'!AE37</f>
        <v>290.43389892578125</v>
      </c>
      <c r="CV9" s="12" t="str">
        <f>'Step 1'!AB55</f>
        <v>7--</v>
      </c>
      <c r="CW9">
        <f>'Step 1'!AC55</f>
        <v>-0.12982177734375</v>
      </c>
      <c r="CX9">
        <f>'Step 1'!AD55</f>
        <v>-37.38836669921875</v>
      </c>
      <c r="CY9" s="56">
        <f>'Step 1'!AE55</f>
        <v>122.79850769042969</v>
      </c>
      <c r="DB9" t="s">
        <v>386</v>
      </c>
      <c r="DC9">
        <f>B18-B$19</f>
        <v>-56.1199951171875</v>
      </c>
      <c r="DD9">
        <f t="shared" si="3"/>
        <v>-10</v>
      </c>
      <c r="DE9">
        <f t="shared" si="3"/>
        <v>170.95022583007813</v>
      </c>
      <c r="DI9" t="s">
        <v>386</v>
      </c>
      <c r="DJ9">
        <f>B21</f>
        <v>723.6514892578125</v>
      </c>
      <c r="DK9">
        <f t="shared" si="4"/>
        <v>228.89471435546875</v>
      </c>
      <c r="DL9">
        <f t="shared" si="4"/>
        <v>363.4765625</v>
      </c>
    </row>
    <row r="10" spans="2:118" ht="15" thickBot="1" x14ac:dyDescent="0.35">
      <c r="B10" s="83">
        <f>IF($B$36=0,'2 Dyn Assem Import'!A14,
IF($B$36=1,'2 Dyn Assem Import'!A14,
IF($B$36=2,'2 Dyn Assem Import'!A19,'2 Dyn Assem Import'!A19)))</f>
        <v>868.49359130859375</v>
      </c>
      <c r="C10" s="84">
        <f>IF($B$36=0,'2 Dyn Assem Import'!B14,
IF($B$36=1,'2 Dyn Assem Import'!B14,
IF($B$36=2,'2 Dyn Assem Import'!B19,'2 Dyn Assem Import'!B19)))</f>
        <v>243.52635192871094</v>
      </c>
      <c r="D10" s="69">
        <f>IF($B$36=0,'2 Dyn Assem Import'!C14,
IF($B$36=1,'2 Dyn Assem Import'!C14,
IF($B$36=2,'2 Dyn Assem Import'!C19,'2 Dyn Assem Import'!C19)))</f>
        <v>113.06121826171875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1.8997297686921055</v>
      </c>
      <c r="N10" s="89" t="s">
        <v>141</v>
      </c>
      <c r="O10" s="1"/>
      <c r="U10" s="88" t="s">
        <v>132</v>
      </c>
      <c r="V10" s="7" t="s">
        <v>4</v>
      </c>
      <c r="W10" s="172">
        <f>'Step 1'!BU31/1000</f>
        <v>1.8997297686921055</v>
      </c>
      <c r="X10" s="89" t="s">
        <v>141</v>
      </c>
      <c r="AB10" s="7">
        <v>8</v>
      </c>
      <c r="AC10" s="12">
        <f>'Step 1'!B11</f>
        <v>629.2022705078125</v>
      </c>
      <c r="AD10">
        <f>'Step 1'!C11</f>
        <v>227.17037963867188</v>
      </c>
      <c r="AE10" s="13">
        <f>'Step 1'!D11</f>
        <v>113.74167633056641</v>
      </c>
      <c r="AI10" s="14"/>
      <c r="AJ10" s="16" t="s">
        <v>63</v>
      </c>
      <c r="AK10" s="14">
        <f>AE50</f>
        <v>-22.216006459515562</v>
      </c>
      <c r="AL10" s="15">
        <f>AE51</f>
        <v>56.876900666861133</v>
      </c>
      <c r="AM10" s="15">
        <f>AE52</f>
        <v>-3.1983463940900432</v>
      </c>
      <c r="AN10" s="15">
        <f>AE79</f>
        <v>19.329883793249643</v>
      </c>
      <c r="AO10" s="15">
        <f>AE68</f>
        <v>-10.027356109858632</v>
      </c>
      <c r="AP10" s="15">
        <f>AE69</f>
        <v>36.016830926773387</v>
      </c>
      <c r="AQ10" s="16">
        <f>AE70</f>
        <v>0.38319390316543217</v>
      </c>
      <c r="AR10" s="8"/>
      <c r="AS10" s="16">
        <f>AE19*1000</f>
        <v>134000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7"/>
      <c r="CF10" s="277"/>
      <c r="CG10" s="277"/>
      <c r="CH10" s="277"/>
      <c r="CI10" s="277"/>
      <c r="CJ10" s="277"/>
      <c r="CK10" s="277"/>
      <c r="CL10" s="277"/>
      <c r="CM10" s="277"/>
      <c r="CN10" s="277"/>
      <c r="CO10" s="277"/>
      <c r="CQ10" s="50"/>
      <c r="CT10" s="13"/>
      <c r="CV10" s="12"/>
      <c r="CY10" s="56"/>
    </row>
    <row r="11" spans="2:118" x14ac:dyDescent="0.3">
      <c r="B11" s="83">
        <f>IF($B$36=0,'2 Dyn Assem Import'!A10,
IF($B$36=1,'2 Dyn Assem Import'!A10,
IF($B$36=2,'2 Dyn Assem Import'!A20,'2 Dyn Assem Import'!A20)))</f>
        <v>629.2022705078125</v>
      </c>
      <c r="C11" s="84">
        <f>IF($B$36=0,'2 Dyn Assem Import'!B10,
IF($B$36=1,'2 Dyn Assem Import'!B10,
IF($B$36=2,'2 Dyn Assem Import'!B20,'2 Dyn Assem Import'!B20)))</f>
        <v>227.17037963867188</v>
      </c>
      <c r="D11" s="69">
        <f>IF($B$36=0,'2 Dyn Assem Import'!C10,
IF($B$36=1,'2 Dyn Assem Import'!C10,
IF($B$36=2,'2 Dyn Assem Import'!C20,'2 Dyn Assem Import'!C20)))</f>
        <v>113.74167633056641</v>
      </c>
      <c r="E11" s="69" t="s">
        <v>113</v>
      </c>
      <c r="F11" s="68" t="s">
        <v>92</v>
      </c>
      <c r="G11" s="85" t="s">
        <v>355</v>
      </c>
      <c r="K11" s="274" t="s">
        <v>134</v>
      </c>
      <c r="L11" s="275"/>
      <c r="M11" s="275"/>
      <c r="N11" s="276"/>
      <c r="U11" s="262" t="s">
        <v>134</v>
      </c>
      <c r="V11" s="263"/>
      <c r="W11" s="263"/>
      <c r="X11" s="264"/>
      <c r="AB11" s="26" t="s">
        <v>84</v>
      </c>
      <c r="AC11" s="12">
        <f>'Step 1'!B16</f>
        <v>778.6309814453125</v>
      </c>
      <c r="AD11">
        <f>'Step 1'!C16</f>
        <v>606.7003173828125</v>
      </c>
      <c r="AE11" s="13">
        <f>'Step 1'!D16</f>
        <v>25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7"/>
      <c r="CF11" s="277"/>
      <c r="CG11" s="277"/>
      <c r="CH11" s="277"/>
      <c r="CI11" s="277"/>
      <c r="CJ11" s="277"/>
      <c r="CK11" s="277"/>
      <c r="CL11" s="277"/>
      <c r="CM11" s="277"/>
      <c r="CN11" s="277"/>
      <c r="CO11" s="277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>
        <f>W13</f>
        <v>-2.7119751617407375</v>
      </c>
      <c r="DD11" t="s">
        <v>141</v>
      </c>
      <c r="DI11" t="s">
        <v>145</v>
      </c>
      <c r="DJ11" s="178">
        <f>W37</f>
        <v>5.7541056493104037</v>
      </c>
      <c r="DK11" t="s">
        <v>141</v>
      </c>
    </row>
    <row r="12" spans="2:118" x14ac:dyDescent="0.3">
      <c r="B12" s="77">
        <f>IF($B$36=0,'2 Dyn Assem Import'!A21,
IF($B$36=1,'2 Dyn Assem Import'!A21,
IF($B$36=2,'2 Dyn Assem Import'!A25,'2 Dyn Assem Import'!A25)))</f>
        <v>769.64117431640625</v>
      </c>
      <c r="C12" s="78">
        <f>IF($B$36=0,'2 Dyn Assem Import'!B21,
IF($B$36=1,'2 Dyn Assem Import'!B21,
IF($B$36=2,'2 Dyn Assem Import'!B25,'2 Dyn Assem Import'!B25)))</f>
        <v>522.6356201171875</v>
      </c>
      <c r="D12" s="71">
        <f>IF($B$36=0,'2 Dyn Assem Import'!C21,
IF($B$36=1,'2 Dyn Assem Import'!C21,
IF($B$36=2,'2 Dyn Assem Import'!C25,'2 Dyn Assem Import'!C25)))</f>
        <v>319.48294067382813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1'!B12</f>
        <v>769.64117431640625</v>
      </c>
      <c r="AD12">
        <f>'Step 1'!C12</f>
        <v>522.6356201171875</v>
      </c>
      <c r="AE12" s="13">
        <f>'Step 1'!D12</f>
        <v>319.48294067382813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>
        <f>'Step 1'!BU26</f>
        <v>-1287.7532052061938</v>
      </c>
      <c r="CD12" t="s">
        <v>23</v>
      </c>
      <c r="CE12" s="277"/>
      <c r="CF12" s="277"/>
      <c r="CG12" s="277"/>
      <c r="CH12" s="277"/>
      <c r="CI12" s="277"/>
      <c r="CJ12" s="277"/>
      <c r="CK12" s="277"/>
      <c r="CL12" s="277"/>
      <c r="CM12" s="277"/>
      <c r="CN12" s="277"/>
      <c r="CO12" s="277"/>
      <c r="CQ12" s="58" t="str">
        <f>'Step 1'!AB48</f>
        <v>uz^</v>
      </c>
      <c r="CR12" s="15">
        <f>'Step 1'!AC48</f>
        <v>-7.6211287414886156E-2</v>
      </c>
      <c r="CS12" s="15">
        <f>'Step 1'!AD48</f>
        <v>-0.22222410644411153</v>
      </c>
      <c r="CT12" s="16">
        <f>'Step 1'!AE48</f>
        <v>0.97201249281358626</v>
      </c>
      <c r="CV12" s="14" t="str">
        <f>'Step 1'!AB66</f>
        <v>lz^</v>
      </c>
      <c r="CW12" s="15">
        <f>'Step 1'!AC66</f>
        <v>9.8902670594876018E-3</v>
      </c>
      <c r="CX12" s="15">
        <f>'Step 1'!AD66</f>
        <v>-0.10331834817351235</v>
      </c>
      <c r="CY12" s="59">
        <f>'Step 1'!AE66</f>
        <v>0.99459916627161371</v>
      </c>
    </row>
    <row r="13" spans="2:118" x14ac:dyDescent="0.3">
      <c r="B13" s="77">
        <f>IF($B$36=0,'2 Dyn Assem Import'!A22,
IF($B$36=1,'2 Dyn Assem Import'!A22,
IF($B$36=2,'2 Dyn Assem Import'!A26,'2 Dyn Assem Import'!A26)))</f>
        <v>734.21588134765625</v>
      </c>
      <c r="C13" s="78">
        <f>IF($B$36=0,'2 Dyn Assem Import'!B22,
IF($B$36=1,'2 Dyn Assem Import'!B22,
IF($B$36=2,'2 Dyn Assem Import'!B26,'2 Dyn Assem Import'!B26)))</f>
        <v>316.87884521484375</v>
      </c>
      <c r="D13" s="71">
        <f>IF($B$36=0,'2 Dyn Assem Import'!C22,
IF($B$36=1,'2 Dyn Assem Import'!C22,
IF($B$36=2,'2 Dyn Assem Import'!C26,'2 Dyn Assem Import'!C26)))</f>
        <v>185.66046142578125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>
        <f t="shared" ref="M13:M19" si="5">IF($B$36=0,W13,
IF($B$36=1, W37,
IF($B$36=2, W13,W37)))</f>
        <v>-2.7119751617407375</v>
      </c>
      <c r="N13" s="91" t="s">
        <v>141</v>
      </c>
      <c r="U13" s="92" t="s">
        <v>139</v>
      </c>
      <c r="V13" s="5"/>
      <c r="W13" s="173">
        <f>'Step 1'!CW18/1000</f>
        <v>-2.7119751617407375</v>
      </c>
      <c r="X13" s="91" t="s">
        <v>141</v>
      </c>
      <c r="AB13" s="7">
        <v>11</v>
      </c>
      <c r="AC13" s="12">
        <f>'Step 1'!B13</f>
        <v>734.21588134765625</v>
      </c>
      <c r="AD13">
        <f>'Step 1'!C13</f>
        <v>316.87884521484375</v>
      </c>
      <c r="AE13" s="13">
        <f>'Step 1'!D13</f>
        <v>185.66046142578125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>
        <f>'Step 1'!BU27</f>
        <v>-1916.6888790181169</v>
      </c>
      <c r="CD13" t="s">
        <v>24</v>
      </c>
      <c r="CE13" s="277"/>
      <c r="CF13" s="277"/>
      <c r="CG13" s="277"/>
      <c r="CH13" s="277"/>
      <c r="CI13" s="277"/>
      <c r="CJ13" s="277"/>
      <c r="CK13" s="277"/>
      <c r="CL13" s="277"/>
      <c r="CM13" s="277"/>
      <c r="CN13" s="277"/>
      <c r="CO13" s="277"/>
      <c r="CQ13" s="50"/>
      <c r="CY13" s="56"/>
      <c r="DB13" s="1" t="s">
        <v>402</v>
      </c>
      <c r="DI13" s="1" t="s">
        <v>402</v>
      </c>
    </row>
    <row r="14" spans="2:118" x14ac:dyDescent="0.3">
      <c r="B14" s="83">
        <f>IF($B$36=0,'2 Dyn Assem Import'!A23,
IF($B$36=1,'2 Dyn Assem Import'!A23,
IF($B$36=2,'2 Dyn Assem Import'!A28,'2 Dyn Assem Import'!A28)))</f>
        <v>775.40521240234375</v>
      </c>
      <c r="C14" s="84">
        <f>IF($B$36=0,'2 Dyn Assem Import'!B23,
IF($B$36=1,'2 Dyn Assem Import'!B23,
IF($B$36=2,'2 Dyn Assem Import'!B28,'2 Dyn Assem Import'!B28)))</f>
        <v>543.5982666015625</v>
      </c>
      <c r="D14" s="69">
        <f>IF($B$36=0,'2 Dyn Assem Import'!C23,
IF($B$36=1,'2 Dyn Assem Import'!C23,
IF($B$36=2,'2 Dyn Assem Import'!C28,'2 Dyn Assem Import'!C28)))</f>
        <v>155.16220092773438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>
        <f t="shared" si="5"/>
        <v>1.242622243661498</v>
      </c>
      <c r="N14" s="89" t="s">
        <v>141</v>
      </c>
      <c r="U14" s="50" t="s">
        <v>135</v>
      </c>
      <c r="V14" s="13"/>
      <c r="W14" s="172">
        <f>'Step 1'!CW88/1000</f>
        <v>1.242622243661498</v>
      </c>
      <c r="X14" s="89" t="s">
        <v>141</v>
      </c>
      <c r="AB14" s="7">
        <v>12</v>
      </c>
      <c r="AC14" s="12">
        <f>'Step 1'!B14</f>
        <v>775.40521240234375</v>
      </c>
      <c r="AD14">
        <f>'Step 1'!C14</f>
        <v>543.5982666015625</v>
      </c>
      <c r="AE14" s="13">
        <f>'Step 1'!D14</f>
        <v>155.16220092773438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>
        <f>'Step 1'!BU28</f>
        <v>2851.7052149896235</v>
      </c>
      <c r="CD14" t="s">
        <v>45</v>
      </c>
      <c r="CE14" s="277"/>
      <c r="CF14" s="277"/>
      <c r="CG14" s="277"/>
      <c r="CH14" s="277"/>
      <c r="CI14" s="277"/>
      <c r="CJ14" s="277"/>
      <c r="CK14" s="277"/>
      <c r="CL14" s="277"/>
      <c r="CM14" s="277"/>
      <c r="CN14" s="277"/>
      <c r="CO14" s="277"/>
      <c r="CQ14" s="50"/>
      <c r="CY14" s="56"/>
      <c r="DB14" s="1" t="s">
        <v>390</v>
      </c>
      <c r="DI14" s="1" t="s">
        <v>390</v>
      </c>
    </row>
    <row r="15" spans="2:118" x14ac:dyDescent="0.3">
      <c r="B15" s="83">
        <f>IF($B$36=0,'2 Dyn Assem Import'!A24,
IF($B$36=1,'2 Dyn Assem Import'!A24,
IF($B$36=2,'2 Dyn Assem Import'!A27,'2 Dyn Assem Import'!A27)))</f>
        <v>703.051025390625</v>
      </c>
      <c r="C15" s="84">
        <f>IF($B$36=0,'2 Dyn Assem Import'!B24,
IF($B$36=1,'2 Dyn Assem Import'!B24,
IF($B$36=2,'2 Dyn Assem Import'!B27,'2 Dyn Assem Import'!B27)))</f>
        <v>314.62600708007813</v>
      </c>
      <c r="D15" s="69">
        <f>IF($B$36=0,'2 Dyn Assem Import'!C24,
IF($B$36=1,'2 Dyn Assem Import'!C24,
IF($B$36=2,'2 Dyn Assem Import'!C27,'2 Dyn Assem Import'!C27)))</f>
        <v>349.80108642578125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>
        <f t="shared" si="5"/>
        <v>-3.0071867199190105</v>
      </c>
      <c r="N15" s="89" t="s">
        <v>141</v>
      </c>
      <c r="U15" s="50" t="s">
        <v>136</v>
      </c>
      <c r="V15" s="13"/>
      <c r="W15" s="172">
        <f>'Step 1'!CW83/1000</f>
        <v>-3.0071867199190105</v>
      </c>
      <c r="X15" s="89" t="s">
        <v>141</v>
      </c>
      <c r="AB15" s="8">
        <v>13</v>
      </c>
      <c r="AC15" s="14">
        <f>'Step 1'!B15</f>
        <v>703.051025390625</v>
      </c>
      <c r="AD15" s="15">
        <f>'Step 1'!C15</f>
        <v>314.62600708007813</v>
      </c>
      <c r="AE15" s="16">
        <f>'Step 1'!D15</f>
        <v>349.80108642578125</v>
      </c>
      <c r="AJ15" s="277" t="e" vm="2">
        <v>#VALUE!</v>
      </c>
      <c r="AK15" s="277"/>
      <c r="AL15" s="277"/>
      <c r="AM15" s="277"/>
      <c r="AN15" s="277"/>
      <c r="AO15" s="277"/>
      <c r="AP15" s="277"/>
      <c r="AQ15" s="277"/>
      <c r="AR15" s="277"/>
      <c r="BB15" s="33" t="s">
        <v>56</v>
      </c>
      <c r="BC15" s="33">
        <f t="shared" ref="BC15:BH20" si="6">BC4</f>
        <v>-0.26505163105766394</v>
      </c>
      <c r="BD15" s="33">
        <f t="shared" si="6"/>
        <v>0.96121770299149067</v>
      </c>
      <c r="BE15" s="33">
        <f t="shared" si="6"/>
        <v>-7.6211287414886156E-2</v>
      </c>
      <c r="BF15" s="33">
        <f t="shared" si="6"/>
        <v>-0.13687886363334745</v>
      </c>
      <c r="BG15" s="33">
        <f t="shared" si="6"/>
        <v>-0.26486517991378677</v>
      </c>
      <c r="BH15" s="33">
        <f t="shared" si="6"/>
        <v>0.96423473235863555</v>
      </c>
      <c r="BI15" s="33"/>
      <c r="BJ15" s="33">
        <f t="shared" ref="BJ15:BJ20" si="7">BK4</f>
        <v>2365</v>
      </c>
      <c r="BK15" s="33"/>
      <c r="BL15" s="33"/>
      <c r="BM15" s="37">
        <f t="array" ref="BM15:BR20">MINVERSE(BC15:BH20)</f>
        <v>0.46872248477572631</v>
      </c>
      <c r="BN15" s="38">
        <v>-0.6438408737054353</v>
      </c>
      <c r="BO15" s="38">
        <v>-0.12105471549210318</v>
      </c>
      <c r="BP15" s="38">
        <v>-5.1677149320438513E-3</v>
      </c>
      <c r="BQ15" s="38">
        <v>3.0114335930276996E-4</v>
      </c>
      <c r="BR15" s="39">
        <v>-1.3506461005433007E-2</v>
      </c>
      <c r="BS15" s="40">
        <f t="shared" ref="BS15:BS20" si="8">BJ15</f>
        <v>2365</v>
      </c>
      <c r="BT15" s="33" t="s">
        <v>49</v>
      </c>
      <c r="BU15" s="40">
        <f t="array" ref="BU15:BU20">MMULT(BM15:BR20,BS15:BS20)</f>
        <v>-1149.8540238264579</v>
      </c>
      <c r="BV15" s="33" t="s">
        <v>23</v>
      </c>
      <c r="BW15" s="33"/>
      <c r="BX15" s="33"/>
      <c r="BY15" s="33"/>
      <c r="CC15">
        <f>'Step 1'!BU29</f>
        <v>-2016.6025645489156</v>
      </c>
      <c r="CD15" t="s">
        <v>46</v>
      </c>
      <c r="CE15" s="277"/>
      <c r="CF15" s="277"/>
      <c r="CG15" s="277"/>
      <c r="CH15" s="277"/>
      <c r="CI15" s="277"/>
      <c r="CJ15" s="277"/>
      <c r="CK15" s="277"/>
      <c r="CL15" s="277"/>
      <c r="CM15" s="277"/>
      <c r="CN15" s="277"/>
      <c r="CO15" s="277"/>
      <c r="CQ15" s="50"/>
      <c r="CR15">
        <f>CR6*CR12</f>
        <v>1.0886739008610802E-2</v>
      </c>
      <c r="CS15">
        <f>CS6*CS12</f>
        <v>0.18437854161957637</v>
      </c>
      <c r="CT15">
        <f>CT6*CT12</f>
        <v>-0.52452474482840417</v>
      </c>
      <c r="CW15">
        <f>CW6*CW12</f>
        <v>-2.3150561191636644E-3</v>
      </c>
      <c r="CX15">
        <f>CX6*CX12</f>
        <v>7.6533250762080812E-2</v>
      </c>
      <c r="CY15" s="56">
        <f>CY6*CY12</f>
        <v>0.62627854865052979</v>
      </c>
      <c r="DB15" t="s">
        <v>410</v>
      </c>
      <c r="DC15">
        <f>DC6-DC7</f>
        <v>72.35418701171875</v>
      </c>
      <c r="DD15">
        <f>DD6-DD7</f>
        <v>228.97225952148438</v>
      </c>
      <c r="DE15">
        <f>DE6-DE7</f>
        <v>-194.63888549804688</v>
      </c>
      <c r="DI15" t="s">
        <v>414</v>
      </c>
      <c r="DJ15">
        <f>DJ6-DJ7</f>
        <v>35.42529296875</v>
      </c>
      <c r="DK15">
        <f>DK6-DK7</f>
        <v>205.75677490234375</v>
      </c>
      <c r="DL15">
        <f>DL6-DL7</f>
        <v>133.82247924804688</v>
      </c>
    </row>
    <row r="16" spans="2:118" ht="15" thickBot="1" x14ac:dyDescent="0.35">
      <c r="B16" s="202">
        <f>IF($B$36=0,'2 Dyn Assem Import'!A2,
IF($B$36=1,'2 Dyn Assem Import'!A2,
IF($B$36=2,'2 Dyn Assem Import'!A1,'2 Dyn Assem Import'!A1)))</f>
        <v>778.6309814453125</v>
      </c>
      <c r="C16" s="203">
        <f>IF($B$36=0,'2 Dyn Assem Import'!B2,
IF($B$36=1,'2 Dyn Assem Import'!B2,
IF($B$36=2,'2 Dyn Assem Import'!B1,'2 Dyn Assem Import'!B1)))</f>
        <v>606.7003173828125</v>
      </c>
      <c r="D16" s="204">
        <f>IF($B$36=0,'2 Dyn Assem Import'!C2,
IF($B$36=1,'2 Dyn Assem Import'!C2,
IF($B$36=2,'2 Dyn Assem Import'!C1,'2 Dyn Assem Import'!C1)))</f>
        <v>25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>
        <f t="shared" si="5"/>
        <v>2.8517052149896251</v>
      </c>
      <c r="N16" s="89" t="s">
        <v>141</v>
      </c>
      <c r="U16" s="50" t="s">
        <v>140</v>
      </c>
      <c r="V16" s="13"/>
      <c r="W16" s="172">
        <f>'Step 1'!CC7/1000</f>
        <v>2.8517052149896251</v>
      </c>
      <c r="X16" s="89" t="s">
        <v>141</v>
      </c>
      <c r="AJ16" s="277"/>
      <c r="AK16" s="277"/>
      <c r="AL16" s="277"/>
      <c r="AM16" s="277"/>
      <c r="AN16" s="277"/>
      <c r="AO16" s="277"/>
      <c r="AP16" s="277"/>
      <c r="AQ16" s="277"/>
      <c r="AR16" s="277"/>
      <c r="AV16" t="s">
        <v>67</v>
      </c>
      <c r="BB16" s="33" t="s">
        <v>57</v>
      </c>
      <c r="BC16" s="33">
        <f t="shared" si="6"/>
        <v>0.94428910867504545</v>
      </c>
      <c r="BD16" s="33">
        <f t="shared" si="6"/>
        <v>0.24276434201258754</v>
      </c>
      <c r="BE16" s="33">
        <f t="shared" si="6"/>
        <v>-0.22222410644411153</v>
      </c>
      <c r="BF16" s="33">
        <f t="shared" si="6"/>
        <v>0.98029831718695737</v>
      </c>
      <c r="BG16" s="33">
        <f t="shared" si="6"/>
        <v>0.95885020167162038</v>
      </c>
      <c r="BH16" s="33">
        <f t="shared" si="6"/>
        <v>0.26444585397579934</v>
      </c>
      <c r="BI16" s="33"/>
      <c r="BJ16" s="33">
        <f t="shared" si="7"/>
        <v>0</v>
      </c>
      <c r="BK16" s="33"/>
      <c r="BL16" s="33"/>
      <c r="BM16" s="41">
        <v>-0.68478802763451829</v>
      </c>
      <c r="BN16" s="33">
        <v>-0.18452113478176593</v>
      </c>
      <c r="BO16" s="33">
        <v>4.8019814080389085E-3</v>
      </c>
      <c r="BP16" s="33">
        <v>-1.4510769167816828E-3</v>
      </c>
      <c r="BQ16" s="33">
        <v>5.8567805753672797E-3</v>
      </c>
      <c r="BR16" s="42">
        <v>-9.0458835285166901E-4</v>
      </c>
      <c r="BS16" s="43">
        <f t="shared" si="8"/>
        <v>0</v>
      </c>
      <c r="BT16" s="33" t="s">
        <v>50</v>
      </c>
      <c r="BU16" s="43">
        <v>-1802.4381354315676</v>
      </c>
      <c r="BV16" s="33" t="s">
        <v>24</v>
      </c>
      <c r="BW16" s="33"/>
      <c r="BX16" s="33"/>
      <c r="BY16" s="33"/>
      <c r="CC16">
        <f>'Step 1'!BU30</f>
        <v>3840.8238194846849</v>
      </c>
      <c r="CD16" t="s">
        <v>47</v>
      </c>
      <c r="CE16" s="277"/>
      <c r="CF16" s="277"/>
      <c r="CG16" s="277"/>
      <c r="CH16" s="277"/>
      <c r="CI16" s="277"/>
      <c r="CJ16" s="277"/>
      <c r="CK16" s="277"/>
      <c r="CL16" s="277"/>
      <c r="CM16" s="277"/>
      <c r="CN16" s="277"/>
      <c r="CO16" s="277"/>
      <c r="CQ16" s="60" t="s">
        <v>147</v>
      </c>
      <c r="CR16">
        <f>SUM(CR15:CT15)</f>
        <v>-0.32925946420021701</v>
      </c>
      <c r="CV16" s="1" t="s">
        <v>147</v>
      </c>
      <c r="CW16">
        <f>SUM(CW15:CY15)</f>
        <v>0.70049674329344691</v>
      </c>
      <c r="CY16" s="56"/>
      <c r="DB16" t="s">
        <v>42</v>
      </c>
      <c r="DC16">
        <f>DC15/(SQRT(SUMSQ($DC$15:$DE$15)))</f>
        <v>0.23407417668695424</v>
      </c>
      <c r="DD16">
        <f>DD15/(SQRT(SUMSQ($DC$15:$DE$15)))</f>
        <v>0.74075178431570776</v>
      </c>
      <c r="DE16">
        <f>DE15/(SQRT(SUMSQ($DC$15:$DE$15)))</f>
        <v>-0.62967934207929976</v>
      </c>
      <c r="DI16" t="s">
        <v>43</v>
      </c>
      <c r="DJ16">
        <f>DJ15/(SQRT(SUMSQ($DC$15:$DE$15)))</f>
        <v>0.11460492651532769</v>
      </c>
      <c r="DK16">
        <f>DK15/(SQRT(SUMSQ($DC$15:$DE$15)))</f>
        <v>0.6656470022284755</v>
      </c>
      <c r="DL16">
        <f>DL15/(SQRT(SUMSQ($DC$15:$DE$15)))</f>
        <v>0.4329312227241276</v>
      </c>
    </row>
    <row r="17" spans="2:118" x14ac:dyDescent="0.3">
      <c r="B17" s="212">
        <f>IF($B$36=0,'2 Dyn Assem Import'!A11,
IF($B$36=1,'2 Dyn Assem Import'!A11,
IF($B$36=2,'2 Dyn Assem Import'!A30,'2 Dyn Assem Import'!A30)))</f>
        <v>695.628662109375</v>
      </c>
      <c r="C17" s="213">
        <f>IF($B$36=0,'2 Dyn Assem Import'!B11,
IF($B$36=1,'2 Dyn Assem Import'!B11,
IF($B$36=2,'2 Dyn Assem Import'!B30,'2 Dyn Assem Import'!B30)))</f>
        <v>317.32009887695313</v>
      </c>
      <c r="D17" s="213">
        <f>IF($B$36=0,'2 Dyn Assem Import'!C11,
IF($B$36=1,'2 Dyn Assem Import'!C11,
IF($B$36=2,'2 Dyn Assem Import'!C30,'2 Dyn Assem Import'!C30)))</f>
        <v>372.47775268554688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>
        <f t="shared" si="5"/>
        <v>-7.6535709865391048</v>
      </c>
      <c r="N17" s="89" t="s">
        <v>141</v>
      </c>
      <c r="U17" s="50" t="s">
        <v>137</v>
      </c>
      <c r="V17" s="13"/>
      <c r="W17" s="172">
        <f>'Step 1'!CW63/1000</f>
        <v>-7.6535709865391048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7"/>
      <c r="AK17" s="277"/>
      <c r="AL17" s="277"/>
      <c r="AM17" s="277"/>
      <c r="AN17" s="277"/>
      <c r="AO17" s="277"/>
      <c r="AP17" s="277"/>
      <c r="AQ17" s="277"/>
      <c r="AR17" s="277"/>
      <c r="AV17" t="s">
        <v>66</v>
      </c>
      <c r="BB17" s="33" t="s">
        <v>59</v>
      </c>
      <c r="BC17" s="33">
        <f t="shared" si="6"/>
        <v>0.19510436210233836</v>
      </c>
      <c r="BD17" s="33">
        <f t="shared" si="6"/>
        <v>0.13086635053732423</v>
      </c>
      <c r="BE17" s="33">
        <f t="shared" si="6"/>
        <v>0.97201249281358626</v>
      </c>
      <c r="BF17" s="33">
        <f t="shared" si="6"/>
        <v>0.14240570919335802</v>
      </c>
      <c r="BG17" s="33">
        <f t="shared" si="6"/>
        <v>0.1022385799174179</v>
      </c>
      <c r="BH17" s="33">
        <f t="shared" si="6"/>
        <v>1.7882148312796744E-2</v>
      </c>
      <c r="BI17" s="33"/>
      <c r="BJ17" s="33">
        <f t="shared" si="7"/>
        <v>1656</v>
      </c>
      <c r="BK17" s="33"/>
      <c r="BL17" s="33"/>
      <c r="BM17" s="41">
        <v>7.259891839621381E-2</v>
      </c>
      <c r="BN17" s="33">
        <v>-1.5802643492829463E-2</v>
      </c>
      <c r="BO17" s="33">
        <v>1.01853732774787</v>
      </c>
      <c r="BP17" s="33">
        <v>7.103860131697663E-4</v>
      </c>
      <c r="BQ17" s="33">
        <v>-5.1565443025340576E-4</v>
      </c>
      <c r="BR17" s="42">
        <v>1.5678788460581907E-5</v>
      </c>
      <c r="BS17" s="43">
        <f t="shared" si="8"/>
        <v>1656</v>
      </c>
      <c r="BT17" s="33" t="s">
        <v>51</v>
      </c>
      <c r="BU17" s="43">
        <v>1894.5937430433851</v>
      </c>
      <c r="BV17" s="33" t="s">
        <v>25</v>
      </c>
      <c r="BW17" s="33"/>
      <c r="BX17" s="33"/>
      <c r="BY17" s="33"/>
      <c r="CC17">
        <f>'Step 1'!BU31</f>
        <v>1899.7297686921056</v>
      </c>
      <c r="CD17" t="s">
        <v>48</v>
      </c>
      <c r="CE17" s="277"/>
      <c r="CF17" s="277"/>
      <c r="CG17" s="277"/>
      <c r="CH17" s="277"/>
      <c r="CI17" s="277"/>
      <c r="CJ17" s="277"/>
      <c r="CK17" s="277"/>
      <c r="CL17" s="277"/>
      <c r="CM17" s="277"/>
      <c r="CN17" s="277"/>
      <c r="CO17" s="277"/>
      <c r="CQ17" s="50"/>
      <c r="CY17" s="56"/>
      <c r="DB17" t="s">
        <v>389</v>
      </c>
      <c r="DC17">
        <f>DC7</f>
        <v>-4.948974609375</v>
      </c>
      <c r="DD17">
        <f>DD7</f>
        <v>39.626007080078125</v>
      </c>
      <c r="DE17">
        <f>DE7</f>
        <v>15.751312255859375</v>
      </c>
      <c r="DF17">
        <f>SQRT(SUMSQ(DC17:DE17))</f>
        <v>42.928040073781915</v>
      </c>
      <c r="DG17" t="s">
        <v>397</v>
      </c>
      <c r="DI17" t="s">
        <v>415</v>
      </c>
      <c r="DJ17">
        <f>DJ7</f>
        <v>734.21588134765625</v>
      </c>
      <c r="DK17">
        <f>DK7</f>
        <v>316.87884521484375</v>
      </c>
      <c r="DL17">
        <f>DL7</f>
        <v>185.66046142578125</v>
      </c>
      <c r="DM17">
        <f>SQRT(SUMSQ(DJ17:DL17))</f>
        <v>820.94760484737549</v>
      </c>
      <c r="DN17" t="s">
        <v>397</v>
      </c>
    </row>
    <row r="18" spans="2:118" ht="15" thickBot="1" x14ac:dyDescent="0.35">
      <c r="B18" s="215">
        <f>IF($B$36=0,'2 Dyn Assem Import'!A12,
IF($B$36=1,'2 Dyn Assem Import'!A12,
IF($B$36=2,'2 Dyn Assem Import'!A31,'2 Dyn Assem Import'!A31)))</f>
        <v>651.8800048828125</v>
      </c>
      <c r="C18" s="184">
        <f>IF($B$36=0,'2 Dyn Assem Import'!B12,
IF($B$36=1,'2 Dyn Assem Import'!B12,
IF($B$36=2,'2 Dyn Assem Import'!B31,'2 Dyn Assem Import'!B31)))</f>
        <v>265</v>
      </c>
      <c r="D18" s="184">
        <f>IF($B$36=0,'2 Dyn Assem Import'!C12,
IF($B$36=1,'2 Dyn Assem Import'!C12,
IF($B$36=2,'2 Dyn Assem Import'!C31,'2 Dyn Assem Import'!C31)))</f>
        <v>505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>
        <f t="shared" si="5"/>
        <v>-6.9641287860846708</v>
      </c>
      <c r="N18" s="89" t="s">
        <v>141</v>
      </c>
      <c r="U18" s="50" t="s">
        <v>138</v>
      </c>
      <c r="V18" s="13"/>
      <c r="W18" s="172">
        <f>'Step 1'!CW58/1000</f>
        <v>-6.9641287860846708</v>
      </c>
      <c r="X18" s="89" t="s">
        <v>141</v>
      </c>
      <c r="AB18" s="6" t="s">
        <v>6</v>
      </c>
      <c r="AC18" s="9">
        <f>'Step 1'!C28</f>
        <v>2365</v>
      </c>
      <c r="AD18" s="10">
        <f>'Step 1'!C29</f>
        <v>0</v>
      </c>
      <c r="AE18" s="11">
        <f>'Step 1'!C30</f>
        <v>1656</v>
      </c>
      <c r="AF18" t="s">
        <v>8</v>
      </c>
      <c r="AJ18" s="277"/>
      <c r="AK18" s="277"/>
      <c r="AL18" s="277"/>
      <c r="AM18" s="277"/>
      <c r="AN18" s="277"/>
      <c r="AO18" s="277"/>
      <c r="AP18" s="277"/>
      <c r="AQ18" s="277"/>
      <c r="AR18" s="277"/>
      <c r="BB18" s="33" t="s">
        <v>61</v>
      </c>
      <c r="BC18" s="33">
        <f t="shared" si="6"/>
        <v>-286.11654151575834</v>
      </c>
      <c r="BD18" s="33">
        <f t="shared" si="6"/>
        <v>-78.464090220799434</v>
      </c>
      <c r="BE18" s="33">
        <f t="shared" si="6"/>
        <v>5.4399216446600533</v>
      </c>
      <c r="BF18" s="33">
        <f t="shared" si="6"/>
        <v>-190.11716295971578</v>
      </c>
      <c r="BG18" s="33">
        <f t="shared" si="6"/>
        <v>-121.56790738070234</v>
      </c>
      <c r="BH18" s="33">
        <f t="shared" si="6"/>
        <v>-33.1421405516381</v>
      </c>
      <c r="BI18" s="33"/>
      <c r="BJ18" s="33">
        <f t="shared" si="7"/>
        <v>48000</v>
      </c>
      <c r="BK18" s="33"/>
      <c r="BL18" s="33"/>
      <c r="BM18" s="41">
        <v>-0.70357300174276294</v>
      </c>
      <c r="BN18" s="33">
        <v>-0.15670547246450392</v>
      </c>
      <c r="BO18" s="33">
        <v>-4.8455806815299471E-2</v>
      </c>
      <c r="BP18" s="33">
        <v>-1.3128752385702324E-3</v>
      </c>
      <c r="BQ18" s="33">
        <v>-4.8563041393229348E-3</v>
      </c>
      <c r="BR18" s="42">
        <v>3.4768031280960947E-2</v>
      </c>
      <c r="BS18" s="43">
        <f t="shared" si="8"/>
        <v>48000</v>
      </c>
      <c r="BT18" s="33" t="s">
        <v>52</v>
      </c>
      <c r="BU18" s="43">
        <v>2851.7052149896253</v>
      </c>
      <c r="BV18" s="33" t="s">
        <v>45</v>
      </c>
      <c r="BW18" s="33"/>
      <c r="BX18" s="33"/>
      <c r="BY18" s="33"/>
      <c r="CE18" s="277"/>
      <c r="CF18" s="277"/>
      <c r="CG18" s="277"/>
      <c r="CH18" s="277"/>
      <c r="CI18" s="277"/>
      <c r="CJ18" s="277"/>
      <c r="CK18" s="277"/>
      <c r="CL18" s="277"/>
      <c r="CM18" s="277"/>
      <c r="CN18" s="277"/>
      <c r="CO18" s="277"/>
      <c r="CQ18" s="61" t="s">
        <v>145</v>
      </c>
      <c r="CR18" s="62">
        <f>-CC6/CR16</f>
        <v>5754.1056493104034</v>
      </c>
      <c r="CS18" s="62"/>
      <c r="CT18" s="62"/>
      <c r="CU18" s="62"/>
      <c r="CV18" s="63" t="s">
        <v>146</v>
      </c>
      <c r="CW18" s="62">
        <f>-CC17/CW16</f>
        <v>-2711.9751617407373</v>
      </c>
      <c r="CX18" s="62"/>
      <c r="CY18" s="64"/>
      <c r="DB18" t="s">
        <v>394</v>
      </c>
      <c r="DC18">
        <f>DC16*DC17</f>
        <v>-1.1584271571340941</v>
      </c>
      <c r="DD18">
        <f t="shared" ref="DD18:DE18" si="9">DD16*DD17</f>
        <v>29.353035449874739</v>
      </c>
      <c r="DE18">
        <f t="shared" si="9"/>
        <v>-9.9182759381551424</v>
      </c>
      <c r="DF18">
        <f>SUM(DC18:DE18)</f>
        <v>18.276332354585499</v>
      </c>
      <c r="DG18" t="s">
        <v>396</v>
      </c>
      <c r="DI18" t="s">
        <v>416</v>
      </c>
      <c r="DJ18">
        <f>DJ16*DJ17</f>
        <v>84.144757128234701</v>
      </c>
      <c r="DK18">
        <f t="shared" ref="DK18:DL18" si="10">DK16*DK17</f>
        <v>210.92945338688185</v>
      </c>
      <c r="DL18">
        <f t="shared" si="10"/>
        <v>80.378210576589197</v>
      </c>
      <c r="DM18">
        <f>SUM(DJ18:DL18)</f>
        <v>375.45242109170573</v>
      </c>
      <c r="DN18" t="s">
        <v>396</v>
      </c>
    </row>
    <row r="19" spans="2:118" ht="15" thickBot="1" x14ac:dyDescent="0.35">
      <c r="B19" s="224">
        <f>IF($B$36=0,'2 Dyn Assem Import'!A29,
IF($B$36=1,'2 Dyn Assem Import'!A29,
IF($B$36=2,'2 Dyn Assem Import'!A32,'2 Dyn Assem Import'!A33)))</f>
        <v>708</v>
      </c>
      <c r="C19" s="225">
        <f>IF($B$36=0,'2 Dyn Assem Import'!B29,
IF($B$36=1,'2 Dyn Assem Import'!B29,
IF($B$36=2,'2 Dyn Assem Import'!B32,'2 Dyn Assem Import'!B33)))</f>
        <v>275</v>
      </c>
      <c r="D19" s="225">
        <f>IF($B$36=0,'2 Dyn Assem Import'!C29,
IF($B$36=1,'2 Dyn Assem Import'!C29,
IF($B$36=2,'2 Dyn Assem Import'!C32,'2 Dyn Assem Import'!C33)))</f>
        <v>334.04977416992188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>
        <f t="shared" si="5"/>
        <v>-1.9580623968897659</v>
      </c>
      <c r="N19" s="91" t="s">
        <v>141</v>
      </c>
      <c r="U19" s="92" t="s">
        <v>402</v>
      </c>
      <c r="V19" s="5"/>
      <c r="W19" s="180">
        <f>DC29</f>
        <v>-1.9580623968897659</v>
      </c>
      <c r="X19" s="91" t="s">
        <v>141</v>
      </c>
      <c r="AB19" s="8" t="s">
        <v>7</v>
      </c>
      <c r="AC19" s="14">
        <f>'Step 1'!C31</f>
        <v>48</v>
      </c>
      <c r="AD19" s="15">
        <f>'Step 1'!C32</f>
        <v>0</v>
      </c>
      <c r="AE19" s="16">
        <f>'Step 1'!C33</f>
        <v>134</v>
      </c>
      <c r="AF19" t="s">
        <v>9</v>
      </c>
      <c r="AJ19" s="277"/>
      <c r="AK19" s="277"/>
      <c r="AL19" s="277"/>
      <c r="AM19" s="277"/>
      <c r="AN19" s="277"/>
      <c r="AO19" s="277"/>
      <c r="AP19" s="277"/>
      <c r="AQ19" s="277"/>
      <c r="AR19" s="277"/>
      <c r="BB19" s="33" t="s">
        <v>62</v>
      </c>
      <c r="BC19" s="33">
        <f t="shared" si="6"/>
        <v>-75.719623975023296</v>
      </c>
      <c r="BD19" s="33">
        <f t="shared" si="6"/>
        <v>280.01558872135837</v>
      </c>
      <c r="BE19" s="33">
        <f t="shared" si="6"/>
        <v>-15.855237938655321</v>
      </c>
      <c r="BF19" s="33">
        <f t="shared" si="6"/>
        <v>-29.354030838182897</v>
      </c>
      <c r="BG19" s="33">
        <f t="shared" si="6"/>
        <v>-32.511776038412208</v>
      </c>
      <c r="BH19" s="33">
        <f t="shared" si="6"/>
        <v>118.40890768919802</v>
      </c>
      <c r="BI19" s="33"/>
      <c r="BJ19" s="33">
        <f t="shared" si="7"/>
        <v>0</v>
      </c>
      <c r="BK19" s="33"/>
      <c r="BL19" s="33"/>
      <c r="BM19" s="41">
        <v>-3.3425283707375998E-2</v>
      </c>
      <c r="BN19" s="33">
        <v>1.7520711455403002</v>
      </c>
      <c r="BO19" s="33">
        <v>0.36605798558001373</v>
      </c>
      <c r="BP19" s="33">
        <v>6.4998325961938162E-3</v>
      </c>
      <c r="BQ19" s="33">
        <v>4.5128846321803532E-3</v>
      </c>
      <c r="BR19" s="42">
        <v>-2.1006606880691586E-2</v>
      </c>
      <c r="BS19" s="43">
        <f t="shared" si="8"/>
        <v>0</v>
      </c>
      <c r="BT19" s="33" t="s">
        <v>53</v>
      </c>
      <c r="BU19" s="43">
        <v>-1975.752129242811</v>
      </c>
      <c r="BV19" s="33" t="s">
        <v>46</v>
      </c>
      <c r="BW19" s="33"/>
      <c r="BX19" s="33"/>
      <c r="BY19" s="33"/>
      <c r="CE19" s="277"/>
      <c r="CF19" s="277"/>
      <c r="CG19" s="277"/>
      <c r="CH19" s="277"/>
      <c r="CI19" s="277"/>
      <c r="CJ19" s="277"/>
      <c r="CK19" s="277"/>
      <c r="CL19" s="277"/>
      <c r="CM19" s="277"/>
      <c r="CN19" s="277"/>
      <c r="CO19" s="277"/>
      <c r="DB19" t="s">
        <v>395</v>
      </c>
      <c r="DC19">
        <f>SQRT(DF17^2-DF18^2)</f>
        <v>38.843175722911191</v>
      </c>
      <c r="DD19" t="s">
        <v>113</v>
      </c>
      <c r="DF19" s="1" t="s">
        <v>398</v>
      </c>
      <c r="DI19" t="s">
        <v>395</v>
      </c>
      <c r="DJ19">
        <f>SQRT(DM17^2-DM18^2)</f>
        <v>730.06194901598519</v>
      </c>
      <c r="DK19" t="s">
        <v>113</v>
      </c>
      <c r="DM19" s="1" t="s">
        <v>398</v>
      </c>
    </row>
    <row r="20" spans="2:118" ht="15" thickBot="1" x14ac:dyDescent="0.35">
      <c r="B20" s="215">
        <f>IF($B$36=0,'2 Dyn Assem Import'!A33,
IF($B$36=1,'2 Dyn Assem Import'!A33,
IF($B$36=2,'2 Dyn Assem Import'!A36,'2 Dyn Assem Import'!A36)))</f>
        <v>732.3968505859375</v>
      </c>
      <c r="C20" s="184">
        <f>IF($B$36=0,'2 Dyn Assem Import'!B33,
IF($B$36=1,'2 Dyn Assem Import'!B33,
IF($B$36=2,'2 Dyn Assem Import'!B36,'2 Dyn Assem Import'!B36)))</f>
        <v>301.06387329101563</v>
      </c>
      <c r="D20" s="184">
        <f>IF($B$36=0,'2 Dyn Assem Import'!C33,
IF($B$36=1,'2 Dyn Assem Import'!C33,
IF($B$36=2,'2 Dyn Assem Import'!C36,'2 Dyn Assem Import'!C36)))</f>
        <v>221.27531433105469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62" t="s">
        <v>419</v>
      </c>
      <c r="V20" s="263"/>
      <c r="W20" s="263"/>
      <c r="X20" s="264"/>
      <c r="AJ20" s="277"/>
      <c r="AK20" s="277"/>
      <c r="AL20" s="277"/>
      <c r="AM20" s="277"/>
      <c r="AN20" s="277"/>
      <c r="AO20" s="277"/>
      <c r="AP20" s="277"/>
      <c r="AQ20" s="277"/>
      <c r="AR20" s="277"/>
      <c r="BB20" s="33" t="s">
        <v>63</v>
      </c>
      <c r="BC20" s="33">
        <f t="shared" si="6"/>
        <v>-22.216006459515562</v>
      </c>
      <c r="BD20" s="33">
        <f t="shared" si="6"/>
        <v>56.876900666861133</v>
      </c>
      <c r="BE20" s="33">
        <f t="shared" si="6"/>
        <v>-3.1983463940900432</v>
      </c>
      <c r="BF20" s="33">
        <f t="shared" si="6"/>
        <v>19.329883793249643</v>
      </c>
      <c r="BG20" s="33">
        <f t="shared" si="6"/>
        <v>-10.027356109858632</v>
      </c>
      <c r="BH20" s="33">
        <f t="shared" si="6"/>
        <v>36.016830926773387</v>
      </c>
      <c r="BI20" s="33"/>
      <c r="BJ20" s="33">
        <f t="shared" si="7"/>
        <v>134000</v>
      </c>
      <c r="BK20" s="33"/>
      <c r="BL20" s="33"/>
      <c r="BM20" s="44">
        <v>1.7452611567280147</v>
      </c>
      <c r="BN20" s="45">
        <v>0.46474424220231508</v>
      </c>
      <c r="BO20" s="45">
        <v>0.13611413873850658</v>
      </c>
      <c r="BP20" s="45">
        <v>1.6812331963461772E-3</v>
      </c>
      <c r="BQ20" s="45">
        <v>-5.2461714386155354E-3</v>
      </c>
      <c r="BR20" s="46">
        <v>-3.6444635941521473E-3</v>
      </c>
      <c r="BS20" s="47">
        <f t="shared" si="8"/>
        <v>134000</v>
      </c>
      <c r="BT20" s="33" t="s">
        <v>54</v>
      </c>
      <c r="BU20" s="47">
        <v>3945.2887212209498</v>
      </c>
      <c r="BV20" s="33" t="s">
        <v>47</v>
      </c>
      <c r="BW20" s="33"/>
      <c r="BX20" s="33"/>
      <c r="BY20" s="33"/>
      <c r="CE20" s="277"/>
      <c r="CF20" s="277"/>
      <c r="CG20" s="277"/>
      <c r="CH20" s="277"/>
      <c r="CI20" s="277"/>
      <c r="CJ20" s="277"/>
      <c r="CK20" s="277"/>
      <c r="CL20" s="277"/>
      <c r="CM20" s="277"/>
      <c r="CN20" s="277"/>
      <c r="CO20" s="277"/>
      <c r="CX20" s="51" t="s">
        <v>267</v>
      </c>
      <c r="CY20" s="111" t="s">
        <v>280</v>
      </c>
    </row>
    <row r="21" spans="2:118" x14ac:dyDescent="0.3">
      <c r="B21" s="215">
        <f>IF($B$36=0,'2 Dyn Assem Import'!A34,
IF($B$36=1,'2 Dyn Assem Import'!A34,
IF($B$36=2,'2 Dyn Assem Import'!A27,'2 Dyn Assem Import'!A37)))</f>
        <v>723.6514892578125</v>
      </c>
      <c r="C21" s="184">
        <f>IF($B$36=0,'2 Dyn Assem Import'!B34,
IF($B$36=1,'2 Dyn Assem Import'!B34,
IF($B$36=2,'2 Dyn Assem Import'!B27,'2 Dyn Assem Import'!B37)))</f>
        <v>228.89471435546875</v>
      </c>
      <c r="D21" s="184">
        <f>IF($B$36=0,'2 Dyn Assem Import'!C34,
IF($B$36=1,'2 Dyn Assem Import'!C34,
IF($B$36=2,'2 Dyn Assem Import'!C27,'2 Dyn Assem Import'!C37)))</f>
        <v>363.4765625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7"/>
      <c r="AK21" s="277"/>
      <c r="AL21" s="277"/>
      <c r="AM21" s="277"/>
      <c r="AN21" s="277"/>
      <c r="AO21" s="277"/>
      <c r="AP21" s="277"/>
      <c r="AQ21" s="277"/>
      <c r="AR21" s="277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7"/>
      <c r="CF21" s="277"/>
      <c r="CG21" s="277"/>
      <c r="CH21" s="277"/>
      <c r="CI21" s="277"/>
      <c r="CJ21" s="277"/>
      <c r="CK21" s="277"/>
      <c r="CL21" s="277"/>
      <c r="CM21" s="277"/>
      <c r="CN21" s="277"/>
      <c r="CO21" s="277"/>
      <c r="DB21" s="1" t="s">
        <v>391</v>
      </c>
      <c r="DI21" s="1" t="s">
        <v>391</v>
      </c>
    </row>
    <row r="22" spans="2:118" ht="13.8" customHeight="1" thickBot="1" x14ac:dyDescent="0.35">
      <c r="B22" s="228">
        <f>IF($B$36=0,'2 Dyn Assem Import'!A35,
IF($B$36=1,'2 Dyn Assem Import'!A35,
IF($B$36=2,'2 Dyn Assem Import'!A38,'2 Dyn Assem Import'!A38)))</f>
        <v>724.5831298828125</v>
      </c>
      <c r="C22" s="229">
        <f>IF($B$36=0,'2 Dyn Assem Import'!B35,
IF($B$36=1,'2 Dyn Assem Import'!B35,
IF($B$36=2,'2 Dyn Assem Import'!B38,'2 Dyn Assem Import'!B38)))</f>
        <v>259.80364990234375</v>
      </c>
      <c r="D22" s="229">
        <f>IF($B$36=0,'2 Dyn Assem Import'!C35,
IF($B$36=1,'2 Dyn Assem Import'!C35,
IF($B$36=2,'2 Dyn Assem Import'!C38,'2 Dyn Assem Import'!C38)))</f>
        <v>173.92433166503906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>
        <f>IF($B$36=0,W22,
IF($B$36=1, W46,
IF($B$36=2, W22,W46)))</f>
        <v>-6.004814230383948E-2</v>
      </c>
      <c r="N22" s="89" t="s">
        <v>141</v>
      </c>
      <c r="U22" s="50" t="s">
        <v>384</v>
      </c>
      <c r="V22" s="7" t="s">
        <v>2</v>
      </c>
      <c r="W22" s="178">
        <f>DC39</f>
        <v>-6.004814230383948E-2</v>
      </c>
      <c r="X22" s="89" t="s">
        <v>141</v>
      </c>
      <c r="AB22" s="6">
        <v>1</v>
      </c>
      <c r="AC22" s="18">
        <f t="shared" ref="AC22:AC34" si="11">AC3-$AC$11</f>
        <v>80.40203857421875</v>
      </c>
      <c r="AD22" s="18">
        <f t="shared" ref="AD22:AD34" si="12">AD3-$AD$11</f>
        <v>-370.26286315917969</v>
      </c>
      <c r="AE22" s="18">
        <f t="shared" ref="AE22:AE34" si="13">AE3-$AE$11</f>
        <v>226.494873046875</v>
      </c>
      <c r="AJ22" s="277"/>
      <c r="AK22" s="277"/>
      <c r="AL22" s="277"/>
      <c r="AM22" s="277"/>
      <c r="AN22" s="277"/>
      <c r="AO22" s="277"/>
      <c r="AP22" s="277"/>
      <c r="AQ22" s="277"/>
      <c r="AR22" s="277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7"/>
      <c r="CF22" s="277"/>
      <c r="CG22" s="277"/>
      <c r="CH22" s="277"/>
      <c r="CI22" s="277"/>
      <c r="CJ22" s="277"/>
      <c r="CK22" s="277"/>
      <c r="CL22" s="277"/>
      <c r="CM22" s="277"/>
      <c r="CN22" s="277"/>
      <c r="CO22" s="277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-43.7486572265625</v>
      </c>
      <c r="DD22">
        <f>DD9-DD8</f>
        <v>-52.320098876953125</v>
      </c>
      <c r="DE22">
        <f>DE9-DE8</f>
        <v>132.52224731445313</v>
      </c>
      <c r="DI22" t="s">
        <v>409</v>
      </c>
      <c r="DJ22">
        <f>DJ9-DJ8</f>
        <v>-8.745361328125</v>
      </c>
      <c r="DK22">
        <f>DK9-DK8</f>
        <v>-72.169158935546875</v>
      </c>
      <c r="DL22">
        <f>DL9-DL8</f>
        <v>142.20124816894531</v>
      </c>
    </row>
    <row r="23" spans="2:118" x14ac:dyDescent="0.3">
      <c r="F23" t="s">
        <v>111</v>
      </c>
      <c r="K23" s="50" t="s">
        <v>384</v>
      </c>
      <c r="L23" s="7" t="s">
        <v>3</v>
      </c>
      <c r="M23" s="178">
        <f t="shared" ref="M23:M24" si="14">IF($B$36=0,W23,
IF($B$36=1, W47,
IF($B$36=2, W23,W47)))</f>
        <v>-1.3215364986593618</v>
      </c>
      <c r="N23" s="89" t="s">
        <v>141</v>
      </c>
      <c r="U23" s="50" t="s">
        <v>384</v>
      </c>
      <c r="V23" s="7" t="s">
        <v>3</v>
      </c>
      <c r="W23" s="178">
        <f>DD39</f>
        <v>-1.3215364986593618</v>
      </c>
      <c r="X23" s="89" t="s">
        <v>141</v>
      </c>
      <c r="AB23" s="7">
        <v>2</v>
      </c>
      <c r="AC23" s="19">
        <f t="shared" si="11"/>
        <v>-6.45989990234375</v>
      </c>
      <c r="AD23" s="20">
        <f t="shared" si="12"/>
        <v>-60.80322265625</v>
      </c>
      <c r="AE23" s="21">
        <f t="shared" si="13"/>
        <v>290.43389892578125</v>
      </c>
      <c r="AJ23" s="277"/>
      <c r="AK23" s="277"/>
      <c r="AL23" s="277"/>
      <c r="AM23" s="277"/>
      <c r="AN23" s="277"/>
      <c r="AO23" s="277"/>
      <c r="AP23" s="277"/>
      <c r="AQ23" s="277"/>
      <c r="AR23" s="277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7"/>
      <c r="CF23" s="277"/>
      <c r="CG23" s="277"/>
      <c r="CH23" s="277"/>
      <c r="CI23" s="277"/>
      <c r="CJ23" s="277"/>
      <c r="CK23" s="277"/>
      <c r="CL23" s="277"/>
      <c r="CM23" s="277"/>
      <c r="CN23" s="277"/>
      <c r="CO23" s="277"/>
      <c r="CQ23" s="28" t="s">
        <v>261</v>
      </c>
      <c r="CR23" s="51">
        <f>CC5</f>
        <v>-1802.4381354315676</v>
      </c>
      <c r="CS23" t="s">
        <v>8</v>
      </c>
      <c r="CT23" s="13"/>
      <c r="CV23" s="28" t="s">
        <v>263</v>
      </c>
      <c r="CW23" s="51">
        <f>CC16</f>
        <v>3840.8238194846849</v>
      </c>
      <c r="CX23" t="s">
        <v>8</v>
      </c>
      <c r="CY23" s="13"/>
      <c r="DB23" t="s">
        <v>387</v>
      </c>
      <c r="DC23">
        <f>DC22/(SQRT(SUMSQ($DC$22:$DE$22)))</f>
        <v>-0.29353263296871862</v>
      </c>
      <c r="DD23">
        <f>DD22/(SQRT(SUMSQ($DC$22:$DE$22)))</f>
        <v>-0.35104292003758164</v>
      </c>
      <c r="DE23">
        <f>DE22/(SQRT(SUMSQ($DC$22:$DE$22)))</f>
        <v>0.88916109995542414</v>
      </c>
      <c r="DI23" t="s">
        <v>387</v>
      </c>
      <c r="DJ23">
        <f>DJ22/(SQRT(SUMSQ($DC$22:$DE$22)))</f>
        <v>-5.8677205190853905E-2</v>
      </c>
      <c r="DK23">
        <f>DK22/(SQRT(SUMSQ($DC$22:$DE$22)))</f>
        <v>-0.48422065005978948</v>
      </c>
      <c r="DL23">
        <f>DL22/(SQRT(SUMSQ($DC$22:$DE$22)))</f>
        <v>0.95410258125877623</v>
      </c>
    </row>
    <row r="24" spans="2:118" ht="15" thickBot="1" x14ac:dyDescent="0.35">
      <c r="K24" s="74" t="s">
        <v>384</v>
      </c>
      <c r="L24" s="94" t="s">
        <v>4</v>
      </c>
      <c r="M24" s="235">
        <f t="shared" si="14"/>
        <v>-3.3358179019548295E-2</v>
      </c>
      <c r="N24" s="93" t="s">
        <v>141</v>
      </c>
      <c r="U24" s="74" t="s">
        <v>384</v>
      </c>
      <c r="V24" s="94" t="s">
        <v>4</v>
      </c>
      <c r="W24" s="235">
        <f>DE39</f>
        <v>-3.3358179019548295E-2</v>
      </c>
      <c r="X24" s="93" t="s">
        <v>141</v>
      </c>
      <c r="AB24" s="7">
        <v>3</v>
      </c>
      <c r="AC24" s="19">
        <f t="shared" si="11"/>
        <v>-141.4169921875</v>
      </c>
      <c r="AD24" s="20">
        <f t="shared" si="12"/>
        <v>-352.37277221679688</v>
      </c>
      <c r="AE24" s="21">
        <f t="shared" si="13"/>
        <v>213.19308471679688</v>
      </c>
      <c r="AJ24" s="277"/>
      <c r="AK24" s="277"/>
      <c r="AL24" s="277"/>
      <c r="AM24" s="277"/>
      <c r="AN24" s="277"/>
      <c r="AO24" s="277"/>
      <c r="AP24" s="277"/>
      <c r="AQ24" s="277"/>
      <c r="AR24" s="277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7"/>
      <c r="CF24" s="277"/>
      <c r="CG24" s="277"/>
      <c r="CH24" s="277"/>
      <c r="CI24" s="277"/>
      <c r="CJ24" s="277"/>
      <c r="CK24" s="277"/>
      <c r="CL24" s="277"/>
      <c r="CM24" s="277"/>
      <c r="CN24" s="277"/>
      <c r="CO24" s="277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-12.371337890625</v>
      </c>
      <c r="DD24">
        <f>DD8</f>
        <v>42.320098876953125</v>
      </c>
      <c r="DE24">
        <f>DE8</f>
        <v>38.427978515625</v>
      </c>
      <c r="DF24">
        <f>SQRT(SUMSQ(DC24:DE24))</f>
        <v>58.487180671976652</v>
      </c>
      <c r="DG24" t="s">
        <v>397</v>
      </c>
      <c r="DI24" t="s">
        <v>388</v>
      </c>
      <c r="DJ24">
        <f>DJ8</f>
        <v>732.3968505859375</v>
      </c>
      <c r="DK24">
        <f>DK8</f>
        <v>301.06387329101563</v>
      </c>
      <c r="DL24">
        <f>DL8</f>
        <v>221.27531433105469</v>
      </c>
      <c r="DM24">
        <f>SQRT(SUMSQ(DJ24:DL24))</f>
        <v>822.19667189882</v>
      </c>
      <c r="DN24" t="s">
        <v>397</v>
      </c>
    </row>
    <row r="25" spans="2:118" ht="15" thickBot="1" x14ac:dyDescent="0.35">
      <c r="AB25" s="7">
        <v>4</v>
      </c>
      <c r="AC25" s="19">
        <f t="shared" si="11"/>
        <v>76.3690185546875</v>
      </c>
      <c r="AD25" s="20">
        <f t="shared" si="12"/>
        <v>-405.72032165527344</v>
      </c>
      <c r="AE25" s="21">
        <f t="shared" si="13"/>
        <v>135</v>
      </c>
      <c r="AJ25" s="277"/>
      <c r="AK25" s="277"/>
      <c r="AL25" s="277"/>
      <c r="AM25" s="277"/>
      <c r="AN25" s="277"/>
      <c r="AO25" s="277"/>
      <c r="AP25" s="277"/>
      <c r="AQ25" s="277"/>
      <c r="AR25" s="277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7"/>
      <c r="CF25" s="277"/>
      <c r="CG25" s="277"/>
      <c r="CH25" s="277"/>
      <c r="CI25" s="277"/>
      <c r="CJ25" s="277"/>
      <c r="CK25" s="277"/>
      <c r="CL25" s="277"/>
      <c r="CM25" s="277"/>
      <c r="CN25" s="277"/>
      <c r="CO25" s="277"/>
      <c r="CQ25" s="12"/>
      <c r="CR25" s="51">
        <f>'Step 1'!AC47</f>
        <v>0.96121770299149067</v>
      </c>
      <c r="CS25" s="51">
        <f>'Step 1'!AD47</f>
        <v>0.24276434201258754</v>
      </c>
      <c r="CT25" s="67">
        <f>'Step 1'!AE47</f>
        <v>0.13086635053732423</v>
      </c>
      <c r="CV25" s="12"/>
      <c r="CW25" s="51">
        <f>CR68</f>
        <v>0.96423473235863555</v>
      </c>
      <c r="CX25" s="51">
        <f>CS68</f>
        <v>0.26444585397579934</v>
      </c>
      <c r="CY25" s="67">
        <f>CT68</f>
        <v>1.7882148312796744E-2</v>
      </c>
      <c r="DB25" t="s">
        <v>394</v>
      </c>
      <c r="DC25">
        <f>DC23*DC24</f>
        <v>3.6313913843808296</v>
      </c>
      <c r="DD25">
        <f t="shared" ref="DD25:DE25" si="15">DD23*DD24</f>
        <v>-14.856171086044805</v>
      </c>
      <c r="DE25">
        <f t="shared" si="15"/>
        <v>34.168663646016533</v>
      </c>
      <c r="DF25">
        <f>SUM(DC25:DE25)</f>
        <v>22.943883944352557</v>
      </c>
      <c r="DG25" t="s">
        <v>396</v>
      </c>
      <c r="DI25" t="s">
        <v>416</v>
      </c>
      <c r="DJ25">
        <f>DJ23*DJ24</f>
        <v>-42.975000282966221</v>
      </c>
      <c r="DK25">
        <f t="shared" ref="DK25:DL25" si="16">DK23*DK24</f>
        <v>-145.78134443449369</v>
      </c>
      <c r="DL25">
        <f t="shared" si="16"/>
        <v>211.11934857210636</v>
      </c>
      <c r="DM25">
        <f>SUM(DJ25:DL25)</f>
        <v>22.36300385464645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8" t="s">
        <v>142</v>
      </c>
      <c r="V26" s="269"/>
      <c r="W26" s="269"/>
      <c r="X26" s="270"/>
      <c r="AB26" s="7">
        <v>5</v>
      </c>
      <c r="AC26" s="19">
        <f t="shared" si="11"/>
        <v>33.994873046875</v>
      </c>
      <c r="AD26" s="20">
        <f t="shared" si="12"/>
        <v>-102.24539184570313</v>
      </c>
      <c r="AE26" s="21">
        <f t="shared" si="13"/>
        <v>179.08511352539063</v>
      </c>
      <c r="AJ26" s="277"/>
      <c r="AK26" s="277"/>
      <c r="AL26" s="277"/>
      <c r="AM26" s="277"/>
      <c r="AN26" s="277"/>
      <c r="AO26" s="277"/>
      <c r="AP26" s="277"/>
      <c r="AQ26" s="277"/>
      <c r="AR26" s="277"/>
      <c r="BB26" s="33" t="s">
        <v>56</v>
      </c>
      <c r="BC26" s="33">
        <f t="shared" ref="BC26:BD31" si="17">BC4</f>
        <v>-0.26505163105766394</v>
      </c>
      <c r="BD26" s="33">
        <f t="shared" si="17"/>
        <v>0.96121770299149067</v>
      </c>
      <c r="BE26" s="33">
        <f t="shared" ref="BE26:BH31" si="18">BF4</f>
        <v>-0.13687886363334745</v>
      </c>
      <c r="BF26" s="33">
        <f t="shared" si="18"/>
        <v>-0.26486517991378677</v>
      </c>
      <c r="BG26" s="33">
        <f t="shared" si="18"/>
        <v>0.96423473235863555</v>
      </c>
      <c r="BH26" s="33">
        <f t="shared" si="18"/>
        <v>9.8902670594876018E-3</v>
      </c>
      <c r="BI26" s="33"/>
      <c r="BJ26" s="33">
        <f>BK4</f>
        <v>2365</v>
      </c>
      <c r="BK26" s="33"/>
      <c r="BL26" s="33"/>
      <c r="BM26" s="37">
        <f t="array" ref="BM26:BR31">MINVERSE(BC26:BH31)</f>
        <v>0.46343832744508379</v>
      </c>
      <c r="BN26" s="38">
        <v>-0.64269066849162704</v>
      </c>
      <c r="BO26" s="38">
        <v>-0.19518958700050121</v>
      </c>
      <c r="BP26" s="38">
        <v>-5.2194208188807642E-3</v>
      </c>
      <c r="BQ26" s="38">
        <v>3.3867558702593023E-4</v>
      </c>
      <c r="BR26" s="39">
        <v>-1.3507602195781419E-2</v>
      </c>
      <c r="BS26" s="40">
        <f t="shared" ref="BS26:BS31" si="19">BK4</f>
        <v>2365</v>
      </c>
      <c r="BT26" s="33" t="s">
        <v>49</v>
      </c>
      <c r="BU26" s="40">
        <f t="array" ref="BU26:BU31">MMULT(BM26:BR31,BS26:BS31)</f>
        <v>-1287.7532052061938</v>
      </c>
      <c r="BV26" s="33" t="s">
        <v>23</v>
      </c>
      <c r="BW26" s="33"/>
      <c r="BX26" s="33"/>
      <c r="BY26" s="33"/>
      <c r="CE26" s="277"/>
      <c r="CF26" s="277"/>
      <c r="CG26" s="277"/>
      <c r="CH26" s="277"/>
      <c r="CI26" s="277"/>
      <c r="CJ26" s="277"/>
      <c r="CK26" s="277"/>
      <c r="CL26" s="277"/>
      <c r="CM26" s="277"/>
      <c r="CN26" s="277"/>
      <c r="CO26" s="277"/>
      <c r="CQ26" s="12"/>
      <c r="CT26" s="13"/>
      <c r="CV26" s="12"/>
      <c r="CY26" s="13"/>
      <c r="DB26" t="s">
        <v>395</v>
      </c>
      <c r="DC26">
        <f>SQRT(DF24^2-DF25^2)</f>
        <v>53.798963675005119</v>
      </c>
      <c r="DD26" t="s">
        <v>113</v>
      </c>
      <c r="DG26" s="1"/>
      <c r="DI26" t="s">
        <v>395</v>
      </c>
      <c r="DJ26">
        <f>SQRT(DM24^2-DM25^2)</f>
        <v>821.89248891816305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2" t="s">
        <v>133</v>
      </c>
      <c r="V27" s="263"/>
      <c r="W27" s="263"/>
      <c r="X27" s="264"/>
      <c r="AB27" s="7">
        <v>6</v>
      </c>
      <c r="AC27" s="19">
        <f t="shared" si="11"/>
        <v>89.86260986328125</v>
      </c>
      <c r="AD27" s="20">
        <f t="shared" si="12"/>
        <v>-363.17396545410156</v>
      </c>
      <c r="AE27" s="21">
        <f t="shared" si="13"/>
        <v>88.06121826171875</v>
      </c>
      <c r="AJ27" s="277"/>
      <c r="AK27" s="277"/>
      <c r="AL27" s="277"/>
      <c r="AM27" s="277"/>
      <c r="AN27" s="277"/>
      <c r="AO27" s="277"/>
      <c r="AP27" s="277"/>
      <c r="AQ27" s="277"/>
      <c r="AR27" s="277"/>
      <c r="BB27" s="33" t="s">
        <v>57</v>
      </c>
      <c r="BC27" s="33">
        <f t="shared" si="17"/>
        <v>0.94428910867504545</v>
      </c>
      <c r="BD27" s="33">
        <f t="shared" si="17"/>
        <v>0.24276434201258754</v>
      </c>
      <c r="BE27" s="33">
        <f t="shared" si="18"/>
        <v>0.98029831718695737</v>
      </c>
      <c r="BF27" s="33">
        <f t="shared" si="18"/>
        <v>0.95885020167162038</v>
      </c>
      <c r="BG27" s="33">
        <f t="shared" si="18"/>
        <v>0.26444585397579934</v>
      </c>
      <c r="BH27" s="33">
        <f t="shared" si="18"/>
        <v>-0.10331834817351235</v>
      </c>
      <c r="BI27" s="33"/>
      <c r="BJ27" s="33">
        <f t="shared" ref="BJ27:BJ31" si="20">BK5</f>
        <v>0</v>
      </c>
      <c r="BK27" s="33"/>
      <c r="BL27" s="33"/>
      <c r="BM27" s="41">
        <v>-0.68916600071756184</v>
      </c>
      <c r="BN27" s="33">
        <v>-0.18356817915403928</v>
      </c>
      <c r="BO27" s="33">
        <v>-5.6619443366077708E-2</v>
      </c>
      <c r="BP27" s="33">
        <v>-1.4939157208979446E-3</v>
      </c>
      <c r="BQ27" s="33">
        <v>5.887876372187296E-3</v>
      </c>
      <c r="BR27" s="42">
        <v>-9.0553383958027827E-4</v>
      </c>
      <c r="BS27" s="43">
        <f t="shared" si="19"/>
        <v>0</v>
      </c>
      <c r="BT27" s="33" t="s">
        <v>50</v>
      </c>
      <c r="BU27" s="43">
        <v>-1916.6888790181169</v>
      </c>
      <c r="BV27" s="33" t="s">
        <v>24</v>
      </c>
      <c r="BW27" s="33"/>
      <c r="BX27" s="33"/>
      <c r="BY27" s="33"/>
      <c r="CE27" s="277"/>
      <c r="CF27" s="277"/>
      <c r="CG27" s="277"/>
      <c r="CH27" s="277"/>
      <c r="CI27" s="277"/>
      <c r="CJ27" s="277"/>
      <c r="CK27" s="277"/>
      <c r="CL27" s="277"/>
      <c r="CM27" s="277"/>
      <c r="CN27" s="277"/>
      <c r="CO27" s="277"/>
      <c r="CQ27" s="28" t="s">
        <v>262</v>
      </c>
      <c r="CR27" s="51">
        <f>CC4</f>
        <v>-1149.8540238264579</v>
      </c>
      <c r="CT27" s="13"/>
      <c r="CV27" s="28" t="s">
        <v>264</v>
      </c>
      <c r="CW27" s="51">
        <f>CC15</f>
        <v>-2016.6025645489156</v>
      </c>
      <c r="CY27" s="13"/>
    </row>
    <row r="28" spans="2:118" x14ac:dyDescent="0.3">
      <c r="B28" s="60" t="s">
        <v>56</v>
      </c>
      <c r="C28" s="6" cm="1">
        <f t="array" ref="C28:C33">'Load Sweep Summary'!D4:D9</f>
        <v>2365</v>
      </c>
      <c r="D28" s="56" t="s">
        <v>114</v>
      </c>
      <c r="K28" s="279" t="e" vm="3">
        <v>#VALUE!</v>
      </c>
      <c r="L28" s="280"/>
      <c r="M28" s="280"/>
      <c r="N28" s="280"/>
      <c r="O28" s="280"/>
      <c r="P28" s="280"/>
      <c r="Q28" s="280"/>
      <c r="R28" s="280"/>
      <c r="S28" s="281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-0.12982177734375</v>
      </c>
      <c r="AD28" s="20">
        <f t="shared" si="12"/>
        <v>-37.38836669921875</v>
      </c>
      <c r="AE28" s="21">
        <f t="shared" si="13"/>
        <v>122.79850769042969</v>
      </c>
      <c r="AJ28" s="277"/>
      <c r="AK28" s="277"/>
      <c r="AL28" s="277"/>
      <c r="AM28" s="277"/>
      <c r="AN28" s="277"/>
      <c r="AO28" s="277"/>
      <c r="AP28" s="277"/>
      <c r="AQ28" s="277"/>
      <c r="AR28" s="277"/>
      <c r="BB28" s="33" t="s">
        <v>59</v>
      </c>
      <c r="BC28" s="33">
        <f t="shared" si="17"/>
        <v>0.19510436210233836</v>
      </c>
      <c r="BD28" s="33">
        <f t="shared" si="17"/>
        <v>0.13086635053732423</v>
      </c>
      <c r="BE28" s="33">
        <f t="shared" si="18"/>
        <v>0.14240570919335802</v>
      </c>
      <c r="BF28" s="33">
        <f t="shared" si="18"/>
        <v>0.1022385799174179</v>
      </c>
      <c r="BG28" s="33">
        <f t="shared" si="18"/>
        <v>1.7882148312796744E-2</v>
      </c>
      <c r="BH28" s="33">
        <f t="shared" si="18"/>
        <v>0.99459916627161371</v>
      </c>
      <c r="BI28" s="33"/>
      <c r="BJ28" s="33">
        <f t="shared" si="20"/>
        <v>1656</v>
      </c>
      <c r="BK28" s="33"/>
      <c r="BL28" s="33"/>
      <c r="BM28" s="41">
        <v>-0.70357300174276294</v>
      </c>
      <c r="BN28" s="33">
        <v>-0.15670547246450395</v>
      </c>
      <c r="BO28" s="33">
        <v>-4.8455806815299443E-2</v>
      </c>
      <c r="BP28" s="33">
        <v>-1.3128752385702328E-3</v>
      </c>
      <c r="BQ28" s="33">
        <v>-4.8563041393229348E-3</v>
      </c>
      <c r="BR28" s="42">
        <v>3.4768031280960933E-2</v>
      </c>
      <c r="BS28" s="43">
        <f t="shared" si="19"/>
        <v>1656</v>
      </c>
      <c r="BT28" s="33" t="s">
        <v>52</v>
      </c>
      <c r="BU28" s="43">
        <v>2851.7052149896235</v>
      </c>
      <c r="BV28" s="33" t="s">
        <v>45</v>
      </c>
      <c r="BW28" s="33"/>
      <c r="BX28" s="33"/>
      <c r="BY28" s="33"/>
      <c r="CE28" s="277"/>
      <c r="CF28" s="277"/>
      <c r="CG28" s="277"/>
      <c r="CH28" s="277"/>
      <c r="CI28" s="277"/>
      <c r="CJ28" s="277"/>
      <c r="CK28" s="277"/>
      <c r="CL28" s="277"/>
      <c r="CM28" s="277"/>
      <c r="CN28" s="277"/>
      <c r="CO28" s="277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0</v>
      </c>
      <c r="D29" s="56" t="s">
        <v>114</v>
      </c>
      <c r="K29" s="282"/>
      <c r="L29" s="283"/>
      <c r="M29" s="283"/>
      <c r="N29" s="283"/>
      <c r="O29" s="283"/>
      <c r="P29" s="283"/>
      <c r="Q29" s="283"/>
      <c r="R29" s="283"/>
      <c r="S29" s="284"/>
      <c r="U29" s="88" t="s">
        <v>128</v>
      </c>
      <c r="V29" s="7" t="s">
        <v>2</v>
      </c>
      <c r="W29" s="172">
        <f>'Step 1'!BU15/1000</f>
        <v>-1.1498540238264578</v>
      </c>
      <c r="X29" s="89" t="s">
        <v>141</v>
      </c>
      <c r="AB29" s="7">
        <v>8</v>
      </c>
      <c r="AC29" s="19">
        <f t="shared" si="11"/>
        <v>-149.4287109375</v>
      </c>
      <c r="AD29" s="20">
        <f t="shared" si="12"/>
        <v>-379.52993774414063</v>
      </c>
      <c r="AE29" s="21">
        <f t="shared" si="13"/>
        <v>88.741676330566406</v>
      </c>
      <c r="AJ29" s="277"/>
      <c r="AK29" s="277"/>
      <c r="AL29" s="277"/>
      <c r="AM29" s="277"/>
      <c r="AN29" s="277"/>
      <c r="AO29" s="277"/>
      <c r="AP29" s="277"/>
      <c r="AQ29" s="277"/>
      <c r="AR29" s="277"/>
      <c r="BB29" s="33" t="s">
        <v>61</v>
      </c>
      <c r="BC29" s="33">
        <f t="shared" si="17"/>
        <v>-286.11654151575834</v>
      </c>
      <c r="BD29" s="33">
        <f t="shared" si="17"/>
        <v>-78.464090220799434</v>
      </c>
      <c r="BE29" s="33">
        <f t="shared" si="18"/>
        <v>-190.11716295971578</v>
      </c>
      <c r="BF29" s="33">
        <f t="shared" si="18"/>
        <v>-121.56790738070234</v>
      </c>
      <c r="BG29" s="33">
        <f t="shared" si="18"/>
        <v>-33.1421405516381</v>
      </c>
      <c r="BH29" s="33">
        <f t="shared" si="18"/>
        <v>-24.499099374552785</v>
      </c>
      <c r="BI29" s="33"/>
      <c r="BJ29" s="33">
        <f t="shared" si="20"/>
        <v>48000</v>
      </c>
      <c r="BK29" s="33"/>
      <c r="BL29" s="33"/>
      <c r="BM29" s="41">
        <v>-3.4990631122951046E-2</v>
      </c>
      <c r="BN29" s="33">
        <v>1.752411875508421</v>
      </c>
      <c r="BO29" s="33">
        <v>0.34409671110267903</v>
      </c>
      <c r="BP29" s="33">
        <v>6.4845155510595189E-3</v>
      </c>
      <c r="BQ29" s="33">
        <v>4.5240029566341938E-3</v>
      </c>
      <c r="BR29" s="42">
        <v>-2.1006944940149475E-2</v>
      </c>
      <c r="BS29" s="43">
        <f t="shared" si="19"/>
        <v>48000</v>
      </c>
      <c r="BT29" s="33" t="s">
        <v>53</v>
      </c>
      <c r="BU29" s="43">
        <v>-2016.6025645489156</v>
      </c>
      <c r="BV29" s="33" t="s">
        <v>46</v>
      </c>
      <c r="BW29" s="33"/>
      <c r="BX29" s="33"/>
      <c r="BY29" s="33"/>
      <c r="CE29" s="277"/>
      <c r="CF29" s="277"/>
      <c r="CG29" s="277"/>
      <c r="CH29" s="277"/>
      <c r="CI29" s="277"/>
      <c r="CJ29" s="277"/>
      <c r="CK29" s="277"/>
      <c r="CL29" s="277"/>
      <c r="CM29" s="277"/>
      <c r="CN29" s="277"/>
      <c r="CO29" s="277"/>
      <c r="CQ29" s="12"/>
      <c r="CR29" s="51">
        <f>AC46</f>
        <v>-0.26505163105766394</v>
      </c>
      <c r="CS29" s="51">
        <f>AD46</f>
        <v>0.94428910867504545</v>
      </c>
      <c r="CT29" s="67">
        <f>AE46</f>
        <v>0.19510436210233836</v>
      </c>
      <c r="CV29" s="12"/>
      <c r="CW29" s="51">
        <f>AC64</f>
        <v>-0.26486517991378677</v>
      </c>
      <c r="CX29" s="51">
        <f>AD64</f>
        <v>0.95885020167162038</v>
      </c>
      <c r="CY29" s="67">
        <f>AE64</f>
        <v>0.1022385799174179</v>
      </c>
      <c r="DB29" t="s">
        <v>401</v>
      </c>
      <c r="DC29" s="178">
        <f>-ABS(DC11*DC19/DC26)</f>
        <v>-1.9580623968897659</v>
      </c>
      <c r="DD29" t="s">
        <v>141</v>
      </c>
      <c r="DI29" t="s">
        <v>401</v>
      </c>
      <c r="DJ29" s="178">
        <f>-ABS(DJ11*DJ19/DJ26)</f>
        <v>-5.1111959797916207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82"/>
      <c r="L30" s="283"/>
      <c r="M30" s="283"/>
      <c r="N30" s="283"/>
      <c r="O30" s="283"/>
      <c r="P30" s="283"/>
      <c r="Q30" s="283"/>
      <c r="R30" s="283"/>
      <c r="S30" s="284"/>
      <c r="U30" s="88" t="s">
        <v>128</v>
      </c>
      <c r="V30" s="7" t="s">
        <v>3</v>
      </c>
      <c r="W30" s="172">
        <f>'Step 1'!BU16/1000</f>
        <v>-1.8024381354315677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7"/>
      <c r="AK30" s="277"/>
      <c r="AL30" s="277"/>
      <c r="AM30" s="277"/>
      <c r="AN30" s="277"/>
      <c r="AO30" s="277"/>
      <c r="AP30" s="277"/>
      <c r="AQ30" s="277"/>
      <c r="AR30" s="277"/>
      <c r="BB30" s="33" t="s">
        <v>62</v>
      </c>
      <c r="BC30" s="33">
        <f t="shared" si="17"/>
        <v>-75.719623975023296</v>
      </c>
      <c r="BD30" s="33">
        <f t="shared" si="17"/>
        <v>280.01558872135837</v>
      </c>
      <c r="BE30" s="33">
        <f t="shared" si="18"/>
        <v>-29.354030838182897</v>
      </c>
      <c r="BF30" s="33">
        <f t="shared" si="18"/>
        <v>-32.511776038412208</v>
      </c>
      <c r="BG30" s="33">
        <f t="shared" si="18"/>
        <v>118.40890768919802</v>
      </c>
      <c r="BH30" s="33">
        <f t="shared" si="18"/>
        <v>1.3436306670748845</v>
      </c>
      <c r="BI30" s="33"/>
      <c r="BJ30" s="33">
        <f t="shared" si="20"/>
        <v>0</v>
      </c>
      <c r="BK30" s="33"/>
      <c r="BL30" s="33"/>
      <c r="BM30" s="41">
        <v>1.7412581672194372</v>
      </c>
      <c r="BN30" s="33">
        <v>0.46561557496466227</v>
      </c>
      <c r="BO30" s="33">
        <v>7.9953601816759409E-2</v>
      </c>
      <c r="BP30" s="33">
        <v>1.6420636354136115E-3</v>
      </c>
      <c r="BQ30" s="33">
        <v>-5.2177390690988064E-3</v>
      </c>
      <c r="BR30" s="42">
        <v>-3.6453280977439577E-3</v>
      </c>
      <c r="BS30" s="43">
        <f t="shared" si="19"/>
        <v>0</v>
      </c>
      <c r="BT30" s="33" t="s">
        <v>54</v>
      </c>
      <c r="BU30" s="43">
        <v>3840.8238194846849</v>
      </c>
      <c r="BV30" s="33" t="s">
        <v>47</v>
      </c>
      <c r="BW30" s="33"/>
      <c r="BX30" s="33"/>
      <c r="BY30" s="33"/>
      <c r="CE30" s="277"/>
      <c r="CF30" s="277"/>
      <c r="CG30" s="277"/>
      <c r="CH30" s="277"/>
      <c r="CI30" s="277"/>
      <c r="CJ30" s="277"/>
      <c r="CK30" s="277"/>
      <c r="CL30" s="277"/>
      <c r="CM30" s="277"/>
      <c r="CN30" s="277"/>
      <c r="CO30" s="277"/>
      <c r="CQ30" s="12"/>
      <c r="CT30" s="13"/>
      <c r="CV30" s="12"/>
      <c r="CY30" s="13"/>
    </row>
    <row r="31" spans="2:118" x14ac:dyDescent="0.3">
      <c r="B31" s="60" t="s">
        <v>61</v>
      </c>
      <c r="C31" s="7">
        <v>48</v>
      </c>
      <c r="D31" s="56" t="s">
        <v>120</v>
      </c>
      <c r="K31" s="282"/>
      <c r="L31" s="283"/>
      <c r="M31" s="283"/>
      <c r="N31" s="283"/>
      <c r="O31" s="283"/>
      <c r="P31" s="283"/>
      <c r="Q31" s="283"/>
      <c r="R31" s="283"/>
      <c r="S31" s="284"/>
      <c r="U31" s="88" t="s">
        <v>128</v>
      </c>
      <c r="V31" s="7" t="s">
        <v>4</v>
      </c>
      <c r="W31" s="172">
        <f>'Step 1'!BU17/1000</f>
        <v>1.894593743043385</v>
      </c>
      <c r="X31" s="89" t="s">
        <v>141</v>
      </c>
      <c r="AB31" s="7">
        <v>10</v>
      </c>
      <c r="AC31" s="19">
        <f t="shared" si="11"/>
        <v>-8.98980712890625</v>
      </c>
      <c r="AD31" s="20">
        <f t="shared" si="12"/>
        <v>-84.064697265625</v>
      </c>
      <c r="AE31" s="21">
        <f t="shared" si="13"/>
        <v>294.48294067382813</v>
      </c>
      <c r="AJ31" s="277"/>
      <c r="AK31" s="277"/>
      <c r="AL31" s="277"/>
      <c r="AM31" s="277"/>
      <c r="AN31" s="277"/>
      <c r="AO31" s="277"/>
      <c r="AP31" s="277"/>
      <c r="AQ31" s="277"/>
      <c r="AR31" s="277"/>
      <c r="BB31" s="33" t="s">
        <v>63</v>
      </c>
      <c r="BC31" s="33">
        <f t="shared" si="17"/>
        <v>-22.216006459515562</v>
      </c>
      <c r="BD31" s="33">
        <f t="shared" si="17"/>
        <v>56.876900666861133</v>
      </c>
      <c r="BE31" s="33">
        <f t="shared" si="18"/>
        <v>19.329883793249643</v>
      </c>
      <c r="BF31" s="33">
        <f t="shared" si="18"/>
        <v>-10.027356109858632</v>
      </c>
      <c r="BG31" s="33">
        <f t="shared" si="18"/>
        <v>36.016830926773387</v>
      </c>
      <c r="BH31" s="33">
        <f t="shared" si="18"/>
        <v>0.38319390316543217</v>
      </c>
      <c r="BI31" s="33"/>
      <c r="BJ31" s="33">
        <f t="shared" si="20"/>
        <v>134000</v>
      </c>
      <c r="BK31" s="33"/>
      <c r="BL31" s="33"/>
      <c r="BM31" s="44">
        <v>7.2795725710880291E-2</v>
      </c>
      <c r="BN31" s="45">
        <v>-1.5845482641113767E-2</v>
      </c>
      <c r="BO31" s="45">
        <v>1.0212984652522561</v>
      </c>
      <c r="BP31" s="45">
        <v>7.1231178791568688E-4</v>
      </c>
      <c r="BQ31" s="45">
        <v>-5.1705231008351837E-4</v>
      </c>
      <c r="BR31" s="46">
        <v>1.5721291852124364E-5</v>
      </c>
      <c r="BS31" s="47">
        <f t="shared" si="19"/>
        <v>134000</v>
      </c>
      <c r="BT31" s="33" t="s">
        <v>55</v>
      </c>
      <c r="BU31" s="47">
        <v>1899.7297686921056</v>
      </c>
      <c r="BV31" s="33" t="s">
        <v>48</v>
      </c>
      <c r="BW31" s="33"/>
      <c r="BX31" s="33"/>
      <c r="BY31" s="33"/>
      <c r="CE31" s="277"/>
      <c r="CF31" s="277"/>
      <c r="CG31" s="277"/>
      <c r="CH31" s="277"/>
      <c r="CI31" s="277"/>
      <c r="CJ31" s="277"/>
      <c r="CK31" s="277"/>
      <c r="CL31" s="277"/>
      <c r="CM31" s="277"/>
      <c r="CN31" s="277"/>
      <c r="CO31" s="277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2"/>
      <c r="L32" s="283"/>
      <c r="M32" s="283"/>
      <c r="N32" s="283"/>
      <c r="O32" s="283"/>
      <c r="P32" s="283"/>
      <c r="Q32" s="283"/>
      <c r="R32" s="283"/>
      <c r="S32" s="284"/>
      <c r="U32" s="90" t="s">
        <v>131</v>
      </c>
      <c r="V32" s="30" t="s">
        <v>2</v>
      </c>
      <c r="W32" s="173">
        <f>'Step 1'!BU18/1000</f>
        <v>2.8517052149896251</v>
      </c>
      <c r="X32" s="91" t="s">
        <v>141</v>
      </c>
      <c r="AB32" s="7">
        <v>11</v>
      </c>
      <c r="AC32" s="19">
        <f t="shared" si="11"/>
        <v>-44.41510009765625</v>
      </c>
      <c r="AD32" s="20">
        <f t="shared" si="12"/>
        <v>-289.82147216796875</v>
      </c>
      <c r="AE32" s="21">
        <f t="shared" si="13"/>
        <v>160.66046142578125</v>
      </c>
      <c r="AJ32" s="277"/>
      <c r="AK32" s="277"/>
      <c r="AL32" s="277"/>
      <c r="AM32" s="277"/>
      <c r="AN32" s="277"/>
      <c r="AO32" s="277"/>
      <c r="AP32" s="277"/>
      <c r="AQ32" s="277"/>
      <c r="AR32" s="277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7"/>
      <c r="CF32" s="277"/>
      <c r="CG32" s="277"/>
      <c r="CH32" s="277"/>
      <c r="CI32" s="277"/>
      <c r="CJ32" s="277"/>
      <c r="CK32" s="277"/>
      <c r="CL32" s="277"/>
      <c r="CM32" s="277"/>
      <c r="CN32" s="277"/>
      <c r="CO32" s="277"/>
      <c r="CQ32" s="12"/>
      <c r="CR32">
        <f>CR6*CR25</f>
        <v>-0.13730940150580273</v>
      </c>
      <c r="CS32">
        <f>CS6*CS25</f>
        <v>-0.20142070117300276</v>
      </c>
      <c r="CT32" s="13">
        <f>CT6*CT25</f>
        <v>-7.0619091451717436E-2</v>
      </c>
      <c r="CV32" s="12"/>
      <c r="CW32">
        <f>CW6*CW25</f>
        <v>-0.2257024511098133</v>
      </c>
      <c r="CX32">
        <f>CX6*CX25</f>
        <v>-0.19588873818746447</v>
      </c>
      <c r="CY32" s="13">
        <f>CY6*CY25</f>
        <v>1.1260019384566314E-2</v>
      </c>
      <c r="DB32" t="s">
        <v>404</v>
      </c>
      <c r="DC32" cm="1">
        <f t="array" ref="DC32:DE32">DC23:DE23</f>
        <v>-0.29353263296871862</v>
      </c>
      <c r="DD32">
        <v>-0.35104292003758164</v>
      </c>
      <c r="DE32">
        <v>0.88916109995542414</v>
      </c>
      <c r="DI32" t="s">
        <v>404</v>
      </c>
      <c r="DJ32" cm="1">
        <f t="array" ref="DJ32:DL32">DJ23:DL23</f>
        <v>-5.8677205190853905E-2</v>
      </c>
      <c r="DK32">
        <v>-0.48422065005978948</v>
      </c>
      <c r="DL32">
        <v>0.95410258125877623</v>
      </c>
    </row>
    <row r="33" spans="2:116" ht="15" thickBot="1" x14ac:dyDescent="0.35">
      <c r="B33" s="61" t="s">
        <v>63</v>
      </c>
      <c r="C33" s="94">
        <v>134</v>
      </c>
      <c r="D33" s="64" t="s">
        <v>120</v>
      </c>
      <c r="K33" s="282"/>
      <c r="L33" s="283"/>
      <c r="M33" s="283"/>
      <c r="N33" s="283"/>
      <c r="O33" s="283"/>
      <c r="P33" s="283"/>
      <c r="Q33" s="283"/>
      <c r="R33" s="283"/>
      <c r="S33" s="284"/>
      <c r="U33" s="88" t="s">
        <v>132</v>
      </c>
      <c r="V33" s="7" t="s">
        <v>2</v>
      </c>
      <c r="W33" s="172">
        <f>'Step 1'!BU19/1000</f>
        <v>-1.9757521292428109</v>
      </c>
      <c r="X33" s="89" t="s">
        <v>141</v>
      </c>
      <c r="AB33" s="7">
        <v>12</v>
      </c>
      <c r="AC33" s="19">
        <f t="shared" si="11"/>
        <v>-3.22576904296875</v>
      </c>
      <c r="AD33" s="20">
        <f t="shared" si="12"/>
        <v>-63.10205078125</v>
      </c>
      <c r="AE33" s="21">
        <f t="shared" si="13"/>
        <v>130.16220092773438</v>
      </c>
      <c r="AJ33" s="277"/>
      <c r="AK33" s="277"/>
      <c r="AL33" s="277"/>
      <c r="AM33" s="277"/>
      <c r="AN33" s="277"/>
      <c r="AO33" s="277"/>
      <c r="AP33" s="277"/>
      <c r="AQ33" s="277"/>
      <c r="AR33" s="277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7"/>
      <c r="CF33" s="277"/>
      <c r="CG33" s="277"/>
      <c r="CH33" s="277"/>
      <c r="CI33" s="277"/>
      <c r="CJ33" s="277"/>
      <c r="CK33" s="277"/>
      <c r="CL33" s="277"/>
      <c r="CM33" s="277"/>
      <c r="CN33" s="277"/>
      <c r="CO33" s="277"/>
      <c r="CQ33" s="12" t="s">
        <v>270</v>
      </c>
      <c r="CR33">
        <f>SUM(CR32:CT32)</f>
        <v>-0.40934919413052295</v>
      </c>
      <c r="CT33" s="13"/>
      <c r="CV33" s="12" t="s">
        <v>272</v>
      </c>
      <c r="CW33">
        <f>SUM(CW32:CY32)</f>
        <v>-0.41033116991271146</v>
      </c>
      <c r="CY33" s="13"/>
      <c r="DB33" t="s">
        <v>401</v>
      </c>
      <c r="DC33" s="178">
        <f>DC29</f>
        <v>-1.9580623968897659</v>
      </c>
      <c r="DD33" t="s">
        <v>141</v>
      </c>
      <c r="DI33" t="s">
        <v>401</v>
      </c>
      <c r="DJ33" s="178">
        <f>DJ29</f>
        <v>-5.1111959797916207</v>
      </c>
      <c r="DK33" t="s">
        <v>141</v>
      </c>
    </row>
    <row r="34" spans="2:116" ht="15" thickBot="1" x14ac:dyDescent="0.35">
      <c r="K34" s="282"/>
      <c r="L34" s="283"/>
      <c r="M34" s="283"/>
      <c r="N34" s="283"/>
      <c r="O34" s="283"/>
      <c r="P34" s="283"/>
      <c r="Q34" s="283"/>
      <c r="R34" s="283"/>
      <c r="S34" s="284"/>
      <c r="U34" s="88" t="s">
        <v>132</v>
      </c>
      <c r="V34" s="7" t="s">
        <v>3</v>
      </c>
      <c r="W34" s="172">
        <f>'Step 1'!BU20/1000</f>
        <v>3.9452887212209498</v>
      </c>
      <c r="X34" s="89" t="s">
        <v>141</v>
      </c>
      <c r="AB34" s="8">
        <v>13</v>
      </c>
      <c r="AC34" s="22">
        <f t="shared" si="11"/>
        <v>-75.5799560546875</v>
      </c>
      <c r="AD34" s="23">
        <f t="shared" si="12"/>
        <v>-292.07431030273438</v>
      </c>
      <c r="AE34" s="24">
        <f t="shared" si="13"/>
        <v>324.80108642578125</v>
      </c>
      <c r="AJ34" s="277"/>
      <c r="AK34" s="277"/>
      <c r="AL34" s="277"/>
      <c r="AM34" s="277"/>
      <c r="AN34" s="277"/>
      <c r="AO34" s="277"/>
      <c r="AP34" s="277"/>
      <c r="AQ34" s="277"/>
      <c r="AR34" s="277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7"/>
      <c r="CF34" s="277"/>
      <c r="CG34" s="277"/>
      <c r="CH34" s="277"/>
      <c r="CI34" s="277"/>
      <c r="CJ34" s="277"/>
      <c r="CK34" s="277"/>
      <c r="CL34" s="277"/>
      <c r="CM34" s="277"/>
      <c r="CN34" s="277"/>
      <c r="CO34" s="277"/>
      <c r="CQ34" s="12" t="s">
        <v>269</v>
      </c>
      <c r="CR34">
        <f>CR33*CR18</f>
        <v>-2355.438510487103</v>
      </c>
      <c r="CT34" s="13"/>
      <c r="CV34" s="12" t="s">
        <v>273</v>
      </c>
      <c r="CW34">
        <f>CW33*CW18</f>
        <v>1112.8079408912915</v>
      </c>
      <c r="CY34" s="13"/>
      <c r="DB34" t="s">
        <v>42</v>
      </c>
      <c r="DC34" cm="1">
        <f t="array" ref="DC34:DE34">DC16:DE16</f>
        <v>0.23407417668695424</v>
      </c>
      <c r="DD34">
        <v>0.74075178431570776</v>
      </c>
      <c r="DE34">
        <v>-0.62967934207929976</v>
      </c>
      <c r="DF34" t="s">
        <v>418</v>
      </c>
      <c r="DI34" t="s">
        <v>43</v>
      </c>
      <c r="DJ34" cm="1">
        <f t="array" ref="DJ34:DL34">DJ16:DL16</f>
        <v>0.11460492651532769</v>
      </c>
      <c r="DK34">
        <v>0.6656470022284755</v>
      </c>
      <c r="DL34">
        <v>0.4329312227241276</v>
      </c>
    </row>
    <row r="35" spans="2:116" ht="15" thickBot="1" x14ac:dyDescent="0.35">
      <c r="B35" s="174" t="s">
        <v>333</v>
      </c>
      <c r="C35" s="296" t="s">
        <v>420</v>
      </c>
      <c r="D35" s="296"/>
      <c r="E35" s="296"/>
      <c r="F35" s="296"/>
      <c r="G35" s="297"/>
      <c r="K35" s="282"/>
      <c r="L35" s="283"/>
      <c r="M35" s="283"/>
      <c r="N35" s="283"/>
      <c r="O35" s="283"/>
      <c r="P35" s="283"/>
      <c r="Q35" s="283"/>
      <c r="R35" s="283"/>
      <c r="S35" s="284"/>
      <c r="U35" s="262" t="s">
        <v>134</v>
      </c>
      <c r="V35" s="263"/>
      <c r="W35" s="263"/>
      <c r="X35" s="264"/>
      <c r="AJ35" s="277"/>
      <c r="AK35" s="277"/>
      <c r="AL35" s="277"/>
      <c r="AM35" s="277"/>
      <c r="AN35" s="277"/>
      <c r="AO35" s="277"/>
      <c r="AP35" s="277"/>
      <c r="AQ35" s="277"/>
      <c r="AR35" s="277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7"/>
      <c r="CF35" s="277"/>
      <c r="CG35" s="277"/>
      <c r="CH35" s="277"/>
      <c r="CI35" s="277"/>
      <c r="CJ35" s="277"/>
      <c r="CK35" s="277"/>
      <c r="CL35" s="277"/>
      <c r="CM35" s="277"/>
      <c r="CN35" s="277"/>
      <c r="CO35" s="277"/>
      <c r="CQ35" s="12"/>
      <c r="CT35" s="13"/>
      <c r="CV35" s="12"/>
      <c r="CY35" s="13"/>
      <c r="DB35" t="s">
        <v>405</v>
      </c>
      <c r="DC35" s="178">
        <f>ABS(DC11)</f>
        <v>2.7119751617407375</v>
      </c>
      <c r="DD35" t="s">
        <v>141</v>
      </c>
      <c r="DI35" t="s">
        <v>145</v>
      </c>
      <c r="DJ35" s="178">
        <f>ABS(DJ11)</f>
        <v>5.7541056493104037</v>
      </c>
      <c r="DK35" t="s">
        <v>141</v>
      </c>
    </row>
    <row r="36" spans="2:116" ht="15" thickBot="1" x14ac:dyDescent="0.35">
      <c r="B36" s="175">
        <f>'Load Sweep Summary'!M3</f>
        <v>0</v>
      </c>
      <c r="C36" s="298"/>
      <c r="D36" s="298"/>
      <c r="E36" s="298"/>
      <c r="F36" s="298"/>
      <c r="G36" s="299"/>
      <c r="K36" s="282"/>
      <c r="L36" s="283"/>
      <c r="M36" s="283"/>
      <c r="N36" s="283"/>
      <c r="O36" s="283"/>
      <c r="P36" s="283"/>
      <c r="Q36" s="283"/>
      <c r="R36" s="283"/>
      <c r="S36" s="284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7"/>
      <c r="AK36" s="277"/>
      <c r="AL36" s="277"/>
      <c r="AM36" s="277"/>
      <c r="AN36" s="277"/>
      <c r="AO36" s="277"/>
      <c r="AP36" s="277"/>
      <c r="AQ36" s="277"/>
      <c r="AR36" s="277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7"/>
      <c r="CF36" s="277"/>
      <c r="CG36" s="277"/>
      <c r="CH36" s="277"/>
      <c r="CI36" s="277"/>
      <c r="CJ36" s="277"/>
      <c r="CK36" s="277"/>
      <c r="CL36" s="277"/>
      <c r="CM36" s="277"/>
      <c r="CN36" s="277"/>
      <c r="CO36" s="277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2"/>
      <c r="L37" s="283"/>
      <c r="M37" s="283"/>
      <c r="N37" s="283"/>
      <c r="O37" s="283"/>
      <c r="P37" s="283"/>
      <c r="Q37" s="283"/>
      <c r="R37" s="283"/>
      <c r="S37" s="284"/>
      <c r="U37" s="92" t="s">
        <v>139</v>
      </c>
      <c r="V37" s="5"/>
      <c r="W37" s="173">
        <f>'Step 1'!CR18/1000</f>
        <v>5.7541056493104037</v>
      </c>
      <c r="X37" s="91" t="s">
        <v>141</v>
      </c>
      <c r="AB37" s="12" t="s">
        <v>68</v>
      </c>
      <c r="AC37" s="20">
        <f>AC23</f>
        <v>-6.45989990234375</v>
      </c>
      <c r="AD37" s="20">
        <f>AD23</f>
        <v>-60.80322265625</v>
      </c>
      <c r="AE37" s="21">
        <f>AE23</f>
        <v>290.43389892578125</v>
      </c>
      <c r="AJ37" s="277"/>
      <c r="AK37" s="277"/>
      <c r="AL37" s="277"/>
      <c r="AM37" s="277"/>
      <c r="AN37" s="277"/>
      <c r="AO37" s="277"/>
      <c r="AP37" s="277"/>
      <c r="AQ37" s="277"/>
      <c r="AR37" s="277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7"/>
      <c r="CF37" s="277"/>
      <c r="CG37" s="277"/>
      <c r="CH37" s="277"/>
      <c r="CI37" s="277"/>
      <c r="CJ37" s="277"/>
      <c r="CK37" s="277"/>
      <c r="CL37" s="277"/>
      <c r="CM37" s="277"/>
      <c r="CN37" s="277"/>
      <c r="CO37" s="277"/>
      <c r="CQ37" s="12"/>
      <c r="CR37">
        <f>CR6*CR29</f>
        <v>3.7862474562629707E-2</v>
      </c>
      <c r="CS37">
        <f>CS6*CS29</f>
        <v>-0.78347327619266027</v>
      </c>
      <c r="CT37" s="13">
        <f>CT6*CT29</f>
        <v>-0.10528369388588088</v>
      </c>
      <c r="CV37" s="12"/>
      <c r="CW37">
        <f>CW6*CW29</f>
        <v>6.1998098921361648E-2</v>
      </c>
      <c r="CX37">
        <f>CX6*CX29</f>
        <v>-0.71026999777972899</v>
      </c>
      <c r="CY37" s="13">
        <f>CY6*CY29</f>
        <v>6.437752173752162E-2</v>
      </c>
      <c r="DB37" t="s">
        <v>406</v>
      </c>
      <c r="DC37">
        <f>DC32*$DC33</f>
        <v>0.57475521087609316</v>
      </c>
      <c r="DD37">
        <f t="shared" ref="DD37:DE37" si="21">DD32*$DC33</f>
        <v>0.68736394141996959</v>
      </c>
      <c r="DE37">
        <f t="shared" si="21"/>
        <v>-1.7410329145998584</v>
      </c>
      <c r="DI37" t="s">
        <v>406</v>
      </c>
      <c r="DJ37">
        <f>DJ32*$DJ33</f>
        <v>0.29991069527690051</v>
      </c>
      <c r="DK37">
        <f t="shared" ref="DK37:DL37" si="22">DK32*$DJ33</f>
        <v>2.4749466399176812</v>
      </c>
      <c r="DL37">
        <f t="shared" si="22"/>
        <v>-4.8766052776386655</v>
      </c>
    </row>
    <row r="38" spans="2:116" x14ac:dyDescent="0.3">
      <c r="K38" s="282"/>
      <c r="L38" s="283"/>
      <c r="M38" s="283"/>
      <c r="N38" s="283"/>
      <c r="O38" s="283"/>
      <c r="P38" s="283"/>
      <c r="Q38" s="283"/>
      <c r="R38" s="283"/>
      <c r="S38" s="284"/>
      <c r="U38" s="50" t="s">
        <v>135</v>
      </c>
      <c r="V38" s="13"/>
      <c r="W38" s="172">
        <f>'Step 1'!CR63/1000</f>
        <v>-0.55684281751069198</v>
      </c>
      <c r="X38" s="89" t="s">
        <v>141</v>
      </c>
      <c r="AB38" s="12"/>
      <c r="AE38" s="13"/>
      <c r="AJ38" s="277"/>
      <c r="AK38" s="277"/>
      <c r="AL38" s="277"/>
      <c r="AM38" s="277"/>
      <c r="AN38" s="277"/>
      <c r="AO38" s="277"/>
      <c r="AP38" s="277"/>
      <c r="AQ38" s="277"/>
      <c r="AR38" s="277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7"/>
      <c r="CF38" s="277"/>
      <c r="CG38" s="277"/>
      <c r="CH38" s="277"/>
      <c r="CI38" s="277"/>
      <c r="CJ38" s="277"/>
      <c r="CK38" s="277"/>
      <c r="CL38" s="277"/>
      <c r="CM38" s="277"/>
      <c r="CN38" s="277"/>
      <c r="CO38" s="277"/>
      <c r="CQ38" s="12"/>
      <c r="CR38">
        <f>SUM(CR37:CT37)</f>
        <v>-0.85089449551591145</v>
      </c>
      <c r="CT38" s="13"/>
      <c r="CV38" s="12"/>
      <c r="CW38">
        <f>SUM(CW37:CY37)</f>
        <v>-0.58389437712084569</v>
      </c>
      <c r="CY38" s="13"/>
      <c r="DB38" t="s">
        <v>407</v>
      </c>
      <c r="DC38">
        <f>-DC34*$DC35</f>
        <v>-0.63480335317993264</v>
      </c>
      <c r="DD38">
        <f t="shared" ref="DD38:DE38" si="23">-DD34*$DC35</f>
        <v>-2.0089004400793313</v>
      </c>
      <c r="DE38">
        <f t="shared" si="23"/>
        <v>1.7076747355803101</v>
      </c>
      <c r="DI38" t="s">
        <v>417</v>
      </c>
      <c r="DJ38">
        <f>-DJ34*$DJ35</f>
        <v>-0.65944885510065077</v>
      </c>
      <c r="DK38">
        <f t="shared" ref="DK38:DL38" si="24">-DK34*$DJ35</f>
        <v>-3.8302031759694057</v>
      </c>
      <c r="DL38">
        <f t="shared" si="24"/>
        <v>-2.4911319944397632</v>
      </c>
    </row>
    <row r="39" spans="2:116" ht="15" thickBot="1" x14ac:dyDescent="0.35">
      <c r="K39" s="282"/>
      <c r="L39" s="283"/>
      <c r="M39" s="283"/>
      <c r="N39" s="283"/>
      <c r="O39" s="283"/>
      <c r="P39" s="283"/>
      <c r="Q39" s="283"/>
      <c r="R39" s="283"/>
      <c r="S39" s="284"/>
      <c r="U39" s="50" t="s">
        <v>136</v>
      </c>
      <c r="V39" s="13"/>
      <c r="W39" s="172">
        <f>'Step 1'!CR58/1000</f>
        <v>6.5234955811259958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8" t="e" vm="4">
        <v>#VALUE!</v>
      </c>
      <c r="BG39" s="278"/>
      <c r="BH39" s="278"/>
      <c r="BI39" s="278"/>
      <c r="BJ39" s="278"/>
      <c r="BK39" s="278"/>
      <c r="BL39" s="278"/>
      <c r="BM39" s="278"/>
      <c r="BN39" s="278"/>
      <c r="BO39" s="278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>
        <f>CR38*CR18</f>
        <v>-4896.1368236152321</v>
      </c>
      <c r="CT39" s="13"/>
      <c r="CV39" s="12"/>
      <c r="CW39">
        <f>CW38*CW18</f>
        <v>1583.5070478318125</v>
      </c>
      <c r="CY39" s="13"/>
      <c r="DB39" s="1" t="s">
        <v>408</v>
      </c>
      <c r="DC39">
        <f>SUM(DC37:DC38)</f>
        <v>-6.004814230383948E-2</v>
      </c>
      <c r="DD39">
        <f t="shared" ref="DD39:DE39" si="25">SUM(DD37:DD38)</f>
        <v>-1.3215364986593618</v>
      </c>
      <c r="DE39">
        <f t="shared" si="25"/>
        <v>-3.3358179019548295E-2</v>
      </c>
      <c r="DI39" s="1" t="s">
        <v>408</v>
      </c>
      <c r="DJ39">
        <f>SUM(DJ37:DJ38)</f>
        <v>-0.35953815982375026</v>
      </c>
      <c r="DK39">
        <f t="shared" ref="DK39:DL39" si="26">SUM(DK37:DK38)</f>
        <v>-1.3552565360517246</v>
      </c>
      <c r="DL39">
        <f t="shared" si="26"/>
        <v>-7.3677372720784291</v>
      </c>
    </row>
    <row r="40" spans="2:116" ht="15" thickBot="1" x14ac:dyDescent="0.35">
      <c r="B40" s="288" t="e" vm="5">
        <v>#VALUE!</v>
      </c>
      <c r="C40" s="289"/>
      <c r="D40" s="289"/>
      <c r="E40" s="289"/>
      <c r="F40" s="289"/>
      <c r="G40" s="289"/>
      <c r="H40" s="290"/>
      <c r="K40" s="282"/>
      <c r="L40" s="283"/>
      <c r="M40" s="283"/>
      <c r="N40" s="283"/>
      <c r="O40" s="283"/>
      <c r="P40" s="283"/>
      <c r="Q40" s="283"/>
      <c r="R40" s="283"/>
      <c r="S40" s="284"/>
      <c r="U40" s="50" t="s">
        <v>140</v>
      </c>
      <c r="V40" s="13"/>
      <c r="W40" s="172">
        <f>'Step 1'!CC7/1000</f>
        <v>2.8517052149896251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1"/>
      <c r="C41" s="277"/>
      <c r="D41" s="277"/>
      <c r="E41" s="277"/>
      <c r="F41" s="277"/>
      <c r="G41" s="277"/>
      <c r="H41" s="292"/>
      <c r="K41" s="282"/>
      <c r="L41" s="283"/>
      <c r="M41" s="283"/>
      <c r="N41" s="283"/>
      <c r="O41" s="283"/>
      <c r="P41" s="283"/>
      <c r="Q41" s="283"/>
      <c r="R41" s="283"/>
      <c r="S41" s="284"/>
      <c r="U41" s="50" t="s">
        <v>137</v>
      </c>
      <c r="V41" s="13"/>
      <c r="W41" s="172">
        <f>'Step 1'!CR88/1000</f>
        <v>-7.7264542021758942</v>
      </c>
      <c r="X41" s="89" t="s">
        <v>141</v>
      </c>
      <c r="Y41" s="50"/>
      <c r="AB41" s="12" t="s">
        <v>13</v>
      </c>
      <c r="AC41" s="20">
        <f t="shared" ref="AC41:AE42" si="27">AC23-AC22</f>
        <v>-86.8619384765625</v>
      </c>
      <c r="AD41" s="20">
        <f t="shared" si="27"/>
        <v>309.45964050292969</v>
      </c>
      <c r="AE41" s="21">
        <f t="shared" si="27"/>
        <v>63.93902587890625</v>
      </c>
      <c r="AF41" t="s">
        <v>18</v>
      </c>
      <c r="BB41" s="33"/>
      <c r="BC41" s="33"/>
      <c r="BD41" s="33"/>
      <c r="BE41" s="33"/>
      <c r="BF41" s="278"/>
      <c r="BG41" s="278"/>
      <c r="BH41" s="278"/>
      <c r="BI41" s="278"/>
      <c r="BJ41" s="278"/>
      <c r="BK41" s="278"/>
      <c r="BL41" s="278"/>
      <c r="BM41" s="278"/>
      <c r="BN41" s="278"/>
      <c r="BO41" s="278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>
        <f>CR23+CR34</f>
        <v>-4157.8766459186709</v>
      </c>
      <c r="CT41" s="13"/>
      <c r="CV41" s="110" t="s">
        <v>279</v>
      </c>
      <c r="CW41" s="66">
        <f>CW23+CW34</f>
        <v>4953.6317603759762</v>
      </c>
      <c r="CY41" s="13"/>
    </row>
    <row r="42" spans="2:116" ht="15" thickBot="1" x14ac:dyDescent="0.35">
      <c r="B42" s="291"/>
      <c r="C42" s="277"/>
      <c r="D42" s="277"/>
      <c r="E42" s="277"/>
      <c r="F42" s="277"/>
      <c r="G42" s="277"/>
      <c r="H42" s="292"/>
      <c r="K42" s="282"/>
      <c r="L42" s="283"/>
      <c r="M42" s="283"/>
      <c r="N42" s="283"/>
      <c r="O42" s="283"/>
      <c r="P42" s="283"/>
      <c r="Q42" s="283"/>
      <c r="R42" s="283"/>
      <c r="S42" s="284"/>
      <c r="U42" s="58" t="s">
        <v>138</v>
      </c>
      <c r="V42" s="16"/>
      <c r="W42" s="233">
        <f>'Step 1'!CR83/1000</f>
        <v>5.5465363761283362</v>
      </c>
      <c r="X42" s="232" t="s">
        <v>141</v>
      </c>
      <c r="Y42" s="50"/>
      <c r="AB42" s="12" t="s">
        <v>17</v>
      </c>
      <c r="AC42" s="20">
        <f t="shared" si="27"/>
        <v>-134.95709228515625</v>
      </c>
      <c r="AD42" s="20">
        <f t="shared" si="27"/>
        <v>-291.56954956054688</v>
      </c>
      <c r="AE42" s="21">
        <f t="shared" si="27"/>
        <v>-77.240814208984375</v>
      </c>
      <c r="BB42" s="33"/>
      <c r="BC42" s="33"/>
      <c r="BD42" s="33"/>
      <c r="BE42" s="33"/>
      <c r="BF42" s="278"/>
      <c r="BG42" s="278"/>
      <c r="BH42" s="278"/>
      <c r="BI42" s="278"/>
      <c r="BJ42" s="278"/>
      <c r="BK42" s="278"/>
      <c r="BL42" s="278"/>
      <c r="BM42" s="278"/>
      <c r="BN42" s="278"/>
      <c r="BO42" s="278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1"/>
      <c r="C43" s="277"/>
      <c r="D43" s="277"/>
      <c r="E43" s="277"/>
      <c r="F43" s="277"/>
      <c r="G43" s="277"/>
      <c r="H43" s="292"/>
      <c r="K43" s="285"/>
      <c r="L43" s="286"/>
      <c r="M43" s="286"/>
      <c r="N43" s="286"/>
      <c r="O43" s="286"/>
      <c r="P43" s="286"/>
      <c r="Q43" s="286"/>
      <c r="R43" s="286"/>
      <c r="S43" s="287"/>
      <c r="U43" s="58" t="s">
        <v>402</v>
      </c>
      <c r="V43" s="16"/>
      <c r="W43" s="234">
        <f>DJ29</f>
        <v>-5.1111959797916207</v>
      </c>
      <c r="X43" s="232" t="s">
        <v>141</v>
      </c>
      <c r="AB43" s="12" t="s">
        <v>21</v>
      </c>
      <c r="AC43">
        <f>(AD41*AE42)-(AE41*AD42)</f>
        <v>-5260.2416224130429</v>
      </c>
      <c r="AD43">
        <f>(AE41*AC42)-(AC41*AE42)</f>
        <v>-15338.31186786294</v>
      </c>
      <c r="AE43" s="13">
        <f>(AC41*AD42)-AD41*AC42</f>
        <v>67090.069537452422</v>
      </c>
      <c r="AF43" t="s">
        <v>19</v>
      </c>
      <c r="BB43" s="33"/>
      <c r="BC43" s="33"/>
      <c r="BD43" s="33"/>
      <c r="BE43" s="33"/>
      <c r="BF43" s="278"/>
      <c r="BG43" s="278"/>
      <c r="BH43" s="278"/>
      <c r="BI43" s="278"/>
      <c r="BJ43" s="278"/>
      <c r="BK43" s="278"/>
      <c r="BL43" s="278"/>
      <c r="BM43" s="278"/>
      <c r="BN43" s="278"/>
      <c r="BO43" s="278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>
        <f>CR27+CR39</f>
        <v>-6045.9908474416898</v>
      </c>
      <c r="CT43" s="13"/>
      <c r="CV43" s="110" t="s">
        <v>278</v>
      </c>
      <c r="CW43" s="66">
        <f>CW27+CW39</f>
        <v>-433.09551671710301</v>
      </c>
      <c r="CY43" s="13"/>
    </row>
    <row r="44" spans="2:116" x14ac:dyDescent="0.3">
      <c r="B44" s="291"/>
      <c r="C44" s="277"/>
      <c r="D44" s="277"/>
      <c r="E44" s="277"/>
      <c r="F44" s="277"/>
      <c r="G44" s="277"/>
      <c r="H44" s="292"/>
      <c r="U44" s="262" t="s">
        <v>419</v>
      </c>
      <c r="V44" s="263"/>
      <c r="W44" s="263"/>
      <c r="X44" s="264"/>
      <c r="AB44" s="12" t="s">
        <v>20</v>
      </c>
      <c r="AC44">
        <f>(AD41*AE43)-(AE41*AD43)</f>
        <v>21742385.519834604</v>
      </c>
      <c r="AD44">
        <f>(AE41*AC43)-(AC41*AE43)</f>
        <v>5491238.7673257254</v>
      </c>
      <c r="AE44" s="13">
        <f>(AC41*AD43)-(AD41*AC43)</f>
        <v>2960147.9832311273</v>
      </c>
      <c r="AF44" t="s">
        <v>22</v>
      </c>
      <c r="BF44" s="278"/>
      <c r="BG44" s="278"/>
      <c r="BH44" s="278"/>
      <c r="BI44" s="278"/>
      <c r="BJ44" s="278"/>
      <c r="BK44" s="278"/>
      <c r="BL44" s="278"/>
      <c r="BM44" s="278"/>
      <c r="BN44" s="278"/>
      <c r="BO44" s="278"/>
      <c r="CQ44" s="12"/>
      <c r="CT44" s="13"/>
      <c r="CV44" s="12"/>
      <c r="CY44" s="13"/>
    </row>
    <row r="45" spans="2:116" x14ac:dyDescent="0.3">
      <c r="B45" s="291"/>
      <c r="C45" s="277"/>
      <c r="D45" s="277"/>
      <c r="E45" s="277"/>
      <c r="F45" s="277"/>
      <c r="G45" s="277"/>
      <c r="H45" s="292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7" t="e" vm="6">
        <v>#VALUE!</v>
      </c>
      <c r="AK45" s="277"/>
      <c r="AL45" s="277"/>
      <c r="AM45" s="277"/>
      <c r="AN45" s="277"/>
      <c r="AO45" s="277"/>
      <c r="AP45" s="277"/>
      <c r="AQ45" s="277"/>
      <c r="AR45" s="277"/>
      <c r="BF45" s="278"/>
      <c r="BG45" s="278"/>
      <c r="BH45" s="278"/>
      <c r="BI45" s="278"/>
      <c r="BJ45" s="278"/>
      <c r="BK45" s="278"/>
      <c r="BL45" s="278"/>
      <c r="BM45" s="278"/>
      <c r="BN45" s="278"/>
      <c r="BO45" s="278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1"/>
      <c r="C46" s="277"/>
      <c r="D46" s="277"/>
      <c r="E46" s="277"/>
      <c r="F46" s="277"/>
      <c r="G46" s="277"/>
      <c r="H46" s="292"/>
      <c r="U46" s="50" t="s">
        <v>384</v>
      </c>
      <c r="V46" s="7" t="s">
        <v>2</v>
      </c>
      <c r="W46" s="178">
        <f>DJ39</f>
        <v>-0.35953815982375026</v>
      </c>
      <c r="X46" s="89" t="s">
        <v>141</v>
      </c>
      <c r="AB46" s="12" t="s">
        <v>28</v>
      </c>
      <c r="AC46">
        <f>AC41/(SQRT(SUMSQ($AC41:$AE41)))</f>
        <v>-0.26505163105766394</v>
      </c>
      <c r="AD46">
        <f>AD41/(SQRT(SUMSQ($AC41:$AE41)))</f>
        <v>0.94428910867504545</v>
      </c>
      <c r="AE46" s="13">
        <f>AE41/(SQRT(SUMSQ($AC41:$AE41)))</f>
        <v>0.19510436210233836</v>
      </c>
      <c r="AJ46" s="277"/>
      <c r="AK46" s="277"/>
      <c r="AL46" s="277"/>
      <c r="AM46" s="277"/>
      <c r="AN46" s="277"/>
      <c r="AO46" s="277"/>
      <c r="AP46" s="277"/>
      <c r="AQ46" s="277"/>
      <c r="AR46" s="277"/>
      <c r="BF46" s="278"/>
      <c r="BG46" s="278"/>
      <c r="BH46" s="278"/>
      <c r="BI46" s="278"/>
      <c r="BJ46" s="278"/>
      <c r="BK46" s="278"/>
      <c r="BL46" s="278"/>
      <c r="BM46" s="278"/>
      <c r="BN46" s="278"/>
      <c r="BO46" s="278"/>
      <c r="CQ46" s="12"/>
      <c r="CR46" s="51">
        <f>'Step 1'!AC41</f>
        <v>-86.8619384765625</v>
      </c>
      <c r="CS46" s="51">
        <f>'Step 1'!AD41</f>
        <v>309.45964050292969</v>
      </c>
      <c r="CT46" s="67">
        <f>'Step 1'!AE41</f>
        <v>63.93902587890625</v>
      </c>
      <c r="CV46" s="12"/>
      <c r="CW46" s="51">
        <f>CR71</f>
        <v>-89.992431640625</v>
      </c>
      <c r="CX46" s="51">
        <f>CS71</f>
        <v>325.78559875488281</v>
      </c>
      <c r="CY46" s="51">
        <f>CT71</f>
        <v>34.737289428710938</v>
      </c>
    </row>
    <row r="47" spans="2:116" x14ac:dyDescent="0.3">
      <c r="B47" s="291"/>
      <c r="C47" s="277"/>
      <c r="D47" s="277"/>
      <c r="E47" s="277"/>
      <c r="F47" s="277"/>
      <c r="G47" s="277"/>
      <c r="H47" s="292"/>
      <c r="U47" s="50" t="s">
        <v>384</v>
      </c>
      <c r="V47" s="7" t="s">
        <v>3</v>
      </c>
      <c r="W47" s="178">
        <f>DK39</f>
        <v>-1.3552565360517246</v>
      </c>
      <c r="X47" s="89" t="s">
        <v>141</v>
      </c>
      <c r="AB47" s="12" t="s">
        <v>27</v>
      </c>
      <c r="AC47">
        <f>AC44/(SQRT(SUMSQ($AC44:$AE44)))</f>
        <v>0.96121770299149067</v>
      </c>
      <c r="AD47">
        <f>AD44/(SQRT(SUMSQ($AC44:$AE44)))</f>
        <v>0.24276434201258754</v>
      </c>
      <c r="AE47" s="13">
        <f>AE44/(SQRT(SUMSQ($AC44:$AE44)))</f>
        <v>0.13086635053732423</v>
      </c>
      <c r="AJ47" s="277"/>
      <c r="AK47" s="277"/>
      <c r="AL47" s="277"/>
      <c r="AM47" s="277"/>
      <c r="AN47" s="277"/>
      <c r="AO47" s="277"/>
      <c r="AP47" s="277"/>
      <c r="AQ47" s="277"/>
      <c r="AR47" s="277"/>
      <c r="BF47" s="278"/>
      <c r="BG47" s="278"/>
      <c r="BH47" s="278"/>
      <c r="BI47" s="278"/>
      <c r="BJ47" s="278"/>
      <c r="BK47" s="278"/>
      <c r="BL47" s="278"/>
      <c r="BM47" s="278"/>
      <c r="BN47" s="278"/>
      <c r="BO47" s="278"/>
      <c r="CQ47" s="12" t="s">
        <v>150</v>
      </c>
      <c r="CR47">
        <f>SQRT(SUMSQ(CR46:CT46))</f>
        <v>327.71704942900368</v>
      </c>
      <c r="CT47" s="13"/>
      <c r="CV47" s="12" t="s">
        <v>150</v>
      </c>
      <c r="CW47">
        <f>SQRT(SUMSQ(CW46:CY46))</f>
        <v>339.76693980657404</v>
      </c>
      <c r="CY47" s="13"/>
    </row>
    <row r="48" spans="2:116" ht="15" thickBot="1" x14ac:dyDescent="0.35">
      <c r="B48" s="291"/>
      <c r="C48" s="277"/>
      <c r="D48" s="277"/>
      <c r="E48" s="277"/>
      <c r="F48" s="277"/>
      <c r="G48" s="277"/>
      <c r="H48" s="292"/>
      <c r="U48" s="74" t="s">
        <v>384</v>
      </c>
      <c r="V48" s="94" t="s">
        <v>4</v>
      </c>
      <c r="W48" s="235">
        <f>DL39</f>
        <v>-7.3677372720784291</v>
      </c>
      <c r="X48" s="93" t="s">
        <v>141</v>
      </c>
      <c r="AB48" s="14" t="s">
        <v>26</v>
      </c>
      <c r="AC48" s="15">
        <f>AC43/(SQRT(SUMSQ($AC43:$AE43)))</f>
        <v>-7.6211287414886156E-2</v>
      </c>
      <c r="AD48" s="15">
        <f>AD43/(SQRT(SUMSQ($AC43:$AE43)))</f>
        <v>-0.22222410644411153</v>
      </c>
      <c r="AE48" s="16">
        <f>AE43/(SQRT(SUMSQ($AC43:$AE43)))</f>
        <v>0.97201249281358626</v>
      </c>
      <c r="AJ48" s="277"/>
      <c r="AK48" s="277"/>
      <c r="AL48" s="277"/>
      <c r="AM48" s="277"/>
      <c r="AN48" s="277"/>
      <c r="AO48" s="277"/>
      <c r="AP48" s="277"/>
      <c r="AQ48" s="277"/>
      <c r="AR48" s="277"/>
      <c r="BF48" s="278"/>
      <c r="BG48" s="278"/>
      <c r="BH48" s="278"/>
      <c r="BI48" s="278"/>
      <c r="BJ48" s="278"/>
      <c r="BK48" s="278"/>
      <c r="BL48" s="278"/>
      <c r="BM48" s="278"/>
      <c r="BN48" s="278"/>
      <c r="BO48" s="278"/>
      <c r="CQ48" s="28" t="s">
        <v>153</v>
      </c>
      <c r="CR48">
        <f>CR46/$CR$47</f>
        <v>-0.26505163105766394</v>
      </c>
      <c r="CS48">
        <f>CS46/$CR$47</f>
        <v>0.94428910867504545</v>
      </c>
      <c r="CT48" s="13">
        <f>CT46/$CR$47</f>
        <v>0.19510436210233836</v>
      </c>
      <c r="CV48" s="28" t="s">
        <v>164</v>
      </c>
      <c r="CW48">
        <f>CW46/$CR$47</f>
        <v>-0.2746040579744719</v>
      </c>
      <c r="CX48">
        <f>CX46/$CR$47</f>
        <v>0.99410634668691755</v>
      </c>
      <c r="CY48" s="13">
        <f>CY46/$CR$47</f>
        <v>0.10599780966304712</v>
      </c>
    </row>
    <row r="49" spans="2:103" x14ac:dyDescent="0.3">
      <c r="B49" s="291"/>
      <c r="C49" s="277"/>
      <c r="D49" s="277"/>
      <c r="E49" s="277"/>
      <c r="F49" s="277"/>
      <c r="G49" s="277"/>
      <c r="H49" s="292"/>
      <c r="AB49" s="27" t="s">
        <v>65</v>
      </c>
      <c r="AC49" s="10" t="s">
        <v>14</v>
      </c>
      <c r="AD49" s="10" t="s">
        <v>15</v>
      </c>
      <c r="AE49" s="11" t="s">
        <v>16</v>
      </c>
      <c r="AJ49" s="277"/>
      <c r="AK49" s="277"/>
      <c r="AL49" s="277"/>
      <c r="AM49" s="277"/>
      <c r="AN49" s="277"/>
      <c r="AO49" s="277"/>
      <c r="AP49" s="277"/>
      <c r="AQ49" s="277"/>
      <c r="AR49" s="277"/>
      <c r="BF49" s="278"/>
      <c r="BG49" s="278"/>
      <c r="BH49" s="278"/>
      <c r="BI49" s="278"/>
      <c r="BJ49" s="278"/>
      <c r="BK49" s="278"/>
      <c r="BL49" s="278"/>
      <c r="BM49" s="278"/>
      <c r="BN49" s="278"/>
      <c r="BO49" s="278"/>
      <c r="CQ49" s="12"/>
      <c r="CT49" s="13"/>
      <c r="CV49" s="12"/>
      <c r="CY49" s="13"/>
    </row>
    <row r="50" spans="2:103" x14ac:dyDescent="0.3">
      <c r="B50" s="291"/>
      <c r="C50" s="277"/>
      <c r="D50" s="277"/>
      <c r="E50" s="277"/>
      <c r="F50" s="277"/>
      <c r="G50" s="277"/>
      <c r="H50" s="292"/>
      <c r="AB50" s="12" t="s">
        <v>69</v>
      </c>
      <c r="AC50">
        <f>($AD$37*AE46)-($AE$37*AD46)</f>
        <v>-286.11654151575834</v>
      </c>
      <c r="AD50">
        <f>($AE$37*AC46)-($AC$37*AE46)</f>
        <v>-75.719623975023296</v>
      </c>
      <c r="AE50" s="13">
        <f>($AC$37*AD46)-($AD$37*AC46)</f>
        <v>-22.216006459515562</v>
      </c>
      <c r="AJ50" s="277"/>
      <c r="AK50" s="277"/>
      <c r="AL50" s="277"/>
      <c r="AM50" s="277"/>
      <c r="AN50" s="277"/>
      <c r="AO50" s="277"/>
      <c r="AP50" s="277"/>
      <c r="AQ50" s="277"/>
      <c r="AR50" s="277"/>
      <c r="BF50" s="278"/>
      <c r="BG50" s="278"/>
      <c r="BH50" s="278"/>
      <c r="BI50" s="278"/>
      <c r="BJ50" s="278"/>
      <c r="BK50" s="278"/>
      <c r="BL50" s="278"/>
      <c r="BM50" s="278"/>
      <c r="BN50" s="278"/>
      <c r="BO50" s="278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1"/>
      <c r="C51" s="277"/>
      <c r="D51" s="277"/>
      <c r="E51" s="277"/>
      <c r="F51" s="277"/>
      <c r="G51" s="277"/>
      <c r="H51" s="292"/>
      <c r="AB51" s="12" t="s">
        <v>70</v>
      </c>
      <c r="AC51">
        <f>($AD$37*AE47)-($AE$37*AD47)</f>
        <v>-78.464090220799434</v>
      </c>
      <c r="AD51">
        <f>($AE$37*AC47)-($AC$37*AE47)</f>
        <v>280.01558872135837</v>
      </c>
      <c r="AE51" s="13">
        <f>($AC$37*AD47)-($AD$37*AC47)</f>
        <v>56.876900666861133</v>
      </c>
      <c r="AJ51" s="277"/>
      <c r="AK51" s="277"/>
      <c r="AL51" s="277"/>
      <c r="AM51" s="277"/>
      <c r="AN51" s="277"/>
      <c r="AO51" s="277"/>
      <c r="AP51" s="277"/>
      <c r="AQ51" s="277"/>
      <c r="AR51" s="277"/>
      <c r="BF51" s="278"/>
      <c r="BG51" s="278"/>
      <c r="BH51" s="278"/>
      <c r="BI51" s="278"/>
      <c r="BJ51" s="278"/>
      <c r="BK51" s="278"/>
      <c r="BL51" s="278"/>
      <c r="BM51" s="278"/>
      <c r="BN51" s="278"/>
      <c r="BO51" s="278"/>
      <c r="CQ51" s="12"/>
      <c r="CR51" s="51">
        <f>'Step 1'!AC42</f>
        <v>-134.95709228515625</v>
      </c>
      <c r="CS51" s="51">
        <f>'Step 1'!AD42</f>
        <v>-291.56954956054688</v>
      </c>
      <c r="CT51" s="67">
        <f>'Step 1'!AE42</f>
        <v>-77.240814208984375</v>
      </c>
      <c r="CV51" s="12"/>
      <c r="CW51" s="51">
        <f>CR76</f>
        <v>-149.29888916015625</v>
      </c>
      <c r="CX51" s="51">
        <f>CS76</f>
        <v>-342.14157104492188</v>
      </c>
      <c r="CY51" s="51">
        <f>CT76</f>
        <v>-34.056831359863281</v>
      </c>
    </row>
    <row r="52" spans="2:103" x14ac:dyDescent="0.3">
      <c r="B52" s="291"/>
      <c r="C52" s="277"/>
      <c r="D52" s="277"/>
      <c r="E52" s="277"/>
      <c r="F52" s="277"/>
      <c r="G52" s="277"/>
      <c r="H52" s="292"/>
      <c r="AB52" s="14" t="s">
        <v>71</v>
      </c>
      <c r="AC52" s="15">
        <f>($AD$37*AE48)-($AE$37*AD48)</f>
        <v>5.4399216446600533</v>
      </c>
      <c r="AD52" s="15">
        <f>($AE$37*AC48)-($AC$37*AE48)</f>
        <v>-15.855237938655321</v>
      </c>
      <c r="AE52" s="16">
        <f>($AC$37*AD48)-($AD$37*AC48)</f>
        <v>-3.1983463940900432</v>
      </c>
      <c r="AJ52" s="277"/>
      <c r="AK52" s="277"/>
      <c r="AL52" s="277"/>
      <c r="AM52" s="277"/>
      <c r="AN52" s="277"/>
      <c r="AO52" s="277"/>
      <c r="AP52" s="277"/>
      <c r="AQ52" s="277"/>
      <c r="AR52" s="277"/>
      <c r="BF52" s="278"/>
      <c r="BG52" s="278"/>
      <c r="BH52" s="278"/>
      <c r="BI52" s="278"/>
      <c r="BJ52" s="278"/>
      <c r="BK52" s="278"/>
      <c r="BL52" s="278"/>
      <c r="BM52" s="278"/>
      <c r="BN52" s="278"/>
      <c r="BO52" s="278"/>
      <c r="CQ52" s="12" t="s">
        <v>150</v>
      </c>
      <c r="CR52">
        <f>SQRT(SUMSQ(CR51:CT51))</f>
        <v>330.4426763731816</v>
      </c>
      <c r="CT52" s="13"/>
      <c r="CV52" s="12" t="s">
        <v>150</v>
      </c>
      <c r="CW52">
        <f>SQRT(SUMSQ(CW51:CY51))</f>
        <v>374.84781005605208</v>
      </c>
      <c r="CY52" s="13"/>
    </row>
    <row r="53" spans="2:103" x14ac:dyDescent="0.3">
      <c r="B53" s="291"/>
      <c r="C53" s="277"/>
      <c r="D53" s="277"/>
      <c r="E53" s="277"/>
      <c r="F53" s="277"/>
      <c r="G53" s="277"/>
      <c r="H53" s="292"/>
      <c r="AB53" s="1"/>
      <c r="AJ53" s="277"/>
      <c r="AK53" s="277"/>
      <c r="AL53" s="277"/>
      <c r="AM53" s="277"/>
      <c r="AN53" s="277"/>
      <c r="AO53" s="277"/>
      <c r="AP53" s="277"/>
      <c r="AQ53" s="277"/>
      <c r="AR53" s="277"/>
      <c r="BF53" s="278"/>
      <c r="BG53" s="278"/>
      <c r="BH53" s="278"/>
      <c r="BI53" s="278"/>
      <c r="BJ53" s="278"/>
      <c r="BK53" s="278"/>
      <c r="BL53" s="278"/>
      <c r="BM53" s="278"/>
      <c r="BN53" s="278"/>
      <c r="BO53" s="278"/>
      <c r="CQ53" s="28" t="s">
        <v>151</v>
      </c>
      <c r="CR53">
        <f>-CR51/$CR$52</f>
        <v>0.40841302269548269</v>
      </c>
      <c r="CS53">
        <f>-CS51/$CR$52</f>
        <v>0.88236045283468834</v>
      </c>
      <c r="CT53" s="13">
        <f>-CT51/$CR$52</f>
        <v>0.23374951158473659</v>
      </c>
      <c r="CV53" s="28" t="s">
        <v>166</v>
      </c>
      <c r="CW53">
        <f>-CW51/$CR$52</f>
        <v>0.45181479220180171</v>
      </c>
      <c r="CX53">
        <f>-CX51/$CR$52</f>
        <v>1.0354037039045412</v>
      </c>
      <c r="CY53" s="13">
        <f>-CY51/$CR$52</f>
        <v>0.10306426437910095</v>
      </c>
    </row>
    <row r="54" spans="2:103" x14ac:dyDescent="0.3">
      <c r="B54" s="291"/>
      <c r="C54" s="277"/>
      <c r="D54" s="277"/>
      <c r="E54" s="277"/>
      <c r="F54" s="277"/>
      <c r="G54" s="277"/>
      <c r="H54" s="292"/>
      <c r="AB54" s="27" t="s">
        <v>36</v>
      </c>
      <c r="AC54" s="10" t="s">
        <v>2</v>
      </c>
      <c r="AD54" s="10" t="s">
        <v>3</v>
      </c>
      <c r="AE54" s="11" t="s">
        <v>4</v>
      </c>
      <c r="AJ54" s="277"/>
      <c r="AK54" s="277"/>
      <c r="AL54" s="277"/>
      <c r="AM54" s="277"/>
      <c r="AN54" s="277"/>
      <c r="AO54" s="277"/>
      <c r="AP54" s="277"/>
      <c r="AQ54" s="277"/>
      <c r="AR54" s="277"/>
      <c r="BF54" s="278"/>
      <c r="BG54" s="278"/>
      <c r="BH54" s="278"/>
      <c r="BI54" s="278"/>
      <c r="BJ54" s="278"/>
      <c r="BK54" s="278"/>
      <c r="BL54" s="278"/>
      <c r="BM54" s="278"/>
      <c r="BN54" s="278"/>
      <c r="BO54" s="278"/>
      <c r="CQ54" s="12"/>
      <c r="CT54" s="13"/>
      <c r="CV54" s="12"/>
      <c r="CY54" s="13"/>
    </row>
    <row r="55" spans="2:103" x14ac:dyDescent="0.3">
      <c r="B55" s="291"/>
      <c r="C55" s="277"/>
      <c r="D55" s="277"/>
      <c r="E55" s="277"/>
      <c r="F55" s="277"/>
      <c r="G55" s="277"/>
      <c r="H55" s="292"/>
      <c r="AB55" s="28" t="s">
        <v>72</v>
      </c>
      <c r="AC55" s="20">
        <f>AC28</f>
        <v>-0.12982177734375</v>
      </c>
      <c r="AD55" s="20">
        <f>AD28</f>
        <v>-37.38836669921875</v>
      </c>
      <c r="AE55" s="21">
        <f>AE28</f>
        <v>122.79850769042969</v>
      </c>
      <c r="AJ55" s="277"/>
      <c r="AK55" s="277"/>
      <c r="AL55" s="277"/>
      <c r="AM55" s="277"/>
      <c r="AN55" s="277"/>
      <c r="AO55" s="277"/>
      <c r="AP55" s="277"/>
      <c r="AQ55" s="277"/>
      <c r="AR55" s="277"/>
      <c r="BF55" s="278"/>
      <c r="BG55" s="278"/>
      <c r="BH55" s="278"/>
      <c r="BI55" s="278"/>
      <c r="BJ55" s="278"/>
      <c r="BK55" s="278"/>
      <c r="BL55" s="278"/>
      <c r="BM55" s="278"/>
      <c r="BN55" s="278"/>
      <c r="BO55" s="278"/>
      <c r="CQ55" s="12" t="s">
        <v>156</v>
      </c>
      <c r="CR55">
        <f>CR25*CR53</f>
        <v>0.39257382754716341</v>
      </c>
      <c r="CS55">
        <f>CS25*CS53</f>
        <v>0.2142056547503419</v>
      </c>
      <c r="CT55" s="13">
        <f>CT25*CT53</f>
        <v>3.0589945520976471E-2</v>
      </c>
      <c r="CV55" s="12" t="s">
        <v>156</v>
      </c>
      <c r="CW55">
        <f>CW25*CW53</f>
        <v>0.43565551523437679</v>
      </c>
      <c r="CX55">
        <f>CX25*CX53</f>
        <v>0.27380821668874206</v>
      </c>
      <c r="CY55" s="13">
        <f>CY25*CY53</f>
        <v>1.8430104613763776E-3</v>
      </c>
    </row>
    <row r="56" spans="2:103" x14ac:dyDescent="0.3">
      <c r="B56" s="291"/>
      <c r="C56" s="277"/>
      <c r="D56" s="277"/>
      <c r="E56" s="277"/>
      <c r="F56" s="277"/>
      <c r="G56" s="277"/>
      <c r="H56" s="292"/>
      <c r="AB56" s="12"/>
      <c r="AE56" s="13"/>
      <c r="AJ56" s="277"/>
      <c r="AK56" s="277"/>
      <c r="AL56" s="277"/>
      <c r="AM56" s="277"/>
      <c r="AN56" s="277"/>
      <c r="AO56" s="277"/>
      <c r="AP56" s="277"/>
      <c r="AQ56" s="277"/>
      <c r="AR56" s="277"/>
      <c r="BF56" s="278"/>
      <c r="BG56" s="278"/>
      <c r="BH56" s="278"/>
      <c r="BI56" s="278"/>
      <c r="BJ56" s="278"/>
      <c r="BK56" s="278"/>
      <c r="BL56" s="278"/>
      <c r="BM56" s="278"/>
      <c r="BN56" s="278"/>
      <c r="BO56" s="278"/>
      <c r="CQ56" s="12" t="s">
        <v>147</v>
      </c>
      <c r="CR56">
        <f>SUM(CR55:CT55)</f>
        <v>0.63736942781848183</v>
      </c>
      <c r="CT56" s="13"/>
      <c r="CV56" s="12" t="s">
        <v>147</v>
      </c>
      <c r="CW56">
        <f>SUM(CW55:CY55)</f>
        <v>0.71130674238449521</v>
      </c>
      <c r="CY56" s="13"/>
    </row>
    <row r="57" spans="2:103" ht="15" thickBot="1" x14ac:dyDescent="0.35">
      <c r="B57" s="291"/>
      <c r="C57" s="277"/>
      <c r="D57" s="277"/>
      <c r="E57" s="277"/>
      <c r="F57" s="277"/>
      <c r="G57" s="277"/>
      <c r="H57" s="292"/>
      <c r="AB57" s="28" t="s">
        <v>29</v>
      </c>
      <c r="AC57" t="s">
        <v>14</v>
      </c>
      <c r="AD57" t="s">
        <v>15</v>
      </c>
      <c r="AE57" s="13" t="s">
        <v>16</v>
      </c>
      <c r="AJ57" s="277"/>
      <c r="AK57" s="277"/>
      <c r="AL57" s="277"/>
      <c r="AM57" s="277"/>
      <c r="AN57" s="277"/>
      <c r="AO57" s="277"/>
      <c r="AP57" s="277"/>
      <c r="AQ57" s="277"/>
      <c r="AR57" s="277"/>
      <c r="BF57" s="278"/>
      <c r="BG57" s="278"/>
      <c r="BH57" s="278"/>
      <c r="BI57" s="278"/>
      <c r="BJ57" s="278"/>
      <c r="BK57" s="278"/>
      <c r="BL57" s="278"/>
      <c r="BM57" s="278"/>
      <c r="BN57" s="278"/>
      <c r="BO57" s="278"/>
      <c r="CQ57" s="12"/>
      <c r="CT57" s="13"/>
      <c r="CV57" s="12"/>
      <c r="CY57" s="13"/>
    </row>
    <row r="58" spans="2:103" ht="15" thickBot="1" x14ac:dyDescent="0.35">
      <c r="B58" s="291"/>
      <c r="C58" s="277"/>
      <c r="D58" s="277"/>
      <c r="E58" s="277"/>
      <c r="F58" s="277"/>
      <c r="G58" s="277"/>
      <c r="H58" s="292"/>
      <c r="AB58" s="9" t="s">
        <v>12</v>
      </c>
      <c r="AC58" s="10" t="s">
        <v>14</v>
      </c>
      <c r="AD58" s="10" t="s">
        <v>15</v>
      </c>
      <c r="AE58" s="11" t="s">
        <v>16</v>
      </c>
      <c r="AJ58" s="277"/>
      <c r="AK58" s="277"/>
      <c r="AL58" s="277"/>
      <c r="AM58" s="277"/>
      <c r="AN58" s="277"/>
      <c r="AO58" s="277"/>
      <c r="AP58" s="277"/>
      <c r="AQ58" s="277"/>
      <c r="AR58" s="277"/>
      <c r="BF58" s="278"/>
      <c r="BG58" s="278"/>
      <c r="BH58" s="278"/>
      <c r="BI58" s="278"/>
      <c r="BJ58" s="278"/>
      <c r="BK58" s="278"/>
      <c r="BL58" s="278"/>
      <c r="BM58" s="278"/>
      <c r="BN58" s="278"/>
      <c r="BO58" s="278"/>
      <c r="CQ58" s="65" t="s">
        <v>157</v>
      </c>
      <c r="CR58" s="66">
        <f>-CR41/CR56</f>
        <v>6523.4955811259961</v>
      </c>
      <c r="CT58" s="13"/>
      <c r="CV58" s="65" t="s">
        <v>167</v>
      </c>
      <c r="CW58" s="66">
        <f>-CW41/CW56</f>
        <v>-6964.1287860846705</v>
      </c>
      <c r="CY58" s="13"/>
    </row>
    <row r="59" spans="2:103" x14ac:dyDescent="0.3">
      <c r="B59" s="291"/>
      <c r="C59" s="277"/>
      <c r="D59" s="277"/>
      <c r="E59" s="277"/>
      <c r="F59" s="277"/>
      <c r="G59" s="277"/>
      <c r="H59" s="292"/>
      <c r="AB59" s="12" t="s">
        <v>30</v>
      </c>
      <c r="AC59" s="20">
        <f t="shared" ref="AC59:AE60" si="28">AC28-AC27</f>
        <v>-89.992431640625</v>
      </c>
      <c r="AD59" s="20">
        <f t="shared" si="28"/>
        <v>325.78559875488281</v>
      </c>
      <c r="AE59" s="21">
        <f t="shared" si="28"/>
        <v>34.737289428710938</v>
      </c>
      <c r="AJ59" s="277"/>
      <c r="AK59" s="277"/>
      <c r="AL59" s="277"/>
      <c r="AM59" s="277"/>
      <c r="AN59" s="277"/>
      <c r="AO59" s="277"/>
      <c r="AP59" s="277"/>
      <c r="AQ59" s="277"/>
      <c r="AR59" s="277"/>
      <c r="BF59" s="278"/>
      <c r="BG59" s="278"/>
      <c r="BH59" s="278"/>
      <c r="BI59" s="278"/>
      <c r="BJ59" s="278"/>
      <c r="BK59" s="278"/>
      <c r="BL59" s="278"/>
      <c r="BM59" s="278"/>
      <c r="BN59" s="278"/>
      <c r="BO59" s="278"/>
      <c r="CQ59" s="12"/>
      <c r="CT59" s="13"/>
      <c r="CV59" s="12"/>
      <c r="CY59" s="13"/>
    </row>
    <row r="60" spans="2:103" x14ac:dyDescent="0.3">
      <c r="B60" s="291"/>
      <c r="C60" s="277"/>
      <c r="D60" s="277"/>
      <c r="E60" s="277"/>
      <c r="F60" s="277"/>
      <c r="G60" s="277"/>
      <c r="H60" s="292"/>
      <c r="AB60" s="12" t="s">
        <v>31</v>
      </c>
      <c r="AC60" s="20">
        <f t="shared" si="28"/>
        <v>-149.29888916015625</v>
      </c>
      <c r="AD60" s="20">
        <f t="shared" si="28"/>
        <v>-342.14157104492188</v>
      </c>
      <c r="AE60" s="21">
        <f t="shared" si="28"/>
        <v>-34.056831359863281</v>
      </c>
      <c r="AJ60" s="277"/>
      <c r="AK60" s="277"/>
      <c r="AL60" s="277"/>
      <c r="AM60" s="277"/>
      <c r="AN60" s="277"/>
      <c r="AO60" s="277"/>
      <c r="AP60" s="277"/>
      <c r="AQ60" s="277"/>
      <c r="AR60" s="277"/>
      <c r="BF60" s="278"/>
      <c r="BG60" s="278"/>
      <c r="BH60" s="278"/>
      <c r="BI60" s="278"/>
      <c r="BJ60" s="278"/>
      <c r="BK60" s="278"/>
      <c r="BL60" s="278"/>
      <c r="BM60" s="278"/>
      <c r="BN60" s="278"/>
      <c r="BO60" s="278"/>
      <c r="CQ60" s="12" t="s">
        <v>159</v>
      </c>
      <c r="CR60">
        <f>CR48*CR53</f>
        <v>-0.10825053781062841</v>
      </c>
      <c r="CS60">
        <f>CS48*CS53</f>
        <v>0.83320336553737728</v>
      </c>
      <c r="CT60" s="13">
        <f>CT48*CT53</f>
        <v>4.5605549349473182E-2</v>
      </c>
      <c r="CV60" s="12" t="s">
        <v>159</v>
      </c>
      <c r="CW60">
        <f>CW48*CW53</f>
        <v>-0.12407017539150753</v>
      </c>
      <c r="CX60">
        <f>CX48*CX53</f>
        <v>1.0293013934346464</v>
      </c>
      <c r="CY60" s="13">
        <f>CY48*CY53</f>
        <v>1.092458627871791E-2</v>
      </c>
    </row>
    <row r="61" spans="2:103" ht="15" thickBot="1" x14ac:dyDescent="0.35">
      <c r="B61" s="293"/>
      <c r="C61" s="294"/>
      <c r="D61" s="294"/>
      <c r="E61" s="294"/>
      <c r="F61" s="294"/>
      <c r="G61" s="294"/>
      <c r="H61" s="295"/>
      <c r="AB61" s="12" t="s">
        <v>21</v>
      </c>
      <c r="AC61">
        <f>(AD59*AE60)-(AE59*AD60)</f>
        <v>789.84558271418791</v>
      </c>
      <c r="AD61">
        <f>(AE59*AC60)-(AC59*AE60)</f>
        <v>-8251.0957921901718</v>
      </c>
      <c r="AE61" s="13">
        <f>(AC59*AD60)-AD59*AC60</f>
        <v>79429.579942156561</v>
      </c>
      <c r="AJ61" s="277"/>
      <c r="AK61" s="277"/>
      <c r="AL61" s="277"/>
      <c r="AM61" s="277"/>
      <c r="AN61" s="277"/>
      <c r="AO61" s="277"/>
      <c r="AP61" s="277"/>
      <c r="AQ61" s="277"/>
      <c r="AR61" s="277"/>
      <c r="BF61" s="278"/>
      <c r="BG61" s="278"/>
      <c r="BH61" s="278"/>
      <c r="BI61" s="278"/>
      <c r="BJ61" s="278"/>
      <c r="BK61" s="278"/>
      <c r="BL61" s="278"/>
      <c r="BM61" s="278"/>
      <c r="BN61" s="278"/>
      <c r="BO61" s="278"/>
      <c r="CQ61" s="12" t="s">
        <v>160</v>
      </c>
      <c r="CR61">
        <f>SQRT(SUMSQ(CR60:CT60))</f>
        <v>0.841442745176741</v>
      </c>
      <c r="CT61" s="13"/>
      <c r="CV61" s="12" t="s">
        <v>160</v>
      </c>
      <c r="CW61">
        <f>SQRT(SUMSQ(CW60:CY60))</f>
        <v>1.0368095840285936</v>
      </c>
      <c r="CY61" s="13"/>
    </row>
    <row r="62" spans="2:103" ht="15" thickBot="1" x14ac:dyDescent="0.35">
      <c r="AB62" s="12" t="s">
        <v>20</v>
      </c>
      <c r="AC62">
        <f>(AD59*AE61)-(AE59*AD61)</f>
        <v>26163633.962941635</v>
      </c>
      <c r="AD62">
        <f>(AE59*AC61)-(AC59*AE61)</f>
        <v>7175498.137798815</v>
      </c>
      <c r="AE62" s="13">
        <f>(AC59*AD61)-(AD59*AC61)</f>
        <v>485215.85795048159</v>
      </c>
      <c r="AJ62" s="277"/>
      <c r="AK62" s="277"/>
      <c r="AL62" s="277"/>
      <c r="AM62" s="277"/>
      <c r="AN62" s="277"/>
      <c r="AO62" s="277"/>
      <c r="AP62" s="277"/>
      <c r="AQ62" s="277"/>
      <c r="AR62" s="277"/>
      <c r="BF62" s="278"/>
      <c r="BG62" s="278"/>
      <c r="BH62" s="278"/>
      <c r="BI62" s="278"/>
      <c r="BJ62" s="278"/>
      <c r="BK62" s="278"/>
      <c r="BL62" s="278"/>
      <c r="BM62" s="278"/>
      <c r="BN62" s="278"/>
      <c r="BO62" s="278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7"/>
      <c r="AK63" s="277"/>
      <c r="AL63" s="277"/>
      <c r="AM63" s="277"/>
      <c r="AN63" s="277"/>
      <c r="AO63" s="277"/>
      <c r="AP63" s="277"/>
      <c r="AQ63" s="277"/>
      <c r="AR63" s="277"/>
      <c r="BF63" s="278"/>
      <c r="BG63" s="278"/>
      <c r="BH63" s="278"/>
      <c r="BI63" s="278"/>
      <c r="BJ63" s="278"/>
      <c r="BK63" s="278"/>
      <c r="BL63" s="278"/>
      <c r="BM63" s="278"/>
      <c r="BN63" s="278"/>
      <c r="BO63" s="278"/>
      <c r="CQ63" s="65" t="s">
        <v>158</v>
      </c>
      <c r="CR63" s="66">
        <f>CR43+CR58*CR61</f>
        <v>-556.84281751069193</v>
      </c>
      <c r="CS63" s="15"/>
      <c r="CT63" s="16"/>
      <c r="CV63" s="65" t="s">
        <v>168</v>
      </c>
      <c r="CW63" s="66">
        <f>CW43+CW61*CW58</f>
        <v>-7653.5709865391045</v>
      </c>
      <c r="CX63" s="15"/>
      <c r="CY63" s="16"/>
    </row>
    <row r="64" spans="2:103" x14ac:dyDescent="0.3">
      <c r="AB64" s="12" t="s">
        <v>32</v>
      </c>
      <c r="AC64">
        <f>AC59/(SQRT(SUMSQ($AC59:$AE59)))</f>
        <v>-0.26486517991378677</v>
      </c>
      <c r="AD64">
        <f>AD59/(SQRT(SUMSQ($AC59:$AE59)))</f>
        <v>0.95885020167162038</v>
      </c>
      <c r="AE64" s="13">
        <f>AE59/(SQRT(SUMSQ($AC59:$AE59)))</f>
        <v>0.1022385799174179</v>
      </c>
      <c r="AG64" s="109"/>
      <c r="AH64" t="s">
        <v>256</v>
      </c>
      <c r="AJ64" s="277"/>
      <c r="AK64" s="277"/>
      <c r="AL64" s="277"/>
      <c r="AM64" s="277"/>
      <c r="AN64" s="277"/>
      <c r="AO64" s="277"/>
      <c r="AP64" s="277"/>
      <c r="AQ64" s="277"/>
      <c r="AR64" s="277"/>
      <c r="BF64" s="278"/>
      <c r="BG64" s="278"/>
      <c r="BH64" s="278"/>
      <c r="BI64" s="278"/>
      <c r="BJ64" s="278"/>
      <c r="BK64" s="278"/>
      <c r="BL64" s="278"/>
      <c r="BM64" s="278"/>
      <c r="BN64" s="278"/>
      <c r="BO64" s="278"/>
    </row>
    <row r="65" spans="28:103" x14ac:dyDescent="0.3">
      <c r="AB65" s="12" t="s">
        <v>33</v>
      </c>
      <c r="AC65">
        <f>AC62/(SQRT(SUMSQ($AC62:$AE62)))</f>
        <v>0.96423473235863555</v>
      </c>
      <c r="AD65">
        <f>AD62/(SQRT(SUMSQ($AC62:$AE62)))</f>
        <v>0.26444585397579934</v>
      </c>
      <c r="AE65" s="13">
        <f>AE62/(SQRT(SUMSQ($AC62:$AE62)))</f>
        <v>1.7882148312796744E-2</v>
      </c>
      <c r="AG65" s="109"/>
      <c r="AJ65" s="277"/>
      <c r="AK65" s="277"/>
      <c r="AL65" s="277"/>
      <c r="AM65" s="277"/>
      <c r="AN65" s="277"/>
      <c r="AO65" s="277"/>
      <c r="AP65" s="277"/>
      <c r="AQ65" s="277"/>
      <c r="AR65" s="277"/>
      <c r="BF65" s="278"/>
      <c r="BG65" s="278"/>
      <c r="BH65" s="278"/>
      <c r="BI65" s="278"/>
      <c r="BJ65" s="278"/>
      <c r="BK65" s="278"/>
      <c r="BL65" s="278"/>
      <c r="BM65" s="278"/>
      <c r="BN65" s="278"/>
      <c r="BO65" s="278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>
        <f>AC61/(SQRT(SUMSQ($AC61:$AE61)))</f>
        <v>9.8902670594876018E-3</v>
      </c>
      <c r="AD66" s="15">
        <f>AD61/(SQRT(SUMSQ($AC61:$AE61)))</f>
        <v>-0.10331834817351235</v>
      </c>
      <c r="AE66" s="16">
        <f>AE61/(SQRT(SUMSQ($AC61:$AE61)))</f>
        <v>0.99459916627161371</v>
      </c>
      <c r="AG66" s="109"/>
      <c r="AJ66" s="277"/>
      <c r="AK66" s="277"/>
      <c r="AL66" s="277"/>
      <c r="AM66" s="277"/>
      <c r="AN66" s="277"/>
      <c r="AO66" s="277"/>
      <c r="AP66" s="277"/>
      <c r="AQ66" s="277"/>
      <c r="AR66" s="277"/>
      <c r="BF66" s="278"/>
      <c r="BG66" s="278"/>
      <c r="BH66" s="278"/>
      <c r="BI66" s="278"/>
      <c r="BJ66" s="278"/>
      <c r="BK66" s="278"/>
      <c r="BL66" s="278"/>
      <c r="BM66" s="278"/>
      <c r="BN66" s="278"/>
      <c r="BO66" s="278"/>
      <c r="CQ66" s="28" t="s">
        <v>161</v>
      </c>
      <c r="CR66" s="51">
        <f>CC9</f>
        <v>3945.2887212209498</v>
      </c>
      <c r="CS66" t="s">
        <v>8</v>
      </c>
      <c r="CT66" s="13"/>
      <c r="CV66" s="28" t="s">
        <v>155</v>
      </c>
      <c r="CW66" s="51">
        <f>CC13</f>
        <v>-1916.6888790181169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7"/>
      <c r="AK67" s="277"/>
      <c r="AL67" s="277"/>
      <c r="AM67" s="277"/>
      <c r="AN67" s="277"/>
      <c r="AO67" s="277"/>
      <c r="AP67" s="277"/>
      <c r="AQ67" s="277"/>
      <c r="AR67" s="277"/>
      <c r="BF67" s="278"/>
      <c r="BG67" s="278"/>
      <c r="BH67" s="278"/>
      <c r="BI67" s="278"/>
      <c r="BJ67" s="278"/>
      <c r="BK67" s="278"/>
      <c r="BL67" s="278"/>
      <c r="BM67" s="278"/>
      <c r="BN67" s="278"/>
      <c r="BO67" s="278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>
        <f>($AD$55*AE64)-($AE$55*AD64)</f>
        <v>-121.56790738070234</v>
      </c>
      <c r="AD68">
        <f>($AE$55*AC64)-($AC$55*AE64)</f>
        <v>-32.511776038412208</v>
      </c>
      <c r="AE68" s="13">
        <f>($AC$55*AD64)-($AD$55*AC64)</f>
        <v>-10.027356109858632</v>
      </c>
      <c r="AJ68" s="277"/>
      <c r="AK68" s="277"/>
      <c r="AL68" s="277"/>
      <c r="AM68" s="277"/>
      <c r="AN68" s="277"/>
      <c r="AO68" s="277"/>
      <c r="AP68" s="277"/>
      <c r="AQ68" s="277"/>
      <c r="AR68" s="277"/>
      <c r="BF68" s="278"/>
      <c r="BG68" s="278"/>
      <c r="BH68" s="278"/>
      <c r="BI68" s="278"/>
      <c r="BJ68" s="278"/>
      <c r="BK68" s="278"/>
      <c r="BL68" s="278"/>
      <c r="BM68" s="278"/>
      <c r="BN68" s="278"/>
      <c r="BO68" s="278"/>
      <c r="CQ68" s="12"/>
      <c r="CR68" s="51">
        <f>'Step 1'!AC65</f>
        <v>0.96423473235863555</v>
      </c>
      <c r="CS68" s="51">
        <f>'Step 1'!AD65</f>
        <v>0.26444585397579934</v>
      </c>
      <c r="CT68" s="51">
        <f>'Step 1'!AE65</f>
        <v>1.7882148312796744E-2</v>
      </c>
      <c r="CV68" s="12"/>
      <c r="CW68" s="51">
        <f>CR25</f>
        <v>0.96121770299149067</v>
      </c>
      <c r="CX68" s="51">
        <f>CS25</f>
        <v>0.24276434201258754</v>
      </c>
      <c r="CY68" s="51">
        <f>CT25</f>
        <v>0.13086635053732423</v>
      </c>
    </row>
    <row r="69" spans="28:103" x14ac:dyDescent="0.3">
      <c r="AB69" s="12" t="s">
        <v>74</v>
      </c>
      <c r="AC69">
        <f>($AD$55*AE65)-($AE$55*AD65)</f>
        <v>-33.1421405516381</v>
      </c>
      <c r="AD69">
        <f>($AE$55*AC65)-($AC$55*AE65)</f>
        <v>118.40890768919802</v>
      </c>
      <c r="AE69" s="13">
        <f>($AC$55*AD65)-($AD$55*AC65)</f>
        <v>36.016830926773387</v>
      </c>
      <c r="AJ69" s="277"/>
      <c r="AK69" s="277"/>
      <c r="AL69" s="277"/>
      <c r="AM69" s="277"/>
      <c r="AN69" s="277"/>
      <c r="AO69" s="277"/>
      <c r="AP69" s="277"/>
      <c r="AQ69" s="277"/>
      <c r="AR69" s="277"/>
      <c r="BF69" s="278"/>
      <c r="BG69" s="278"/>
      <c r="BH69" s="278"/>
      <c r="BI69" s="278"/>
      <c r="BJ69" s="278"/>
      <c r="BK69" s="278"/>
      <c r="BL69" s="278"/>
      <c r="BM69" s="278"/>
      <c r="BN69" s="278"/>
      <c r="BO69" s="278"/>
      <c r="CQ69" s="12"/>
      <c r="CT69" s="13"/>
      <c r="CV69" s="12"/>
      <c r="CY69" s="13"/>
    </row>
    <row r="70" spans="28:103" x14ac:dyDescent="0.3">
      <c r="AB70" s="14" t="s">
        <v>75</v>
      </c>
      <c r="AC70" s="15">
        <f>($AD$55*AE66)-($AE$55*AD66)</f>
        <v>-24.499099374552785</v>
      </c>
      <c r="AD70" s="15">
        <f>($AE$55*AC66)-($AC$55*AE66)</f>
        <v>1.3436306670748845</v>
      </c>
      <c r="AE70" s="16">
        <f>($AC$55*AD66)-($AD$55*AC66)</f>
        <v>0.38319390316543217</v>
      </c>
      <c r="AJ70" s="277"/>
      <c r="AK70" s="277"/>
      <c r="AL70" s="277"/>
      <c r="AM70" s="277"/>
      <c r="AN70" s="277"/>
      <c r="AO70" s="277"/>
      <c r="AP70" s="277"/>
      <c r="AQ70" s="277"/>
      <c r="AR70" s="277"/>
      <c r="BF70" s="278"/>
      <c r="BG70" s="278"/>
      <c r="BH70" s="278"/>
      <c r="BI70" s="278"/>
      <c r="BJ70" s="278"/>
      <c r="BK70" s="278"/>
      <c r="BL70" s="278"/>
      <c r="BM70" s="278"/>
      <c r="BN70" s="278"/>
      <c r="BO70" s="278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7"/>
      <c r="AK71" s="277"/>
      <c r="AL71" s="277"/>
      <c r="AM71" s="277"/>
      <c r="AN71" s="277"/>
      <c r="AO71" s="277"/>
      <c r="AP71" s="277"/>
      <c r="AQ71" s="277"/>
      <c r="AR71" s="277"/>
      <c r="BF71" s="278"/>
      <c r="BG71" s="278"/>
      <c r="BH71" s="278"/>
      <c r="BI71" s="278"/>
      <c r="BJ71" s="278"/>
      <c r="BK71" s="278"/>
      <c r="BL71" s="278"/>
      <c r="BM71" s="278"/>
      <c r="BN71" s="278"/>
      <c r="BO71" s="278"/>
      <c r="CQ71" s="12"/>
      <c r="CR71" s="51">
        <f>'Step 1'!AC59</f>
        <v>-89.992431640625</v>
      </c>
      <c r="CS71" s="51">
        <f>'Step 1'!AD59</f>
        <v>325.78559875488281</v>
      </c>
      <c r="CT71" s="51">
        <f>'Step 1'!AE59</f>
        <v>34.737289428710938</v>
      </c>
      <c r="CV71" s="12"/>
      <c r="CW71" s="51">
        <f>CR46</f>
        <v>-86.8619384765625</v>
      </c>
      <c r="CX71" s="51">
        <f>CS46</f>
        <v>309.45964050292969</v>
      </c>
      <c r="CY71" s="51">
        <f>CT46</f>
        <v>63.93902587890625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7"/>
      <c r="AK72" s="277"/>
      <c r="AL72" s="277"/>
      <c r="AM72" s="277"/>
      <c r="AN72" s="277"/>
      <c r="AO72" s="277"/>
      <c r="AP72" s="277"/>
      <c r="AQ72" s="277"/>
      <c r="AR72" s="277"/>
      <c r="BF72" s="278"/>
      <c r="BG72" s="278"/>
      <c r="BH72" s="278"/>
      <c r="BI72" s="278"/>
      <c r="BJ72" s="278"/>
      <c r="BK72" s="278"/>
      <c r="BL72" s="278"/>
      <c r="BM72" s="278"/>
      <c r="BN72" s="278"/>
      <c r="BO72" s="278"/>
      <c r="CQ72" s="12" t="s">
        <v>150</v>
      </c>
      <c r="CR72">
        <f>SQRT(SUMSQ(CR71:CT71))</f>
        <v>339.76693980657404</v>
      </c>
      <c r="CT72" s="13"/>
      <c r="CV72" s="12" t="s">
        <v>150</v>
      </c>
      <c r="CW72">
        <f>SQRT(SUMSQ(CW71:CY71))</f>
        <v>327.71704942900368</v>
      </c>
      <c r="CY72" s="13"/>
    </row>
    <row r="73" spans="28:103" x14ac:dyDescent="0.3">
      <c r="AB73" s="12" t="s">
        <v>76</v>
      </c>
      <c r="AC73" s="20">
        <f>AC26</f>
        <v>33.994873046875</v>
      </c>
      <c r="AD73" s="20">
        <f>AD26</f>
        <v>-102.24539184570313</v>
      </c>
      <c r="AE73" s="21">
        <f>AE26</f>
        <v>179.08511352539063</v>
      </c>
      <c r="AJ73" s="277"/>
      <c r="AK73" s="277"/>
      <c r="AL73" s="277"/>
      <c r="AM73" s="277"/>
      <c r="AN73" s="277"/>
      <c r="AO73" s="277"/>
      <c r="AP73" s="277"/>
      <c r="AQ73" s="277"/>
      <c r="AR73" s="277"/>
      <c r="CQ73" s="28" t="s">
        <v>164</v>
      </c>
      <c r="CR73">
        <f>CR71/$CR$47</f>
        <v>-0.2746040579744719</v>
      </c>
      <c r="CS73">
        <f>CS71/$CR$47</f>
        <v>0.99410634668691755</v>
      </c>
      <c r="CT73" s="13">
        <f>CT71/$CR$47</f>
        <v>0.10599780966304712</v>
      </c>
      <c r="CV73" s="28" t="s">
        <v>153</v>
      </c>
      <c r="CW73">
        <f>CW71/$CR$47</f>
        <v>-0.26505163105766394</v>
      </c>
      <c r="CX73">
        <f>CX71/$CR$47</f>
        <v>0.94428910867504545</v>
      </c>
      <c r="CY73" s="13">
        <f>CY71/$CR$47</f>
        <v>0.19510436210233836</v>
      </c>
    </row>
    <row r="74" spans="28:103" x14ac:dyDescent="0.3">
      <c r="AB74" s="12"/>
      <c r="AE74" s="13"/>
      <c r="AJ74" s="277"/>
      <c r="AK74" s="277"/>
      <c r="AL74" s="277"/>
      <c r="AM74" s="277"/>
      <c r="AN74" s="277"/>
      <c r="AO74" s="277"/>
      <c r="AP74" s="277"/>
      <c r="AQ74" s="277"/>
      <c r="AR74" s="277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7"/>
      <c r="AK75" s="277"/>
      <c r="AL75" s="277"/>
      <c r="AM75" s="277"/>
      <c r="AN75" s="277"/>
      <c r="AO75" s="277"/>
      <c r="AP75" s="277"/>
      <c r="AQ75" s="277"/>
      <c r="AR75" s="277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-42.3741455078125</v>
      </c>
      <c r="AD76" s="20">
        <f>AD26-AD25</f>
        <v>303.47492980957031</v>
      </c>
      <c r="AE76" s="21">
        <f>AE26-AE25</f>
        <v>44.085113525390625</v>
      </c>
      <c r="CQ76" s="12"/>
      <c r="CR76" s="51">
        <f>'Step 1'!AC60</f>
        <v>-149.29888916015625</v>
      </c>
      <c r="CS76" s="51">
        <f>'Step 1'!AD60</f>
        <v>-342.14157104492188</v>
      </c>
      <c r="CT76" s="51">
        <f>'Step 1'!AE60</f>
        <v>-34.056831359863281</v>
      </c>
      <c r="CV76" s="12"/>
      <c r="CW76" s="51">
        <f>CR51</f>
        <v>-134.95709228515625</v>
      </c>
      <c r="CX76" s="51">
        <f>CS51</f>
        <v>-291.56954956054688</v>
      </c>
      <c r="CY76" s="51">
        <f>CT51</f>
        <v>-77.240814208984375</v>
      </c>
    </row>
    <row r="77" spans="28:103" x14ac:dyDescent="0.3">
      <c r="AB77" s="14" t="s">
        <v>44</v>
      </c>
      <c r="AC77" s="15">
        <f>AC76/(SQRT(SUMSQ($AC76:$AE76)))</f>
        <v>-0.13687886363334745</v>
      </c>
      <c r="AD77" s="15">
        <f>AD76/(SQRT(SUMSQ($AC76:$AE76)))</f>
        <v>0.98029831718695737</v>
      </c>
      <c r="AE77" s="16">
        <f>AE76/(SQRT(SUMSQ($AC76:$AE76)))</f>
        <v>0.14240570919335802</v>
      </c>
      <c r="CQ77" s="12" t="s">
        <v>150</v>
      </c>
      <c r="CR77">
        <f>SQRT(SUMSQ(CR76:CT76))</f>
        <v>374.84781005605208</v>
      </c>
      <c r="CT77" s="13"/>
      <c r="CV77" s="12" t="s">
        <v>150</v>
      </c>
      <c r="CW77">
        <f>SQRT(SUMSQ(CW76:CY76))</f>
        <v>330.4426763731816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>
        <f>-CR76/$CR$52</f>
        <v>0.45181479220180171</v>
      </c>
      <c r="CS78">
        <f>-CS76/$CR$52</f>
        <v>1.0354037039045412</v>
      </c>
      <c r="CT78" s="13">
        <f>-CT76/$CR$52</f>
        <v>0.10306426437910095</v>
      </c>
      <c r="CV78" s="28" t="s">
        <v>151</v>
      </c>
      <c r="CW78">
        <f>-CW76/$CR$52</f>
        <v>0.40841302269548269</v>
      </c>
      <c r="CX78">
        <f>-CX76/$CR$52</f>
        <v>0.88236045283468834</v>
      </c>
      <c r="CY78" s="13">
        <f>-CY76/$CR$52</f>
        <v>0.23374951158473659</v>
      </c>
    </row>
    <row r="79" spans="28:103" x14ac:dyDescent="0.3">
      <c r="AB79" s="14" t="s">
        <v>77</v>
      </c>
      <c r="AC79" s="15">
        <f>($AD$73*AE77)-($AE$73*AD77)</f>
        <v>-190.11716295971578</v>
      </c>
      <c r="AD79" s="15">
        <f>($AE$73*AC77)-($AC$73*AE77)</f>
        <v>-29.354030838182897</v>
      </c>
      <c r="AE79" s="16">
        <f>($AC$73*AD77)-($AD$73*AC77)</f>
        <v>19.329883793249643</v>
      </c>
      <c r="CQ79" s="12"/>
      <c r="CT79" s="13"/>
      <c r="CV79" s="12"/>
      <c r="CY79" s="13"/>
    </row>
    <row r="80" spans="28:103" x14ac:dyDescent="0.3">
      <c r="CQ80" s="12" t="s">
        <v>156</v>
      </c>
      <c r="CR80">
        <f>CR68*CR78</f>
        <v>0.43565551523437679</v>
      </c>
      <c r="CS80">
        <f>CS68*CS78</f>
        <v>0.27380821668874206</v>
      </c>
      <c r="CT80" s="13">
        <f>CT68*CT78</f>
        <v>1.8430104613763776E-3</v>
      </c>
      <c r="CV80" s="12" t="s">
        <v>156</v>
      </c>
      <c r="CW80">
        <f>CW68*CW78</f>
        <v>0.39257382754716341</v>
      </c>
      <c r="CX80">
        <f>CX68*CX78</f>
        <v>0.2142056547503419</v>
      </c>
      <c r="CY80" s="13">
        <f>CY68*CY78</f>
        <v>3.0589945520976471E-2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>
        <f>SUM(CR80:CT80)</f>
        <v>0.71130674238449521</v>
      </c>
      <c r="CT81" s="13"/>
      <c r="CV81" s="12" t="s">
        <v>147</v>
      </c>
      <c r="CW81">
        <f>SUM(CW80:CY80)</f>
        <v>0.63736942781848183</v>
      </c>
      <c r="CY81" s="13"/>
    </row>
    <row r="82" spans="28:103" ht="15" thickBot="1" x14ac:dyDescent="0.35">
      <c r="AB82" s="28"/>
      <c r="AC82" s="20">
        <f>AC32</f>
        <v>-44.41510009765625</v>
      </c>
      <c r="AD82" s="20">
        <f>AD32</f>
        <v>-289.82147216796875</v>
      </c>
      <c r="AE82" s="21">
        <f>AE32</f>
        <v>160.66046142578125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>
        <f>CR66/CR81</f>
        <v>5546.5363761283361</v>
      </c>
      <c r="CT83" s="13"/>
      <c r="CV83" s="65" t="s">
        <v>157</v>
      </c>
      <c r="CW83" s="66">
        <f>CW66/CW81</f>
        <v>-3007.1867199190106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-35.42529296875</v>
      </c>
      <c r="AD85" s="20">
        <f>AD32-AD31</f>
        <v>-205.75677490234375</v>
      </c>
      <c r="AE85" s="21">
        <f>AE32-AE31</f>
        <v>-133.82247924804688</v>
      </c>
      <c r="CQ85" s="12" t="s">
        <v>159</v>
      </c>
      <c r="CR85">
        <f>CR73*CR78</f>
        <v>-0.12407017539150753</v>
      </c>
      <c r="CS85">
        <f>CS73*CS78</f>
        <v>1.0293013934346464</v>
      </c>
      <c r="CT85" s="13">
        <f>CT73*CT78</f>
        <v>1.092458627871791E-2</v>
      </c>
      <c r="CV85" s="12" t="s">
        <v>159</v>
      </c>
      <c r="CW85">
        <f>CW73*CW78</f>
        <v>-0.10825053781062841</v>
      </c>
      <c r="CX85">
        <f>CX73*CX78</f>
        <v>0.83320336553737728</v>
      </c>
      <c r="CY85" s="13">
        <f>CY73*CY78</f>
        <v>4.5605549349473182E-2</v>
      </c>
    </row>
    <row r="86" spans="28:103" x14ac:dyDescent="0.3">
      <c r="AB86" s="14"/>
      <c r="AC86" s="15">
        <f>AC85/(SQRT(SUMSQ($AC85:$AE85)))</f>
        <v>-0.14284943054884444</v>
      </c>
      <c r="AD86" s="15">
        <f>AD85/(SQRT(SUMSQ($AC85:$AE85)))</f>
        <v>-0.82969640229354158</v>
      </c>
      <c r="AE86" s="16">
        <f>AE85/(SQRT(SUMSQ($AC85:$AE85)))</f>
        <v>-0.53962757547499773</v>
      </c>
      <c r="CQ86" s="12" t="s">
        <v>160</v>
      </c>
      <c r="CR86">
        <f>SQRT(SUMSQ(CR85:CT85))</f>
        <v>1.0368095840285936</v>
      </c>
      <c r="CT86" s="13"/>
      <c r="CV86" s="12" t="s">
        <v>160</v>
      </c>
      <c r="CW86">
        <f>SQRT(SUMSQ(CW85:CY85))</f>
        <v>0.841442745176741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>
        <f>CC8-CR83*CR86</f>
        <v>-7726.4542021758944</v>
      </c>
      <c r="CS88" s="15"/>
      <c r="CT88" s="16"/>
      <c r="CV88" s="65" t="s">
        <v>158</v>
      </c>
      <c r="CW88" s="66">
        <f>CC12-CW83*CW86</f>
        <v>1242.622243661498</v>
      </c>
      <c r="CX88" s="15"/>
      <c r="CY88" s="16"/>
    </row>
    <row r="89" spans="28:103" x14ac:dyDescent="0.3">
      <c r="AB89" s="28"/>
      <c r="AC89" s="20">
        <f>AC34</f>
        <v>-75.5799560546875</v>
      </c>
      <c r="AD89" s="20">
        <f>AD34</f>
        <v>-292.07431030273438</v>
      </c>
      <c r="AE89" s="21">
        <f>AE34</f>
        <v>324.80108642578125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-72.35418701171875</v>
      </c>
      <c r="AD92" s="20">
        <f>AD34-AD33</f>
        <v>-228.97225952148438</v>
      </c>
      <c r="AE92" s="21">
        <f>AE34-AE33</f>
        <v>194.63888549804688</v>
      </c>
    </row>
    <row r="93" spans="28:103" x14ac:dyDescent="0.3">
      <c r="AB93" s="14"/>
      <c r="AC93" s="15">
        <f>AC92/(SQRT(SUMSQ($AC92:$AE92)))</f>
        <v>-0.23407417668695424</v>
      </c>
      <c r="AD93" s="15">
        <f>AD92/(SQRT(SUMSQ($AC92:$AE92)))</f>
        <v>-0.74075178431570776</v>
      </c>
      <c r="AE93" s="16">
        <f>AE92/(SQRT(SUMSQ($AC92:$AE92)))</f>
        <v>0.62967934207929976</v>
      </c>
    </row>
    <row r="97" spans="28:31" x14ac:dyDescent="0.3">
      <c r="AB97" s="258"/>
      <c r="AC97" s="258"/>
      <c r="AD97" s="258"/>
      <c r="AE97" s="258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  <mergeCell ref="BF39:BO72"/>
    <mergeCell ref="B40:H61"/>
    <mergeCell ref="U44:X44"/>
    <mergeCell ref="AJ45:AR75"/>
    <mergeCell ref="AB97:AE97"/>
  </mergeCells>
  <dataValidations disablePrompts="1" count="1">
    <dataValidation type="list" allowBlank="1" showInputMessage="1" showErrorMessage="1" sqref="C36" xr:uid="{A51F4C0E-7463-4A38-9689-DE7BEEF56F10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4691-D548-411C-9CD0-C5EE5D59DD05}">
  <dimension ref="B1:DZ102"/>
  <sheetViews>
    <sheetView zoomScaleNormal="100" workbookViewId="0">
      <selection activeCell="G27" sqref="G27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59" t="s">
        <v>118</v>
      </c>
      <c r="C2" s="260"/>
      <c r="D2" s="260"/>
      <c r="E2" s="260"/>
      <c r="F2" s="260"/>
      <c r="G2" s="261"/>
      <c r="K2" s="271" t="s">
        <v>133</v>
      </c>
      <c r="L2" s="272"/>
      <c r="M2" s="272"/>
      <c r="N2" s="273"/>
      <c r="U2" s="265" t="s">
        <v>148</v>
      </c>
      <c r="V2" s="266"/>
      <c r="W2" s="266"/>
      <c r="X2" s="267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(2)'!AB81</f>
        <v>Pullrod Position</v>
      </c>
      <c r="CR2" s="52" t="str">
        <f>'Step (2)'!AC81</f>
        <v>x</v>
      </c>
      <c r="CS2" s="52" t="str">
        <f>'Step (2)'!AD81</f>
        <v>y</v>
      </c>
      <c r="CT2" s="53" t="str">
        <f>'Step (2)'!AE81</f>
        <v>z</v>
      </c>
      <c r="CU2" s="52"/>
      <c r="CV2" s="54" t="str">
        <f>'Step (2)'!AB88</f>
        <v>Pushrod Position</v>
      </c>
      <c r="CW2" s="52" t="str">
        <f>'Step (2)'!AC88</f>
        <v>x</v>
      </c>
      <c r="CX2" s="52" t="str">
        <f>'Step (2)'!AD88</f>
        <v>y</v>
      </c>
      <c r="CY2" s="55" t="str">
        <f>'Step (2)'!AE88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2" t="s">
        <v>133</v>
      </c>
      <c r="V3" s="263"/>
      <c r="W3" s="263"/>
      <c r="X3" s="264"/>
      <c r="AB3" s="6">
        <v>1</v>
      </c>
      <c r="AC3" s="9">
        <f>'Step (2)'!B5</f>
        <v>859.03302001953125</v>
      </c>
      <c r="AD3" s="10">
        <f>'Step (2)'!C5</f>
        <v>236.43745422363281</v>
      </c>
      <c r="AE3" s="11">
        <f>'Step (2)'!D5</f>
        <v>251.494873046875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(2)'!AB82</f>
        <v>0</v>
      </c>
      <c r="CR3">
        <f>'Step (2)'!AC82</f>
        <v>-44.41510009765625</v>
      </c>
      <c r="CS3">
        <f>'Step (2)'!AD82</f>
        <v>-289.82147216796875</v>
      </c>
      <c r="CT3" s="13">
        <f>'Step (2)'!AE82</f>
        <v>160.66046142578125</v>
      </c>
      <c r="CV3" s="12"/>
      <c r="CW3">
        <f>'Step (2)'!AC89</f>
        <v>-75.5799560546875</v>
      </c>
      <c r="CX3">
        <f>'Step (2)'!AD89</f>
        <v>-292.07431030273438</v>
      </c>
      <c r="CY3" s="56">
        <f>'Step (2)'!AE89</f>
        <v>324.80108642578125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772.17108154296875</v>
      </c>
      <c r="C4" s="78">
        <v>545.8970947265625</v>
      </c>
      <c r="D4" s="71">
        <v>315.43389892578125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>
        <f>IF($B$36=0,W5,
IF($B$36=1, W29,
IF($B$36=2, W5,W29)))</f>
        <v>-1.7952000726299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(2)'!B4</f>
        <v>772.17108154296875</v>
      </c>
      <c r="AD4">
        <f>'Step (2)'!C4</f>
        <v>545.8970947265625</v>
      </c>
      <c r="AE4" s="13">
        <f>'Step (2)'!D4</f>
        <v>315.43389892578125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>
        <f>'Step (2)'!AK5</f>
        <v>-0.26505163105766394</v>
      </c>
      <c r="BD4" s="33">
        <f>'Step (2)'!AL5</f>
        <v>0.96121770299149067</v>
      </c>
      <c r="BE4" s="33">
        <f>'Step (2)'!AM5</f>
        <v>-7.6211287414886156E-2</v>
      </c>
      <c r="BF4" s="33">
        <f>'Step (2)'!AN5</f>
        <v>-0.13687886363334745</v>
      </c>
      <c r="BG4" s="33">
        <f>'Step (2)'!AO5</f>
        <v>-0.26486517991378677</v>
      </c>
      <c r="BH4" s="33">
        <f>'Step (2)'!AP5</f>
        <v>0.96423473235863555</v>
      </c>
      <c r="BI4" s="33">
        <f>'Step (2)'!AQ5</f>
        <v>9.8902670594876018E-3</v>
      </c>
      <c r="BJ4" s="33"/>
      <c r="BK4" s="33">
        <f>'Step (2)'!AS5</f>
        <v>2249.25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>
        <f>'Step (2)'!BU15</f>
        <v>-1658.724692362656</v>
      </c>
      <c r="CD4" t="s">
        <v>23</v>
      </c>
      <c r="CE4" s="277" t="e" vm="1">
        <v>#VALUE!</v>
      </c>
      <c r="CF4" s="277"/>
      <c r="CG4" s="277"/>
      <c r="CH4" s="277"/>
      <c r="CI4" s="277"/>
      <c r="CJ4" s="277"/>
      <c r="CK4" s="277"/>
      <c r="CL4" s="277"/>
      <c r="CM4" s="277"/>
      <c r="CN4" s="277"/>
      <c r="CO4" s="277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859.03302001953125</v>
      </c>
      <c r="C5" s="78">
        <v>236.43745422363281</v>
      </c>
      <c r="D5" s="71">
        <v>251.494873046875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>
        <f>IF($B$36=0,W6,
IF($B$36=1, W30,
IF($B$36=2, W6,W30)))</f>
        <v>-1.9665354057357263</v>
      </c>
      <c r="N5" s="89" t="s">
        <v>141</v>
      </c>
      <c r="U5" s="88" t="s">
        <v>128</v>
      </c>
      <c r="V5" s="7" t="s">
        <v>2</v>
      </c>
      <c r="W5" s="172">
        <f>'Step (2)'!BU26/1000</f>
        <v>-1.7952000726299</v>
      </c>
      <c r="X5" s="89" t="s">
        <v>141</v>
      </c>
      <c r="AB5" s="7">
        <v>3</v>
      </c>
      <c r="AC5" s="12">
        <f>'Step (2)'!B6</f>
        <v>637.2139892578125</v>
      </c>
      <c r="AD5">
        <f>'Step (2)'!C6</f>
        <v>254.32754516601563</v>
      </c>
      <c r="AE5" s="13">
        <f>'Step (2)'!D6</f>
        <v>238.19308471679688</v>
      </c>
      <c r="AI5" s="9" t="s">
        <v>58</v>
      </c>
      <c r="AJ5" s="11" t="s">
        <v>56</v>
      </c>
      <c r="AK5" s="9">
        <f>AC46</f>
        <v>-0.26505163105766394</v>
      </c>
      <c r="AL5" s="10">
        <f>AC47</f>
        <v>0.96121770299149067</v>
      </c>
      <c r="AM5" s="10">
        <f>AC48</f>
        <v>-7.6211287414886156E-2</v>
      </c>
      <c r="AN5" s="10">
        <f>AC77</f>
        <v>-0.13687886363334745</v>
      </c>
      <c r="AO5" s="10">
        <f>AC64</f>
        <v>-0.26486517991378677</v>
      </c>
      <c r="AP5" s="10">
        <f>AC65</f>
        <v>0.96423473235863555</v>
      </c>
      <c r="AQ5" s="11">
        <f>AC66</f>
        <v>9.8902670594876018E-3</v>
      </c>
      <c r="AR5" s="7"/>
      <c r="AS5" s="13">
        <f>AC18</f>
        <v>2249.25</v>
      </c>
      <c r="AT5" t="s">
        <v>8</v>
      </c>
      <c r="BB5" s="33" t="s">
        <v>57</v>
      </c>
      <c r="BC5" s="33">
        <f>'Step (2)'!AK6</f>
        <v>0.94428910867504545</v>
      </c>
      <c r="BD5" s="33">
        <f>'Step (2)'!AL6</f>
        <v>0.24276434201258754</v>
      </c>
      <c r="BE5" s="33">
        <f>'Step (2)'!AM6</f>
        <v>-0.22222410644411153</v>
      </c>
      <c r="BF5" s="33">
        <f>'Step (2)'!AN6</f>
        <v>0.98029831718695737</v>
      </c>
      <c r="BG5" s="33">
        <f>'Step (2)'!AO6</f>
        <v>0.95885020167162038</v>
      </c>
      <c r="BH5" s="33">
        <f>'Step (2)'!AP6</f>
        <v>0.26444585397579934</v>
      </c>
      <c r="BI5" s="33">
        <f>'Step (2)'!AQ6</f>
        <v>-0.10331834817351235</v>
      </c>
      <c r="BJ5" s="33"/>
      <c r="BK5" s="33">
        <f>'Step (2)'!AS6</f>
        <v>706.1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>
        <f>'Step (2)'!BU16</f>
        <v>-1853.464294502277</v>
      </c>
      <c r="CD5" t="s">
        <v>24</v>
      </c>
      <c r="CE5" s="277"/>
      <c r="CF5" s="277"/>
      <c r="CG5" s="277"/>
      <c r="CH5" s="277"/>
      <c r="CI5" s="277"/>
      <c r="CJ5" s="277"/>
      <c r="CK5" s="277"/>
      <c r="CL5" s="277"/>
      <c r="CM5" s="277"/>
      <c r="CN5" s="277"/>
      <c r="CO5" s="277"/>
      <c r="CQ5" s="50" t="str">
        <f>'Step (2)'!AB84</f>
        <v>Pullrod Unit Vector</v>
      </c>
      <c r="CR5" t="str">
        <f>'Step (2)'!AC84</f>
        <v>i</v>
      </c>
      <c r="CS5" t="str">
        <f>'Step (2)'!AD84</f>
        <v>j</v>
      </c>
      <c r="CT5" s="13" t="str">
        <f>'Step (2)'!AE84</f>
        <v>k</v>
      </c>
      <c r="CV5" s="12" t="str">
        <f>'Step (2)'!AB91</f>
        <v>Pushrod Unit Vector</v>
      </c>
      <c r="CW5" t="str">
        <f>'Step (2)'!AC91</f>
        <v>i</v>
      </c>
      <c r="CX5" t="str">
        <f>'Step (2)'!AD91</f>
        <v>j</v>
      </c>
      <c r="CY5" s="56" t="str">
        <f>'Step (2)'!AE91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724.5831298828125</v>
      </c>
      <c r="DK5">
        <f t="shared" ref="DK5:DL5" si="0">C22</f>
        <v>259.80364990234375</v>
      </c>
      <c r="DL5">
        <f t="shared" si="0"/>
        <v>173.92433166503906</v>
      </c>
    </row>
    <row r="6" spans="2:118" x14ac:dyDescent="0.3">
      <c r="B6" s="77">
        <v>637.2139892578125</v>
      </c>
      <c r="C6" s="78">
        <v>254.32754516601563</v>
      </c>
      <c r="D6" s="71">
        <v>238.19308471679688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>
        <f>'Step (2)'!BU27/1000</f>
        <v>-1.9665354057357263</v>
      </c>
      <c r="X6" s="89" t="s">
        <v>141</v>
      </c>
      <c r="AB6" s="7">
        <v>4</v>
      </c>
      <c r="AC6" s="12">
        <f>'Step (2)'!B8</f>
        <v>855</v>
      </c>
      <c r="AD6">
        <f>'Step (2)'!C8</f>
        <v>200.97999572753906</v>
      </c>
      <c r="AE6" s="13">
        <f>'Step (2)'!D8</f>
        <v>160</v>
      </c>
      <c r="AI6" s="12"/>
      <c r="AJ6" s="13" t="s">
        <v>57</v>
      </c>
      <c r="AK6" s="12">
        <f>AD46</f>
        <v>0.94428910867504545</v>
      </c>
      <c r="AL6">
        <f>AD47</f>
        <v>0.24276434201258754</v>
      </c>
      <c r="AM6">
        <f>AD48</f>
        <v>-0.22222410644411153</v>
      </c>
      <c r="AN6">
        <f>AD77</f>
        <v>0.98029831718695737</v>
      </c>
      <c r="AO6">
        <f>AD64</f>
        <v>0.95885020167162038</v>
      </c>
      <c r="AP6">
        <f>AD65</f>
        <v>0.26444585397579934</v>
      </c>
      <c r="AQ6" s="13">
        <f>AD66</f>
        <v>-0.10331834817351235</v>
      </c>
      <c r="AR6" s="7"/>
      <c r="AS6" s="13">
        <f>AD18</f>
        <v>706.1</v>
      </c>
      <c r="AT6" t="s">
        <v>8</v>
      </c>
      <c r="BB6" s="33" t="s">
        <v>59</v>
      </c>
      <c r="BC6" s="33">
        <f>'Step (2)'!AK7</f>
        <v>0.19510436210233836</v>
      </c>
      <c r="BD6" s="33">
        <f>'Step (2)'!AL7</f>
        <v>0.13086635053732423</v>
      </c>
      <c r="BE6" s="33">
        <f>'Step (2)'!AM7</f>
        <v>0.97201249281358626</v>
      </c>
      <c r="BF6" s="33">
        <f>'Step (2)'!AN7</f>
        <v>0.14240570919335802</v>
      </c>
      <c r="BG6" s="33">
        <f>'Step (2)'!AO7</f>
        <v>0.1022385799174179</v>
      </c>
      <c r="BH6" s="33">
        <f>'Step (2)'!AP7</f>
        <v>1.7882148312796744E-2</v>
      </c>
      <c r="BI6" s="33">
        <f>'Step (2)'!AQ7</f>
        <v>0.99459916627161371</v>
      </c>
      <c r="BJ6" s="33"/>
      <c r="BK6" s="33">
        <f>'Step (2)'!AS7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>
        <f>'Step (2)'!BU17</f>
        <v>1875.0321716687365</v>
      </c>
      <c r="CD6" t="s">
        <v>25</v>
      </c>
      <c r="CE6" s="277"/>
      <c r="CF6" s="277"/>
      <c r="CG6" s="277"/>
      <c r="CH6" s="277"/>
      <c r="CI6" s="277"/>
      <c r="CJ6" s="277"/>
      <c r="CK6" s="277"/>
      <c r="CL6" s="277"/>
      <c r="CM6" s="277"/>
      <c r="CN6" s="277"/>
      <c r="CO6" s="277"/>
      <c r="CQ6" s="50"/>
      <c r="CR6">
        <f>'Step (2)'!AC86</f>
        <v>-0.14284943054884444</v>
      </c>
      <c r="CS6">
        <f>'Step (2)'!AD86</f>
        <v>-0.82969640229354158</v>
      </c>
      <c r="CT6" s="13">
        <f>'Step (2)'!AE86</f>
        <v>-0.53962757547499773</v>
      </c>
      <c r="CV6" s="12"/>
      <c r="CW6">
        <f>'Step (2)'!AC93</f>
        <v>-0.23407417668695424</v>
      </c>
      <c r="CX6">
        <f>'Step (2)'!AD93</f>
        <v>-0.74075178431570776</v>
      </c>
      <c r="CY6" s="57">
        <f>'Step (2)'!AE93</f>
        <v>0.62967934207929976</v>
      </c>
      <c r="DB6" t="s">
        <v>392</v>
      </c>
      <c r="DC6">
        <f>B14-B$19</f>
        <v>67.40521240234375</v>
      </c>
      <c r="DD6">
        <f t="shared" ref="DD6:DE7" si="1">C14-C$19</f>
        <v>268.5982666015625</v>
      </c>
      <c r="DE6">
        <f t="shared" si="1"/>
        <v>-178.8875732421875</v>
      </c>
      <c r="DI6" t="s">
        <v>412</v>
      </c>
      <c r="DJ6">
        <f>B12</f>
        <v>769.64117431640625</v>
      </c>
      <c r="DK6">
        <f t="shared" ref="DK6:DL7" si="2">C12</f>
        <v>522.6356201171875</v>
      </c>
      <c r="DL6">
        <f t="shared" si="2"/>
        <v>319.48294067382813</v>
      </c>
    </row>
    <row r="7" spans="2:118" x14ac:dyDescent="0.3">
      <c r="B7" s="80">
        <v>812.6258544921875</v>
      </c>
      <c r="C7" s="81">
        <v>504.45492553710938</v>
      </c>
      <c r="D7" s="73">
        <v>204.08511352539063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>
        <f>IF($B$36=0,W7,
IF($B$36=1, W32,
IF($B$36=2, W7,W32)))</f>
        <v>2.8224940558341616</v>
      </c>
      <c r="N7" s="91" t="s">
        <v>141</v>
      </c>
      <c r="U7" s="90" t="s">
        <v>131</v>
      </c>
      <c r="V7" s="30" t="s">
        <v>2</v>
      </c>
      <c r="W7" s="173">
        <f>'Step (2)'!BU28/1000</f>
        <v>2.8224940558341616</v>
      </c>
      <c r="X7" s="91" t="s">
        <v>141</v>
      </c>
      <c r="AB7" s="7">
        <v>5</v>
      </c>
      <c r="AC7" s="12">
        <f>'Step (2)'!B7</f>
        <v>812.6258544921875</v>
      </c>
      <c r="AD7">
        <f>'Step (2)'!C7</f>
        <v>504.45492553710938</v>
      </c>
      <c r="AE7" s="13">
        <f>'Step (2)'!D7</f>
        <v>204.08511352539063</v>
      </c>
      <c r="AI7" s="14"/>
      <c r="AJ7" s="16" t="s">
        <v>59</v>
      </c>
      <c r="AK7" s="12">
        <f>AE46</f>
        <v>0.19510436210233836</v>
      </c>
      <c r="AL7">
        <f>AE47</f>
        <v>0.13086635053732423</v>
      </c>
      <c r="AM7">
        <f>AE48</f>
        <v>0.97201249281358626</v>
      </c>
      <c r="AN7">
        <f>AE77</f>
        <v>0.14240570919335802</v>
      </c>
      <c r="AO7">
        <f>AE64</f>
        <v>0.1022385799174179</v>
      </c>
      <c r="AP7">
        <f>AE65</f>
        <v>1.7882148312796744E-2</v>
      </c>
      <c r="AQ7" s="13">
        <f>AE66</f>
        <v>0.99459916627161371</v>
      </c>
      <c r="AR7" s="7"/>
      <c r="AS7" s="13">
        <f>AE18</f>
        <v>1656</v>
      </c>
      <c r="AT7" t="s">
        <v>8</v>
      </c>
      <c r="BB7" s="33" t="s">
        <v>61</v>
      </c>
      <c r="BC7" s="33">
        <f>'Step (2)'!AK8</f>
        <v>-286.11654151575834</v>
      </c>
      <c r="BD7" s="33">
        <f>'Step (2)'!AL8</f>
        <v>-78.464090220799434</v>
      </c>
      <c r="BE7" s="33">
        <f>'Step (2)'!AM8</f>
        <v>5.4399216446600533</v>
      </c>
      <c r="BF7" s="33">
        <f>'Step (2)'!AN8</f>
        <v>-190.11716295971578</v>
      </c>
      <c r="BG7" s="33">
        <f>'Step (2)'!AO8</f>
        <v>-121.56790738070234</v>
      </c>
      <c r="BH7" s="33">
        <f>'Step (2)'!AP8</f>
        <v>-33.1421405516381</v>
      </c>
      <c r="BI7" s="33">
        <f>'Step (2)'!AQ8</f>
        <v>-24.499099374552785</v>
      </c>
      <c r="BJ7" s="33"/>
      <c r="BK7" s="33">
        <f>'Step (2)'!AS8</f>
        <v>48000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>
        <f>'Step (2)'!BU18</f>
        <v>2822.4940558341632</v>
      </c>
      <c r="CD7" t="s">
        <v>45</v>
      </c>
      <c r="CE7" s="277"/>
      <c r="CF7" s="277"/>
      <c r="CG7" s="277"/>
      <c r="CH7" s="277"/>
      <c r="CI7" s="277"/>
      <c r="CJ7" s="277"/>
      <c r="CK7" s="277"/>
      <c r="CL7" s="277"/>
      <c r="CM7" s="277"/>
      <c r="CN7" s="277"/>
      <c r="CO7" s="277"/>
      <c r="CQ7" s="50"/>
      <c r="CT7" s="13"/>
      <c r="CV7" s="12"/>
      <c r="CY7" s="56"/>
      <c r="DB7" t="s">
        <v>393</v>
      </c>
      <c r="DC7">
        <f>B15-B$19</f>
        <v>-4.948974609375</v>
      </c>
      <c r="DD7">
        <f t="shared" si="1"/>
        <v>39.626007080078125</v>
      </c>
      <c r="DE7">
        <f t="shared" si="1"/>
        <v>15.751312255859375</v>
      </c>
      <c r="DI7" t="s">
        <v>413</v>
      </c>
      <c r="DJ7">
        <f>B13</f>
        <v>734.21588134765625</v>
      </c>
      <c r="DK7">
        <f t="shared" si="2"/>
        <v>316.87884521484375</v>
      </c>
      <c r="DL7">
        <f t="shared" si="2"/>
        <v>185.66046142578125</v>
      </c>
    </row>
    <row r="8" spans="2:118" x14ac:dyDescent="0.3">
      <c r="B8" s="80">
        <v>855</v>
      </c>
      <c r="C8" s="81">
        <v>200.97999572753906</v>
      </c>
      <c r="D8" s="73">
        <v>160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>
        <f>IF($B$36=0,W8,
IF($B$36=1, W33,
IF($B$36=2, W8,W33)))</f>
        <v>-0.77517437369993736</v>
      </c>
      <c r="N8" s="89" t="s">
        <v>141</v>
      </c>
      <c r="U8" s="88" t="s">
        <v>132</v>
      </c>
      <c r="V8" s="7" t="s">
        <v>2</v>
      </c>
      <c r="W8" s="172">
        <f>'Step (2)'!BU29/1000</f>
        <v>-0.77517437369993736</v>
      </c>
      <c r="X8" s="89" t="s">
        <v>141</v>
      </c>
      <c r="AB8" s="7">
        <v>6</v>
      </c>
      <c r="AC8" s="12">
        <f>'Step (2)'!B10</f>
        <v>868.49359130859375</v>
      </c>
      <c r="AD8">
        <f>'Step (2)'!C10</f>
        <v>243.52635192871094</v>
      </c>
      <c r="AE8" s="13">
        <f>'Step (2)'!D10</f>
        <v>113.06121826171875</v>
      </c>
      <c r="AI8" s="12" t="s">
        <v>60</v>
      </c>
      <c r="AJ8" s="13" t="s">
        <v>61</v>
      </c>
      <c r="AK8" s="12">
        <f>AC50</f>
        <v>-286.11654151575834</v>
      </c>
      <c r="AL8">
        <f>AC51</f>
        <v>-78.464090220799434</v>
      </c>
      <c r="AM8">
        <f>AC52</f>
        <v>5.4399216446600533</v>
      </c>
      <c r="AN8">
        <f>AC79</f>
        <v>-190.11716295971578</v>
      </c>
      <c r="AO8">
        <f>AC68</f>
        <v>-121.56790738070234</v>
      </c>
      <c r="AP8">
        <f>AC69</f>
        <v>-33.1421405516381</v>
      </c>
      <c r="AQ8" s="13">
        <f>AC70</f>
        <v>-24.499099374552785</v>
      </c>
      <c r="AR8" s="7"/>
      <c r="AS8" s="13">
        <f>AC19*1000</f>
        <v>48000</v>
      </c>
      <c r="AT8" t="s">
        <v>422</v>
      </c>
      <c r="BB8" s="33" t="s">
        <v>62</v>
      </c>
      <c r="BC8" s="33">
        <f>'Step (2)'!AK9</f>
        <v>-75.719623975023296</v>
      </c>
      <c r="BD8" s="33">
        <f>'Step (2)'!AL9</f>
        <v>280.01558872135837</v>
      </c>
      <c r="BE8" s="33">
        <f>'Step (2)'!AM9</f>
        <v>-15.855237938655321</v>
      </c>
      <c r="BF8" s="33">
        <f>'Step (2)'!AN9</f>
        <v>-29.354030838182897</v>
      </c>
      <c r="BG8" s="33">
        <f>'Step (2)'!AO9</f>
        <v>-32.511776038412208</v>
      </c>
      <c r="BH8" s="33">
        <f>'Step (2)'!AP9</f>
        <v>118.40890768919802</v>
      </c>
      <c r="BI8" s="33">
        <f>'Step (2)'!AQ9</f>
        <v>1.3436306670748845</v>
      </c>
      <c r="BJ8" s="33"/>
      <c r="BK8" s="33">
        <f>'Step (2)'!AS9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>
        <f>'Step (2)'!BU19</f>
        <v>-734.74571678767597</v>
      </c>
      <c r="CD8" t="s">
        <v>46</v>
      </c>
      <c r="CE8" s="277"/>
      <c r="CF8" s="277"/>
      <c r="CG8" s="277"/>
      <c r="CH8" s="277"/>
      <c r="CI8" s="277"/>
      <c r="CJ8" s="277"/>
      <c r="CK8" s="277"/>
      <c r="CL8" s="277"/>
      <c r="CM8" s="277"/>
      <c r="CN8" s="277"/>
      <c r="CO8" s="277"/>
      <c r="CQ8" s="50" t="str">
        <f>'Step (2)'!AB36</f>
        <v>Upper Pickup Position</v>
      </c>
      <c r="CR8" t="str">
        <f>'Step (2)'!AC36</f>
        <v>x</v>
      </c>
      <c r="CS8" t="str">
        <f>'Step (2)'!AD36</f>
        <v>y</v>
      </c>
      <c r="CT8" s="13" t="str">
        <f>'Step (2)'!AE36</f>
        <v>z</v>
      </c>
      <c r="CV8" s="12" t="str">
        <f>'Step (2)'!AB54</f>
        <v>Lower Pickup Position</v>
      </c>
      <c r="CW8" t="str">
        <f>'Step (2)'!AC54</f>
        <v>x</v>
      </c>
      <c r="CX8" t="str">
        <f>'Step (2)'!AD54</f>
        <v>y</v>
      </c>
      <c r="CY8" s="56" t="str">
        <f>'Step (2)'!AE54</f>
        <v>z</v>
      </c>
      <c r="DB8" t="s">
        <v>385</v>
      </c>
      <c r="DC8">
        <f>B17-B$19</f>
        <v>-12.371337890625</v>
      </c>
      <c r="DD8">
        <f t="shared" ref="DD8:DE9" si="3">C17-C$19</f>
        <v>42.320098876953125</v>
      </c>
      <c r="DE8">
        <f t="shared" si="3"/>
        <v>38.427978515625</v>
      </c>
      <c r="DI8" t="s">
        <v>385</v>
      </c>
      <c r="DJ8">
        <f>B20</f>
        <v>732.3968505859375</v>
      </c>
      <c r="DK8">
        <f t="shared" ref="DK8:DL9" si="4">C20</f>
        <v>301.06387329101563</v>
      </c>
      <c r="DL8">
        <f t="shared" si="4"/>
        <v>221.27531433105469</v>
      </c>
    </row>
    <row r="9" spans="2:118" x14ac:dyDescent="0.3">
      <c r="B9" s="83">
        <v>778.50115966796875</v>
      </c>
      <c r="C9" s="84">
        <v>569.31195068359375</v>
      </c>
      <c r="D9" s="69">
        <v>147.79850769042969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>
        <f>IF($B$36=0,W9,
IF($B$36=1, W34,
IF($B$36=2, W9,W34)))</f>
        <v>3.9680443441115836</v>
      </c>
      <c r="N9" s="89" t="s">
        <v>141</v>
      </c>
      <c r="U9" s="88" t="s">
        <v>132</v>
      </c>
      <c r="V9" s="7" t="s">
        <v>3</v>
      </c>
      <c r="W9" s="172">
        <f>'Step (2)'!BU30/1000</f>
        <v>3.9680443441115836</v>
      </c>
      <c r="X9" s="89" t="s">
        <v>141</v>
      </c>
      <c r="AB9" s="7">
        <v>7</v>
      </c>
      <c r="AC9" s="12">
        <f>'Step (2)'!B9</f>
        <v>778.50115966796875</v>
      </c>
      <c r="AD9">
        <f>'Step (2)'!C9</f>
        <v>569.31195068359375</v>
      </c>
      <c r="AE9" s="13">
        <f>'Step (2)'!D9</f>
        <v>147.79850769042969</v>
      </c>
      <c r="AI9" s="12"/>
      <c r="AJ9" s="13" t="s">
        <v>62</v>
      </c>
      <c r="AK9" s="12">
        <f>AD50</f>
        <v>-75.719623975023296</v>
      </c>
      <c r="AL9">
        <f>AD51</f>
        <v>280.01558872135837</v>
      </c>
      <c r="AM9">
        <f>AD52</f>
        <v>-15.855237938655321</v>
      </c>
      <c r="AN9">
        <f>AD79</f>
        <v>-29.354030838182897</v>
      </c>
      <c r="AO9">
        <f>AD68</f>
        <v>-32.511776038412208</v>
      </c>
      <c r="AP9">
        <f>AD69</f>
        <v>118.40890768919802</v>
      </c>
      <c r="AQ9" s="13">
        <f>AD70</f>
        <v>1.3436306670748845</v>
      </c>
      <c r="AR9" s="7"/>
      <c r="AS9" s="13">
        <f>AD19*1000</f>
        <v>0</v>
      </c>
      <c r="AT9" t="s">
        <v>422</v>
      </c>
      <c r="BB9" s="33" t="s">
        <v>63</v>
      </c>
      <c r="BC9" s="33">
        <f>'Step (2)'!AK10</f>
        <v>-22.216006459515562</v>
      </c>
      <c r="BD9" s="33">
        <f>'Step (2)'!AL10</f>
        <v>56.876900666861133</v>
      </c>
      <c r="BE9" s="33">
        <f>'Step (2)'!AM10</f>
        <v>-3.1983463940900432</v>
      </c>
      <c r="BF9" s="33">
        <f>'Step (2)'!AN10</f>
        <v>19.329883793249643</v>
      </c>
      <c r="BG9" s="33">
        <f>'Step (2)'!AO10</f>
        <v>-10.027356109858632</v>
      </c>
      <c r="BH9" s="33">
        <f>'Step (2)'!AP10</f>
        <v>36.016830926773387</v>
      </c>
      <c r="BI9" s="33">
        <f>'Step (2)'!AQ10</f>
        <v>0.38319390316543217</v>
      </c>
      <c r="BJ9" s="33"/>
      <c r="BK9" s="33">
        <f>'Step (2)'!AS10</f>
        <v>134000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>
        <f>'Step (2)'!BU20</f>
        <v>4071.4306517487366</v>
      </c>
      <c r="CD9" t="s">
        <v>47</v>
      </c>
      <c r="CE9" s="277"/>
      <c r="CF9" s="277"/>
      <c r="CG9" s="277"/>
      <c r="CH9" s="277"/>
      <c r="CI9" s="277"/>
      <c r="CJ9" s="277"/>
      <c r="CK9" s="277"/>
      <c r="CL9" s="277"/>
      <c r="CM9" s="277"/>
      <c r="CN9" s="277"/>
      <c r="CO9" s="277"/>
      <c r="CQ9" s="50" t="str">
        <f>'Step (2)'!AB37</f>
        <v>2--</v>
      </c>
      <c r="CR9">
        <f>'Step (2)'!AC37</f>
        <v>-6.45989990234375</v>
      </c>
      <c r="CS9">
        <f>'Step (2)'!AD37</f>
        <v>-60.80322265625</v>
      </c>
      <c r="CT9" s="13">
        <f>'Step (2)'!AE37</f>
        <v>290.43389892578125</v>
      </c>
      <c r="CV9" s="12" t="str">
        <f>'Step (2)'!AB55</f>
        <v>7--</v>
      </c>
      <c r="CW9">
        <f>'Step (2)'!AC55</f>
        <v>-0.12982177734375</v>
      </c>
      <c r="CX9">
        <f>'Step (2)'!AD55</f>
        <v>-37.38836669921875</v>
      </c>
      <c r="CY9" s="56">
        <f>'Step (2)'!AE55</f>
        <v>122.79850769042969</v>
      </c>
      <c r="DB9" t="s">
        <v>386</v>
      </c>
      <c r="DC9">
        <f>B18-B$19</f>
        <v>-56.1199951171875</v>
      </c>
      <c r="DD9">
        <f t="shared" si="3"/>
        <v>-10</v>
      </c>
      <c r="DE9">
        <f t="shared" si="3"/>
        <v>170.95022583007813</v>
      </c>
      <c r="DI9" t="s">
        <v>386</v>
      </c>
      <c r="DJ9">
        <f>B21</f>
        <v>723.6514892578125</v>
      </c>
      <c r="DK9">
        <f t="shared" si="4"/>
        <v>228.89471435546875</v>
      </c>
      <c r="DL9">
        <f t="shared" si="4"/>
        <v>363.4765625</v>
      </c>
    </row>
    <row r="10" spans="2:118" ht="15" thickBot="1" x14ac:dyDescent="0.35">
      <c r="B10" s="83">
        <v>868.49359130859375</v>
      </c>
      <c r="C10" s="84">
        <v>243.52635192871094</v>
      </c>
      <c r="D10" s="69">
        <v>113.06121826171875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1.8801151681481809</v>
      </c>
      <c r="N10" s="89" t="s">
        <v>141</v>
      </c>
      <c r="O10" s="1"/>
      <c r="U10" s="88" t="s">
        <v>132</v>
      </c>
      <c r="V10" s="7" t="s">
        <v>4</v>
      </c>
      <c r="W10" s="172">
        <f>'Step (2)'!BU31/1000</f>
        <v>1.8801151681481809</v>
      </c>
      <c r="X10" s="89" t="s">
        <v>141</v>
      </c>
      <c r="AB10" s="7">
        <v>8</v>
      </c>
      <c r="AC10" s="12">
        <f>'Step (2)'!B11</f>
        <v>629.2022705078125</v>
      </c>
      <c r="AD10">
        <f>'Step (2)'!C11</f>
        <v>227.17037963867188</v>
      </c>
      <c r="AE10" s="13">
        <f>'Step (2)'!D11</f>
        <v>113.74167633056641</v>
      </c>
      <c r="AI10" s="14"/>
      <c r="AJ10" s="16" t="s">
        <v>63</v>
      </c>
      <c r="AK10" s="14">
        <f>AE50</f>
        <v>-22.216006459515562</v>
      </c>
      <c r="AL10" s="15">
        <f>AE51</f>
        <v>56.876900666861133</v>
      </c>
      <c r="AM10" s="15">
        <f>AE52</f>
        <v>-3.1983463940900432</v>
      </c>
      <c r="AN10" s="15">
        <f>AE79</f>
        <v>19.329883793249643</v>
      </c>
      <c r="AO10" s="15">
        <f>AE68</f>
        <v>-10.027356109858632</v>
      </c>
      <c r="AP10" s="15">
        <f>AE69</f>
        <v>36.016830926773387</v>
      </c>
      <c r="AQ10" s="16">
        <f>AE70</f>
        <v>0.38319390316543217</v>
      </c>
      <c r="AR10" s="8"/>
      <c r="AS10" s="16">
        <f>AE19*1000</f>
        <v>134000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7"/>
      <c r="CF10" s="277"/>
      <c r="CG10" s="277"/>
      <c r="CH10" s="277"/>
      <c r="CI10" s="277"/>
      <c r="CJ10" s="277"/>
      <c r="CK10" s="277"/>
      <c r="CL10" s="277"/>
      <c r="CM10" s="277"/>
      <c r="CN10" s="277"/>
      <c r="CO10" s="277"/>
      <c r="CQ10" s="50"/>
      <c r="CT10" s="13"/>
      <c r="CV10" s="12"/>
      <c r="CY10" s="56"/>
    </row>
    <row r="11" spans="2:118" x14ac:dyDescent="0.3">
      <c r="B11" s="83">
        <v>629.2022705078125</v>
      </c>
      <c r="C11" s="84">
        <v>227.17037963867188</v>
      </c>
      <c r="D11" s="69">
        <v>113.74167633056641</v>
      </c>
      <c r="E11" s="69" t="s">
        <v>113</v>
      </c>
      <c r="F11" s="68" t="s">
        <v>92</v>
      </c>
      <c r="G11" s="85" t="s">
        <v>355</v>
      </c>
      <c r="K11" s="274" t="s">
        <v>134</v>
      </c>
      <c r="L11" s="275"/>
      <c r="M11" s="275"/>
      <c r="N11" s="276"/>
      <c r="U11" s="262" t="s">
        <v>134</v>
      </c>
      <c r="V11" s="263"/>
      <c r="W11" s="263"/>
      <c r="X11" s="264"/>
      <c r="AB11" s="26" t="s">
        <v>84</v>
      </c>
      <c r="AC11" s="12">
        <f>'Step (2)'!B16</f>
        <v>778.6309814453125</v>
      </c>
      <c r="AD11">
        <f>'Step (2)'!C16</f>
        <v>606.7003173828125</v>
      </c>
      <c r="AE11" s="13">
        <f>'Step (2)'!D16</f>
        <v>25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7"/>
      <c r="CF11" s="277"/>
      <c r="CG11" s="277"/>
      <c r="CH11" s="277"/>
      <c r="CI11" s="277"/>
      <c r="CJ11" s="277"/>
      <c r="CK11" s="277"/>
      <c r="CL11" s="277"/>
      <c r="CM11" s="277"/>
      <c r="CN11" s="277"/>
      <c r="CO11" s="277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>
        <f>W13</f>
        <v>-2.6839741742533372</v>
      </c>
      <c r="DD11" t="s">
        <v>141</v>
      </c>
      <c r="DI11" t="s">
        <v>145</v>
      </c>
      <c r="DJ11" s="178">
        <f>W37</f>
        <v>5.6946948395948365</v>
      </c>
      <c r="DK11" t="s">
        <v>141</v>
      </c>
    </row>
    <row r="12" spans="2:118" x14ac:dyDescent="0.3">
      <c r="B12" s="77">
        <v>769.64117431640625</v>
      </c>
      <c r="C12" s="78">
        <v>522.6356201171875</v>
      </c>
      <c r="D12" s="71">
        <v>319.48294067382813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(2)'!B12</f>
        <v>769.64117431640625</v>
      </c>
      <c r="AD12">
        <f>'Step (2)'!C12</f>
        <v>522.6356201171875</v>
      </c>
      <c r="AE12" s="13">
        <f>'Step (2)'!D12</f>
        <v>319.48294067382813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>
        <f>'Step (2)'!BU26</f>
        <v>-1795.2000726299</v>
      </c>
      <c r="CD12" t="s">
        <v>23</v>
      </c>
      <c r="CE12" s="277"/>
      <c r="CF12" s="277"/>
      <c r="CG12" s="277"/>
      <c r="CH12" s="277"/>
      <c r="CI12" s="277"/>
      <c r="CJ12" s="277"/>
      <c r="CK12" s="277"/>
      <c r="CL12" s="277"/>
      <c r="CM12" s="277"/>
      <c r="CN12" s="277"/>
      <c r="CO12" s="277"/>
      <c r="CQ12" s="58" t="str">
        <f>'Step (2)'!AB48</f>
        <v>uz^</v>
      </c>
      <c r="CR12" s="15">
        <f>'Step (2)'!AC48</f>
        <v>-7.6211287414886156E-2</v>
      </c>
      <c r="CS12" s="15">
        <f>'Step (2)'!AD48</f>
        <v>-0.22222410644411153</v>
      </c>
      <c r="CT12" s="16">
        <f>'Step (2)'!AE48</f>
        <v>0.97201249281358626</v>
      </c>
      <c r="CV12" s="14" t="str">
        <f>'Step (2)'!AB66</f>
        <v>lz^</v>
      </c>
      <c r="CW12" s="15">
        <f>'Step (2)'!AC66</f>
        <v>9.8902670594876018E-3</v>
      </c>
      <c r="CX12" s="15">
        <f>'Step (2)'!AD66</f>
        <v>-0.10331834817351235</v>
      </c>
      <c r="CY12" s="59">
        <f>'Step (2)'!AE66</f>
        <v>0.99459916627161371</v>
      </c>
    </row>
    <row r="13" spans="2:118" x14ac:dyDescent="0.3">
      <c r="B13" s="77">
        <v>734.21588134765625</v>
      </c>
      <c r="C13" s="78">
        <v>316.87884521484375</v>
      </c>
      <c r="D13" s="71">
        <v>185.66046142578125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>
        <f t="shared" ref="M13:M19" si="5">IF($B$36=0,W13,
IF($B$36=1, W37,
IF($B$36=2, W13,W37)))</f>
        <v>-2.6839741742533372</v>
      </c>
      <c r="N13" s="91" t="s">
        <v>141</v>
      </c>
      <c r="U13" s="92" t="s">
        <v>139</v>
      </c>
      <c r="V13" s="5"/>
      <c r="W13" s="173">
        <f>'Step (2)'!CW18/1000</f>
        <v>-2.6839741742533372</v>
      </c>
      <c r="X13" s="91" t="s">
        <v>141</v>
      </c>
      <c r="AB13" s="7">
        <v>11</v>
      </c>
      <c r="AC13" s="12">
        <f>'Step (2)'!B13</f>
        <v>734.21588134765625</v>
      </c>
      <c r="AD13">
        <f>'Step (2)'!C13</f>
        <v>316.87884521484375</v>
      </c>
      <c r="AE13" s="13">
        <f>'Step (2)'!D13</f>
        <v>185.66046142578125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>
        <f>'Step (2)'!BU27</f>
        <v>-1966.5354057357263</v>
      </c>
      <c r="CD13" t="s">
        <v>24</v>
      </c>
      <c r="CE13" s="277"/>
      <c r="CF13" s="277"/>
      <c r="CG13" s="277"/>
      <c r="CH13" s="277"/>
      <c r="CI13" s="277"/>
      <c r="CJ13" s="277"/>
      <c r="CK13" s="277"/>
      <c r="CL13" s="277"/>
      <c r="CM13" s="277"/>
      <c r="CN13" s="277"/>
      <c r="CO13" s="277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775.40521240234375</v>
      </c>
      <c r="C14" s="84">
        <v>543.5982666015625</v>
      </c>
      <c r="D14" s="69">
        <v>155.16220092773438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>
        <f t="shared" si="5"/>
        <v>0.80098179312595152</v>
      </c>
      <c r="N14" s="89" t="s">
        <v>141</v>
      </c>
      <c r="U14" s="50" t="s">
        <v>135</v>
      </c>
      <c r="V14" s="13"/>
      <c r="W14" s="172">
        <f>'Step (2)'!CW88/1000</f>
        <v>0.80098179312595152</v>
      </c>
      <c r="X14" s="89" t="s">
        <v>141</v>
      </c>
      <c r="AB14" s="7">
        <v>12</v>
      </c>
      <c r="AC14" s="12">
        <f>'Step (2)'!B14</f>
        <v>775.40521240234375</v>
      </c>
      <c r="AD14">
        <f>'Step (2)'!C14</f>
        <v>543.5982666015625</v>
      </c>
      <c r="AE14" s="13">
        <f>'Step (2)'!D14</f>
        <v>155.16220092773438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>
        <f>'Step (2)'!BU28</f>
        <v>2822.4940558341614</v>
      </c>
      <c r="CD14" t="s">
        <v>45</v>
      </c>
      <c r="CE14" s="277"/>
      <c r="CF14" s="277"/>
      <c r="CG14" s="277"/>
      <c r="CH14" s="277"/>
      <c r="CI14" s="277"/>
      <c r="CJ14" s="277"/>
      <c r="CK14" s="277"/>
      <c r="CL14" s="277"/>
      <c r="CM14" s="277"/>
      <c r="CN14" s="277"/>
      <c r="CO14" s="277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703.051025390625</v>
      </c>
      <c r="C15" s="84">
        <v>314.62600708007813</v>
      </c>
      <c r="D15" s="69">
        <v>349.80108642578125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>
        <f t="shared" si="5"/>
        <v>-3.0853933682802577</v>
      </c>
      <c r="N15" s="89" t="s">
        <v>141</v>
      </c>
      <c r="U15" s="50" t="s">
        <v>136</v>
      </c>
      <c r="V15" s="13"/>
      <c r="W15" s="172">
        <f>'Step (2)'!CW83/1000</f>
        <v>-3.0853933682802577</v>
      </c>
      <c r="X15" s="89" t="s">
        <v>141</v>
      </c>
      <c r="AB15" s="8">
        <v>13</v>
      </c>
      <c r="AC15" s="14">
        <f>'Step (2)'!B15</f>
        <v>703.051025390625</v>
      </c>
      <c r="AD15" s="15">
        <f>'Step (2)'!C15</f>
        <v>314.62600708007813</v>
      </c>
      <c r="AE15" s="16">
        <f>'Step (2)'!D15</f>
        <v>349.80108642578125</v>
      </c>
      <c r="AJ15" s="277" t="e" vm="2">
        <v>#VALUE!</v>
      </c>
      <c r="AK15" s="277"/>
      <c r="AL15" s="277"/>
      <c r="AM15" s="277"/>
      <c r="AN15" s="277"/>
      <c r="AO15" s="277"/>
      <c r="AP15" s="277"/>
      <c r="AQ15" s="277"/>
      <c r="AR15" s="277"/>
      <c r="BB15" s="33" t="s">
        <v>56</v>
      </c>
      <c r="BC15" s="33">
        <f t="shared" ref="BC15:BH20" si="6">BC4</f>
        <v>-0.26505163105766394</v>
      </c>
      <c r="BD15" s="33">
        <f t="shared" si="6"/>
        <v>0.96121770299149067</v>
      </c>
      <c r="BE15" s="33">
        <f t="shared" si="6"/>
        <v>-7.6211287414886156E-2</v>
      </c>
      <c r="BF15" s="33">
        <f t="shared" si="6"/>
        <v>-0.13687886363334745</v>
      </c>
      <c r="BG15" s="33">
        <f t="shared" si="6"/>
        <v>-0.26486517991378677</v>
      </c>
      <c r="BH15" s="33">
        <f t="shared" si="6"/>
        <v>0.96423473235863555</v>
      </c>
      <c r="BI15" s="33"/>
      <c r="BJ15" s="33">
        <f t="shared" ref="BJ15:BJ20" si="7">BK4</f>
        <v>2249.25</v>
      </c>
      <c r="BK15" s="33"/>
      <c r="BL15" s="33"/>
      <c r="BM15" s="37">
        <f t="array" ref="BM15:BR20">MINVERSE(BC15:BH20)</f>
        <v>0.46872248477572631</v>
      </c>
      <c r="BN15" s="38">
        <v>-0.6438408737054353</v>
      </c>
      <c r="BO15" s="38">
        <v>-0.12105471549210318</v>
      </c>
      <c r="BP15" s="38">
        <v>-5.1677149320438513E-3</v>
      </c>
      <c r="BQ15" s="38">
        <v>3.0114335930276996E-4</v>
      </c>
      <c r="BR15" s="39">
        <v>-1.3506461005433007E-2</v>
      </c>
      <c r="BS15" s="40">
        <f t="shared" ref="BS15:BS20" si="8">BJ15</f>
        <v>2249.25</v>
      </c>
      <c r="BT15" s="33" t="s">
        <v>49</v>
      </c>
      <c r="BU15" s="40">
        <f t="array" ref="BU15:BU20">MMULT(BM15:BR20,BS15:BS20)</f>
        <v>-1658.724692362656</v>
      </c>
      <c r="BV15" s="33" t="s">
        <v>23</v>
      </c>
      <c r="BW15" s="33"/>
      <c r="BX15" s="33"/>
      <c r="BY15" s="33"/>
      <c r="CC15">
        <f>'Step (2)'!BU29</f>
        <v>-775.17437369993741</v>
      </c>
      <c r="CD15" t="s">
        <v>46</v>
      </c>
      <c r="CE15" s="277"/>
      <c r="CF15" s="277"/>
      <c r="CG15" s="277"/>
      <c r="CH15" s="277"/>
      <c r="CI15" s="277"/>
      <c r="CJ15" s="277"/>
      <c r="CK15" s="277"/>
      <c r="CL15" s="277"/>
      <c r="CM15" s="277"/>
      <c r="CN15" s="277"/>
      <c r="CO15" s="277"/>
      <c r="CQ15" s="50"/>
      <c r="CR15">
        <f>CR6*CR12</f>
        <v>1.0886739008610802E-2</v>
      </c>
      <c r="CS15">
        <f>CS6*CS12</f>
        <v>0.18437854161957637</v>
      </c>
      <c r="CT15">
        <f>CT6*CT12</f>
        <v>-0.52452474482840417</v>
      </c>
      <c r="CW15">
        <f>CW6*CW12</f>
        <v>-2.3150561191636644E-3</v>
      </c>
      <c r="CX15">
        <f>CX6*CX12</f>
        <v>7.6533250762080812E-2</v>
      </c>
      <c r="CY15" s="56">
        <f>CY6*CY12</f>
        <v>0.62627854865052979</v>
      </c>
      <c r="DB15" t="s">
        <v>410</v>
      </c>
      <c r="DC15">
        <f>DC6-DC7</f>
        <v>72.35418701171875</v>
      </c>
      <c r="DD15">
        <f>DD6-DD7</f>
        <v>228.97225952148438</v>
      </c>
      <c r="DE15">
        <f>DE6-DE7</f>
        <v>-194.63888549804688</v>
      </c>
      <c r="DI15" t="s">
        <v>414</v>
      </c>
      <c r="DJ15">
        <f>DJ6-DJ7</f>
        <v>35.42529296875</v>
      </c>
      <c r="DK15">
        <f>DK6-DK7</f>
        <v>205.75677490234375</v>
      </c>
      <c r="DL15">
        <f>DL6-DL7</f>
        <v>133.82247924804688</v>
      </c>
    </row>
    <row r="16" spans="2:118" ht="15" thickBot="1" x14ac:dyDescent="0.35">
      <c r="B16" s="202">
        <v>778.6309814453125</v>
      </c>
      <c r="C16" s="203">
        <v>606.7003173828125</v>
      </c>
      <c r="D16" s="204">
        <v>25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>
        <f t="shared" si="5"/>
        <v>2.8224940558341634</v>
      </c>
      <c r="N16" s="89" t="s">
        <v>141</v>
      </c>
      <c r="U16" s="50" t="s">
        <v>140</v>
      </c>
      <c r="V16" s="13"/>
      <c r="W16" s="172">
        <f>'Step (2)'!CC7/1000</f>
        <v>2.8224940558341634</v>
      </c>
      <c r="X16" s="89" t="s">
        <v>141</v>
      </c>
      <c r="AJ16" s="277"/>
      <c r="AK16" s="277"/>
      <c r="AL16" s="277"/>
      <c r="AM16" s="277"/>
      <c r="AN16" s="277"/>
      <c r="AO16" s="277"/>
      <c r="AP16" s="277"/>
      <c r="AQ16" s="277"/>
      <c r="AR16" s="277"/>
      <c r="AV16" t="s">
        <v>67</v>
      </c>
      <c r="BB16" s="33" t="s">
        <v>57</v>
      </c>
      <c r="BC16" s="33">
        <f t="shared" si="6"/>
        <v>0.94428910867504545</v>
      </c>
      <c r="BD16" s="33">
        <f t="shared" si="6"/>
        <v>0.24276434201258754</v>
      </c>
      <c r="BE16" s="33">
        <f t="shared" si="6"/>
        <v>-0.22222410644411153</v>
      </c>
      <c r="BF16" s="33">
        <f t="shared" si="6"/>
        <v>0.98029831718695737</v>
      </c>
      <c r="BG16" s="33">
        <f t="shared" si="6"/>
        <v>0.95885020167162038</v>
      </c>
      <c r="BH16" s="33">
        <f t="shared" si="6"/>
        <v>0.26444585397579934</v>
      </c>
      <c r="BI16" s="33"/>
      <c r="BJ16" s="33">
        <f t="shared" si="7"/>
        <v>706.1</v>
      </c>
      <c r="BK16" s="33"/>
      <c r="BL16" s="33"/>
      <c r="BM16" s="41">
        <v>-0.68478802763451829</v>
      </c>
      <c r="BN16" s="33">
        <v>-0.18452113478176593</v>
      </c>
      <c r="BO16" s="33">
        <v>4.8019814080389085E-3</v>
      </c>
      <c r="BP16" s="33">
        <v>-1.4510769167816828E-3</v>
      </c>
      <c r="BQ16" s="33">
        <v>5.8567805753672797E-3</v>
      </c>
      <c r="BR16" s="42">
        <v>-9.0458835285166901E-4</v>
      </c>
      <c r="BS16" s="43">
        <f t="shared" si="8"/>
        <v>706.1</v>
      </c>
      <c r="BT16" s="33" t="s">
        <v>50</v>
      </c>
      <c r="BU16" s="43">
        <v>-1853.464294502277</v>
      </c>
      <c r="BV16" s="33" t="s">
        <v>24</v>
      </c>
      <c r="BW16" s="33"/>
      <c r="BX16" s="33"/>
      <c r="BY16" s="33"/>
      <c r="CC16">
        <f>'Step (2)'!BU30</f>
        <v>3968.0443441115835</v>
      </c>
      <c r="CD16" t="s">
        <v>47</v>
      </c>
      <c r="CE16" s="277"/>
      <c r="CF16" s="277"/>
      <c r="CG16" s="277"/>
      <c r="CH16" s="277"/>
      <c r="CI16" s="277"/>
      <c r="CJ16" s="277"/>
      <c r="CK16" s="277"/>
      <c r="CL16" s="277"/>
      <c r="CM16" s="277"/>
      <c r="CN16" s="277"/>
      <c r="CO16" s="277"/>
      <c r="CQ16" s="60" t="s">
        <v>147</v>
      </c>
      <c r="CR16">
        <f>SUM(CR15:CT15)</f>
        <v>-0.32925946420021701</v>
      </c>
      <c r="CV16" s="1" t="s">
        <v>147</v>
      </c>
      <c r="CW16">
        <f>SUM(CW15:CY15)</f>
        <v>0.70049674329344691</v>
      </c>
      <c r="CY16" s="56"/>
      <c r="DB16" t="s">
        <v>42</v>
      </c>
      <c r="DC16">
        <f>DC15/(SQRT(SUMSQ($DC$15:$DE$15)))</f>
        <v>0.23407417668695424</v>
      </c>
      <c r="DD16">
        <f>DD15/(SQRT(SUMSQ($DC$15:$DE$15)))</f>
        <v>0.74075178431570776</v>
      </c>
      <c r="DE16">
        <f>DE15/(SQRT(SUMSQ($DC$15:$DE$15)))</f>
        <v>-0.62967934207929976</v>
      </c>
      <c r="DI16" t="s">
        <v>43</v>
      </c>
      <c r="DJ16">
        <f>DJ15/(SQRT(SUMSQ($DC$15:$DE$15)))</f>
        <v>0.11460492651532769</v>
      </c>
      <c r="DK16">
        <f>DK15/(SQRT(SUMSQ($DC$15:$DE$15)))</f>
        <v>0.6656470022284755</v>
      </c>
      <c r="DL16">
        <f>DL15/(SQRT(SUMSQ($DC$15:$DE$15)))</f>
        <v>0.4329312227241276</v>
      </c>
    </row>
    <row r="17" spans="2:118" x14ac:dyDescent="0.3">
      <c r="B17" s="212">
        <v>695.628662109375</v>
      </c>
      <c r="C17" s="213">
        <v>317.32009887695313</v>
      </c>
      <c r="D17" s="213">
        <v>372.47775268554688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>
        <f t="shared" si="5"/>
        <v>-6.5971831411418513</v>
      </c>
      <c r="N17" s="89" t="s">
        <v>141</v>
      </c>
      <c r="U17" s="50" t="s">
        <v>137</v>
      </c>
      <c r="V17" s="13"/>
      <c r="W17" s="172">
        <f>'Step (2)'!CW63/1000</f>
        <v>-6.5971831411418513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7"/>
      <c r="AK17" s="277"/>
      <c r="AL17" s="277"/>
      <c r="AM17" s="277"/>
      <c r="AN17" s="277"/>
      <c r="AO17" s="277"/>
      <c r="AP17" s="277"/>
      <c r="AQ17" s="277"/>
      <c r="AR17" s="277"/>
      <c r="AV17" t="s">
        <v>66</v>
      </c>
      <c r="BB17" s="33" t="s">
        <v>59</v>
      </c>
      <c r="BC17" s="33">
        <f t="shared" si="6"/>
        <v>0.19510436210233836</v>
      </c>
      <c r="BD17" s="33">
        <f t="shared" si="6"/>
        <v>0.13086635053732423</v>
      </c>
      <c r="BE17" s="33">
        <f t="shared" si="6"/>
        <v>0.97201249281358626</v>
      </c>
      <c r="BF17" s="33">
        <f t="shared" si="6"/>
        <v>0.14240570919335802</v>
      </c>
      <c r="BG17" s="33">
        <f t="shared" si="6"/>
        <v>0.1022385799174179</v>
      </c>
      <c r="BH17" s="33">
        <f t="shared" si="6"/>
        <v>1.7882148312796744E-2</v>
      </c>
      <c r="BI17" s="33"/>
      <c r="BJ17" s="33">
        <f t="shared" si="7"/>
        <v>1656</v>
      </c>
      <c r="BK17" s="33"/>
      <c r="BL17" s="33"/>
      <c r="BM17" s="41">
        <v>7.259891839621381E-2</v>
      </c>
      <c r="BN17" s="33">
        <v>-1.5802643492829463E-2</v>
      </c>
      <c r="BO17" s="33">
        <v>1.01853732774787</v>
      </c>
      <c r="BP17" s="33">
        <v>7.103860131697663E-4</v>
      </c>
      <c r="BQ17" s="33">
        <v>-5.1565443025340576E-4</v>
      </c>
      <c r="BR17" s="42">
        <v>1.5678788460581907E-5</v>
      </c>
      <c r="BS17" s="43">
        <f t="shared" si="8"/>
        <v>1656</v>
      </c>
      <c r="BT17" s="33" t="s">
        <v>51</v>
      </c>
      <c r="BU17" s="43">
        <v>1875.0321716687365</v>
      </c>
      <c r="BV17" s="33" t="s">
        <v>25</v>
      </c>
      <c r="BW17" s="33"/>
      <c r="BX17" s="33"/>
      <c r="BY17" s="33"/>
      <c r="CC17">
        <f>'Step (2)'!BU31</f>
        <v>1880.1151681481808</v>
      </c>
      <c r="CD17" t="s">
        <v>48</v>
      </c>
      <c r="CE17" s="277"/>
      <c r="CF17" s="277"/>
      <c r="CG17" s="277"/>
      <c r="CH17" s="277"/>
      <c r="CI17" s="277"/>
      <c r="CJ17" s="277"/>
      <c r="CK17" s="277"/>
      <c r="CL17" s="277"/>
      <c r="CM17" s="277"/>
      <c r="CN17" s="277"/>
      <c r="CO17" s="277"/>
      <c r="CQ17" s="50"/>
      <c r="CY17" s="56"/>
      <c r="DB17" t="s">
        <v>389</v>
      </c>
      <c r="DC17">
        <f>DC7</f>
        <v>-4.948974609375</v>
      </c>
      <c r="DD17">
        <f>DD7</f>
        <v>39.626007080078125</v>
      </c>
      <c r="DE17">
        <f>DE7</f>
        <v>15.751312255859375</v>
      </c>
      <c r="DF17">
        <f>SQRT(SUMSQ(DC17:DE17))</f>
        <v>42.928040073781915</v>
      </c>
      <c r="DG17" t="s">
        <v>397</v>
      </c>
      <c r="DI17" t="s">
        <v>415</v>
      </c>
      <c r="DJ17">
        <f>DJ7</f>
        <v>734.21588134765625</v>
      </c>
      <c r="DK17">
        <f>DK7</f>
        <v>316.87884521484375</v>
      </c>
      <c r="DL17">
        <f>DL7</f>
        <v>185.66046142578125</v>
      </c>
      <c r="DM17">
        <f>SQRT(SUMSQ(DJ17:DL17))</f>
        <v>820.94760484737549</v>
      </c>
      <c r="DN17" t="s">
        <v>397</v>
      </c>
    </row>
    <row r="18" spans="2:118" ht="15" thickBot="1" x14ac:dyDescent="0.35">
      <c r="B18" s="215">
        <v>651.8800048828125</v>
      </c>
      <c r="C18" s="184">
        <v>265</v>
      </c>
      <c r="D18" s="184">
        <v>505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>
        <f t="shared" si="5"/>
        <v>-7.1268305289143825</v>
      </c>
      <c r="N18" s="89" t="s">
        <v>141</v>
      </c>
      <c r="U18" s="50" t="s">
        <v>138</v>
      </c>
      <c r="V18" s="13"/>
      <c r="W18" s="172">
        <f>'Step (2)'!CW58/1000</f>
        <v>-7.1268305289143825</v>
      </c>
      <c r="X18" s="89" t="s">
        <v>141</v>
      </c>
      <c r="AB18" s="6" t="s">
        <v>6</v>
      </c>
      <c r="AC18" s="9">
        <f>'Step (2)'!C28</f>
        <v>2249.25</v>
      </c>
      <c r="AD18" s="10">
        <f>'Step (2)'!C29</f>
        <v>706.1</v>
      </c>
      <c r="AE18" s="11">
        <f>'Step (2)'!C30</f>
        <v>1656</v>
      </c>
      <c r="AF18" t="s">
        <v>8</v>
      </c>
      <c r="AJ18" s="277"/>
      <c r="AK18" s="277"/>
      <c r="AL18" s="277"/>
      <c r="AM18" s="277"/>
      <c r="AN18" s="277"/>
      <c r="AO18" s="277"/>
      <c r="AP18" s="277"/>
      <c r="AQ18" s="277"/>
      <c r="AR18" s="277"/>
      <c r="BB18" s="33" t="s">
        <v>61</v>
      </c>
      <c r="BC18" s="33">
        <f t="shared" si="6"/>
        <v>-286.11654151575834</v>
      </c>
      <c r="BD18" s="33">
        <f t="shared" si="6"/>
        <v>-78.464090220799434</v>
      </c>
      <c r="BE18" s="33">
        <f t="shared" si="6"/>
        <v>5.4399216446600533</v>
      </c>
      <c r="BF18" s="33">
        <f t="shared" si="6"/>
        <v>-190.11716295971578</v>
      </c>
      <c r="BG18" s="33">
        <f t="shared" si="6"/>
        <v>-121.56790738070234</v>
      </c>
      <c r="BH18" s="33">
        <f t="shared" si="6"/>
        <v>-33.1421405516381</v>
      </c>
      <c r="BI18" s="33"/>
      <c r="BJ18" s="33">
        <f t="shared" si="7"/>
        <v>48000</v>
      </c>
      <c r="BK18" s="33"/>
      <c r="BL18" s="33"/>
      <c r="BM18" s="41">
        <v>-0.70357300174276294</v>
      </c>
      <c r="BN18" s="33">
        <v>-0.15670547246450392</v>
      </c>
      <c r="BO18" s="33">
        <v>-4.8455806815299471E-2</v>
      </c>
      <c r="BP18" s="33">
        <v>-1.3128752385702324E-3</v>
      </c>
      <c r="BQ18" s="33">
        <v>-4.8563041393229348E-3</v>
      </c>
      <c r="BR18" s="42">
        <v>3.4768031280960947E-2</v>
      </c>
      <c r="BS18" s="43">
        <f t="shared" si="8"/>
        <v>48000</v>
      </c>
      <c r="BT18" s="33" t="s">
        <v>52</v>
      </c>
      <c r="BU18" s="43">
        <v>2822.4940558341632</v>
      </c>
      <c r="BV18" s="33" t="s">
        <v>45</v>
      </c>
      <c r="BW18" s="33"/>
      <c r="BX18" s="33"/>
      <c r="BY18" s="33"/>
      <c r="CE18" s="277"/>
      <c r="CF18" s="277"/>
      <c r="CG18" s="277"/>
      <c r="CH18" s="277"/>
      <c r="CI18" s="277"/>
      <c r="CJ18" s="277"/>
      <c r="CK18" s="277"/>
      <c r="CL18" s="277"/>
      <c r="CM18" s="277"/>
      <c r="CN18" s="277"/>
      <c r="CO18" s="277"/>
      <c r="CQ18" s="61" t="s">
        <v>145</v>
      </c>
      <c r="CR18" s="62">
        <f>-CC6/CR16</f>
        <v>5694.6948395948366</v>
      </c>
      <c r="CS18" s="62"/>
      <c r="CT18" s="62"/>
      <c r="CU18" s="62"/>
      <c r="CV18" s="63" t="s">
        <v>146</v>
      </c>
      <c r="CW18" s="62">
        <f>-CC17/CW16</f>
        <v>-2683.974174253337</v>
      </c>
      <c r="CX18" s="62"/>
      <c r="CY18" s="64"/>
      <c r="DB18" t="s">
        <v>394</v>
      </c>
      <c r="DC18">
        <f>DC16*DC17</f>
        <v>-1.1584271571340941</v>
      </c>
      <c r="DD18">
        <f t="shared" ref="DD18:DE18" si="9">DD16*DD17</f>
        <v>29.353035449874739</v>
      </c>
      <c r="DE18">
        <f t="shared" si="9"/>
        <v>-9.9182759381551424</v>
      </c>
      <c r="DF18">
        <f>SUM(DC18:DE18)</f>
        <v>18.276332354585499</v>
      </c>
      <c r="DG18" t="s">
        <v>396</v>
      </c>
      <c r="DI18" t="s">
        <v>416</v>
      </c>
      <c r="DJ18">
        <f>DJ16*DJ17</f>
        <v>84.144757128234701</v>
      </c>
      <c r="DK18">
        <f t="shared" ref="DK18:DL18" si="10">DK16*DK17</f>
        <v>210.92945338688185</v>
      </c>
      <c r="DL18">
        <f t="shared" si="10"/>
        <v>80.378210576589197</v>
      </c>
      <c r="DM18">
        <f>SUM(DJ18:DL18)</f>
        <v>375.45242109170573</v>
      </c>
      <c r="DN18" t="s">
        <v>396</v>
      </c>
    </row>
    <row r="19" spans="2:118" ht="15" thickBot="1" x14ac:dyDescent="0.35">
      <c r="B19" s="224">
        <v>708</v>
      </c>
      <c r="C19" s="225">
        <v>275</v>
      </c>
      <c r="D19" s="225">
        <v>334.04977416992188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>
        <f t="shared" si="5"/>
        <v>-1.9378455153163863</v>
      </c>
      <c r="N19" s="91" t="s">
        <v>141</v>
      </c>
      <c r="U19" s="92" t="s">
        <v>402</v>
      </c>
      <c r="V19" s="5"/>
      <c r="W19" s="180">
        <f>DC29</f>
        <v>-1.9378455153163863</v>
      </c>
      <c r="X19" s="91" t="s">
        <v>141</v>
      </c>
      <c r="AB19" s="8" t="s">
        <v>7</v>
      </c>
      <c r="AC19" s="14">
        <f>'Step (2)'!C31</f>
        <v>48</v>
      </c>
      <c r="AD19" s="15">
        <f>'Step (2)'!C32</f>
        <v>0</v>
      </c>
      <c r="AE19" s="16">
        <f>'Step (2)'!C33</f>
        <v>134</v>
      </c>
      <c r="AF19" t="s">
        <v>9</v>
      </c>
      <c r="AJ19" s="277"/>
      <c r="AK19" s="277"/>
      <c r="AL19" s="277"/>
      <c r="AM19" s="277"/>
      <c r="AN19" s="277"/>
      <c r="AO19" s="277"/>
      <c r="AP19" s="277"/>
      <c r="AQ19" s="277"/>
      <c r="AR19" s="277"/>
      <c r="BB19" s="33" t="s">
        <v>62</v>
      </c>
      <c r="BC19" s="33">
        <f t="shared" si="6"/>
        <v>-75.719623975023296</v>
      </c>
      <c r="BD19" s="33">
        <f t="shared" si="6"/>
        <v>280.01558872135837</v>
      </c>
      <c r="BE19" s="33">
        <f t="shared" si="6"/>
        <v>-15.855237938655321</v>
      </c>
      <c r="BF19" s="33">
        <f t="shared" si="6"/>
        <v>-29.354030838182897</v>
      </c>
      <c r="BG19" s="33">
        <f t="shared" si="6"/>
        <v>-32.511776038412208</v>
      </c>
      <c r="BH19" s="33">
        <f t="shared" si="6"/>
        <v>118.40890768919802</v>
      </c>
      <c r="BI19" s="33"/>
      <c r="BJ19" s="33">
        <f t="shared" si="7"/>
        <v>0</v>
      </c>
      <c r="BK19" s="33"/>
      <c r="BL19" s="33"/>
      <c r="BM19" s="41">
        <v>-3.3425283707375998E-2</v>
      </c>
      <c r="BN19" s="33">
        <v>1.7520711455403002</v>
      </c>
      <c r="BO19" s="33">
        <v>0.36605798558001373</v>
      </c>
      <c r="BP19" s="33">
        <v>6.4998325961938162E-3</v>
      </c>
      <c r="BQ19" s="33">
        <v>4.5128846321803532E-3</v>
      </c>
      <c r="BR19" s="42">
        <v>-2.1006606880691586E-2</v>
      </c>
      <c r="BS19" s="43">
        <f t="shared" si="8"/>
        <v>0</v>
      </c>
      <c r="BT19" s="33" t="s">
        <v>53</v>
      </c>
      <c r="BU19" s="43">
        <v>-734.74571678767597</v>
      </c>
      <c r="BV19" s="33" t="s">
        <v>46</v>
      </c>
      <c r="BW19" s="33"/>
      <c r="BX19" s="33"/>
      <c r="BY19" s="33"/>
      <c r="CE19" s="277"/>
      <c r="CF19" s="277"/>
      <c r="CG19" s="277"/>
      <c r="CH19" s="277"/>
      <c r="CI19" s="277"/>
      <c r="CJ19" s="277"/>
      <c r="CK19" s="277"/>
      <c r="CL19" s="277"/>
      <c r="CM19" s="277"/>
      <c r="CN19" s="277"/>
      <c r="CO19" s="277"/>
      <c r="DB19" t="s">
        <v>395</v>
      </c>
      <c r="DC19">
        <f>SQRT(DF17^2-DF18^2)</f>
        <v>38.843175722911191</v>
      </c>
      <c r="DD19" t="s">
        <v>113</v>
      </c>
      <c r="DF19" s="1" t="s">
        <v>398</v>
      </c>
      <c r="DI19" t="s">
        <v>395</v>
      </c>
      <c r="DJ19">
        <f>SQRT(DM17^2-DM18^2)</f>
        <v>730.06194901598519</v>
      </c>
      <c r="DK19" t="s">
        <v>113</v>
      </c>
      <c r="DM19" s="1" t="s">
        <v>398</v>
      </c>
    </row>
    <row r="20" spans="2:118" ht="15" thickBot="1" x14ac:dyDescent="0.35">
      <c r="B20" s="215">
        <v>732.3968505859375</v>
      </c>
      <c r="C20" s="184">
        <v>301.06387329101563</v>
      </c>
      <c r="D20" s="184">
        <v>221.27531433105469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62" t="s">
        <v>419</v>
      </c>
      <c r="V20" s="263"/>
      <c r="W20" s="263"/>
      <c r="X20" s="264"/>
      <c r="AJ20" s="277"/>
      <c r="AK20" s="277"/>
      <c r="AL20" s="277"/>
      <c r="AM20" s="277"/>
      <c r="AN20" s="277"/>
      <c r="AO20" s="277"/>
      <c r="AP20" s="277"/>
      <c r="AQ20" s="277"/>
      <c r="AR20" s="277"/>
      <c r="BB20" s="33" t="s">
        <v>63</v>
      </c>
      <c r="BC20" s="33">
        <f t="shared" si="6"/>
        <v>-22.216006459515562</v>
      </c>
      <c r="BD20" s="33">
        <f t="shared" si="6"/>
        <v>56.876900666861133</v>
      </c>
      <c r="BE20" s="33">
        <f t="shared" si="6"/>
        <v>-3.1983463940900432</v>
      </c>
      <c r="BF20" s="33">
        <f t="shared" si="6"/>
        <v>19.329883793249643</v>
      </c>
      <c r="BG20" s="33">
        <f t="shared" si="6"/>
        <v>-10.027356109858632</v>
      </c>
      <c r="BH20" s="33">
        <f t="shared" si="6"/>
        <v>36.016830926773387</v>
      </c>
      <c r="BI20" s="33"/>
      <c r="BJ20" s="33">
        <f t="shared" si="7"/>
        <v>134000</v>
      </c>
      <c r="BK20" s="33"/>
      <c r="BL20" s="33"/>
      <c r="BM20" s="44">
        <v>1.7452611567280147</v>
      </c>
      <c r="BN20" s="45">
        <v>0.46474424220231508</v>
      </c>
      <c r="BO20" s="45">
        <v>0.13611413873850658</v>
      </c>
      <c r="BP20" s="45">
        <v>1.6812331963461772E-3</v>
      </c>
      <c r="BQ20" s="45">
        <v>-5.2461714386155354E-3</v>
      </c>
      <c r="BR20" s="46">
        <v>-3.6444635941521473E-3</v>
      </c>
      <c r="BS20" s="47">
        <f t="shared" si="8"/>
        <v>134000</v>
      </c>
      <c r="BT20" s="33" t="s">
        <v>54</v>
      </c>
      <c r="BU20" s="47">
        <v>4071.4306517487366</v>
      </c>
      <c r="BV20" s="33" t="s">
        <v>47</v>
      </c>
      <c r="BW20" s="33"/>
      <c r="BX20" s="33"/>
      <c r="BY20" s="33"/>
      <c r="CE20" s="277"/>
      <c r="CF20" s="277"/>
      <c r="CG20" s="277"/>
      <c r="CH20" s="277"/>
      <c r="CI20" s="277"/>
      <c r="CJ20" s="277"/>
      <c r="CK20" s="277"/>
      <c r="CL20" s="277"/>
      <c r="CM20" s="277"/>
      <c r="CN20" s="277"/>
      <c r="CO20" s="277"/>
      <c r="CX20" s="51" t="s">
        <v>267</v>
      </c>
      <c r="CY20" s="111" t="s">
        <v>280</v>
      </c>
    </row>
    <row r="21" spans="2:118" x14ac:dyDescent="0.3">
      <c r="B21" s="215">
        <v>723.6514892578125</v>
      </c>
      <c r="C21" s="184">
        <v>228.89471435546875</v>
      </c>
      <c r="D21" s="184">
        <v>363.4765625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7"/>
      <c r="AK21" s="277"/>
      <c r="AL21" s="277"/>
      <c r="AM21" s="277"/>
      <c r="AN21" s="277"/>
      <c r="AO21" s="277"/>
      <c r="AP21" s="277"/>
      <c r="AQ21" s="277"/>
      <c r="AR21" s="277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7"/>
      <c r="CF21" s="277"/>
      <c r="CG21" s="277"/>
      <c r="CH21" s="277"/>
      <c r="CI21" s="277"/>
      <c r="CJ21" s="277"/>
      <c r="CK21" s="277"/>
      <c r="CL21" s="277"/>
      <c r="CM21" s="277"/>
      <c r="CN21" s="277"/>
      <c r="CO21" s="277"/>
      <c r="DB21" s="1" t="s">
        <v>391</v>
      </c>
      <c r="DI21" s="1" t="s">
        <v>391</v>
      </c>
    </row>
    <row r="22" spans="2:118" ht="13.8" customHeight="1" thickBot="1" x14ac:dyDescent="0.35">
      <c r="B22" s="228">
        <v>724.5831298828125</v>
      </c>
      <c r="C22" s="229">
        <v>259.80364990234375</v>
      </c>
      <c r="D22" s="229">
        <v>173.92433166503906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>
        <f>IF($B$36=0,W22,
IF($B$36=1, W46,
IF($B$36=2, W22,W46)))</f>
        <v>-5.9428148689955607E-2</v>
      </c>
      <c r="N22" s="89" t="s">
        <v>141</v>
      </c>
      <c r="U22" s="50" t="s">
        <v>384</v>
      </c>
      <c r="V22" s="7" t="s">
        <v>2</v>
      </c>
      <c r="W22" s="178">
        <f>DC39</f>
        <v>-5.9428148689955607E-2</v>
      </c>
      <c r="X22" s="89" t="s">
        <v>141</v>
      </c>
      <c r="AB22" s="6">
        <v>1</v>
      </c>
      <c r="AC22" s="18">
        <f t="shared" ref="AC22:AC34" si="11">AC3-$AC$11</f>
        <v>80.40203857421875</v>
      </c>
      <c r="AD22" s="18">
        <f t="shared" ref="AD22:AD34" si="12">AD3-$AD$11</f>
        <v>-370.26286315917969</v>
      </c>
      <c r="AE22" s="18">
        <f t="shared" ref="AE22:AE34" si="13">AE3-$AE$11</f>
        <v>226.494873046875</v>
      </c>
      <c r="AJ22" s="277"/>
      <c r="AK22" s="277"/>
      <c r="AL22" s="277"/>
      <c r="AM22" s="277"/>
      <c r="AN22" s="277"/>
      <c r="AO22" s="277"/>
      <c r="AP22" s="277"/>
      <c r="AQ22" s="277"/>
      <c r="AR22" s="277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7"/>
      <c r="CF22" s="277"/>
      <c r="CG22" s="277"/>
      <c r="CH22" s="277"/>
      <c r="CI22" s="277"/>
      <c r="CJ22" s="277"/>
      <c r="CK22" s="277"/>
      <c r="CL22" s="277"/>
      <c r="CM22" s="277"/>
      <c r="CN22" s="277"/>
      <c r="CO22" s="277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-43.7486572265625</v>
      </c>
      <c r="DD22">
        <f>DD9-DD8</f>
        <v>-52.320098876953125</v>
      </c>
      <c r="DE22">
        <f>DE9-DE8</f>
        <v>132.52224731445313</v>
      </c>
      <c r="DI22" t="s">
        <v>409</v>
      </c>
      <c r="DJ22">
        <f>DJ9-DJ8</f>
        <v>-8.745361328125</v>
      </c>
      <c r="DK22">
        <f>DK9-DK8</f>
        <v>-72.169158935546875</v>
      </c>
      <c r="DL22">
        <f>DL9-DL8</f>
        <v>142.20124816894531</v>
      </c>
    </row>
    <row r="23" spans="2:118" x14ac:dyDescent="0.3">
      <c r="F23" t="s">
        <v>111</v>
      </c>
      <c r="K23" s="50" t="s">
        <v>384</v>
      </c>
      <c r="L23" s="7" t="s">
        <v>3</v>
      </c>
      <c r="M23" s="178">
        <f t="shared" ref="M23:M24" si="14">IF($B$36=0,W23,
IF($B$36=1, W47,
IF($B$36=2, W23,W47)))</f>
        <v>-1.3078917103570413</v>
      </c>
      <c r="N23" s="89" t="s">
        <v>141</v>
      </c>
      <c r="U23" s="50" t="s">
        <v>384</v>
      </c>
      <c r="V23" s="7" t="s">
        <v>3</v>
      </c>
      <c r="W23" s="178">
        <f>DD39</f>
        <v>-1.3078917103570413</v>
      </c>
      <c r="X23" s="89" t="s">
        <v>141</v>
      </c>
      <c r="AB23" s="7">
        <v>2</v>
      </c>
      <c r="AC23" s="19">
        <f t="shared" si="11"/>
        <v>-6.45989990234375</v>
      </c>
      <c r="AD23" s="20">
        <f t="shared" si="12"/>
        <v>-60.80322265625</v>
      </c>
      <c r="AE23" s="21">
        <f t="shared" si="13"/>
        <v>290.43389892578125</v>
      </c>
      <c r="AJ23" s="277"/>
      <c r="AK23" s="277"/>
      <c r="AL23" s="277"/>
      <c r="AM23" s="277"/>
      <c r="AN23" s="277"/>
      <c r="AO23" s="277"/>
      <c r="AP23" s="277"/>
      <c r="AQ23" s="277"/>
      <c r="AR23" s="277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7"/>
      <c r="CF23" s="277"/>
      <c r="CG23" s="277"/>
      <c r="CH23" s="277"/>
      <c r="CI23" s="277"/>
      <c r="CJ23" s="277"/>
      <c r="CK23" s="277"/>
      <c r="CL23" s="277"/>
      <c r="CM23" s="277"/>
      <c r="CN23" s="277"/>
      <c r="CO23" s="277"/>
      <c r="CQ23" s="28" t="s">
        <v>261</v>
      </c>
      <c r="CR23" s="51">
        <f>CC5</f>
        <v>-1853.464294502277</v>
      </c>
      <c r="CS23" t="s">
        <v>8</v>
      </c>
      <c r="CT23" s="13"/>
      <c r="CV23" s="28" t="s">
        <v>263</v>
      </c>
      <c r="CW23" s="51">
        <f>CC16</f>
        <v>3968.0443441115835</v>
      </c>
      <c r="CX23" t="s">
        <v>8</v>
      </c>
      <c r="CY23" s="13"/>
      <c r="DB23" t="s">
        <v>387</v>
      </c>
      <c r="DC23">
        <f>DC22/(SQRT(SUMSQ($DC$22:$DE$22)))</f>
        <v>-0.29353263296871862</v>
      </c>
      <c r="DD23">
        <f>DD22/(SQRT(SUMSQ($DC$22:$DE$22)))</f>
        <v>-0.35104292003758164</v>
      </c>
      <c r="DE23">
        <f>DE22/(SQRT(SUMSQ($DC$22:$DE$22)))</f>
        <v>0.88916109995542414</v>
      </c>
      <c r="DI23" t="s">
        <v>387</v>
      </c>
      <c r="DJ23">
        <f>DJ22/(SQRT(SUMSQ($DC$22:$DE$22)))</f>
        <v>-5.8677205190853905E-2</v>
      </c>
      <c r="DK23">
        <f>DK22/(SQRT(SUMSQ($DC$22:$DE$22)))</f>
        <v>-0.48422065005978948</v>
      </c>
      <c r="DL23">
        <f>DL22/(SQRT(SUMSQ($DC$22:$DE$22)))</f>
        <v>0.95410258125877623</v>
      </c>
    </row>
    <row r="24" spans="2:118" ht="15" thickBot="1" x14ac:dyDescent="0.35">
      <c r="K24" s="74" t="s">
        <v>384</v>
      </c>
      <c r="L24" s="94" t="s">
        <v>4</v>
      </c>
      <c r="M24" s="235">
        <f t="shared" si="14"/>
        <v>-3.3013757740730565E-2</v>
      </c>
      <c r="N24" s="93" t="s">
        <v>141</v>
      </c>
      <c r="U24" s="74" t="s">
        <v>384</v>
      </c>
      <c r="V24" s="94" t="s">
        <v>4</v>
      </c>
      <c r="W24" s="235">
        <f>DE39</f>
        <v>-3.3013757740730565E-2</v>
      </c>
      <c r="X24" s="93" t="s">
        <v>141</v>
      </c>
      <c r="AB24" s="7">
        <v>3</v>
      </c>
      <c r="AC24" s="19">
        <f t="shared" si="11"/>
        <v>-141.4169921875</v>
      </c>
      <c r="AD24" s="20">
        <f t="shared" si="12"/>
        <v>-352.37277221679688</v>
      </c>
      <c r="AE24" s="21">
        <f t="shared" si="13"/>
        <v>213.19308471679688</v>
      </c>
      <c r="AJ24" s="277"/>
      <c r="AK24" s="277"/>
      <c r="AL24" s="277"/>
      <c r="AM24" s="277"/>
      <c r="AN24" s="277"/>
      <c r="AO24" s="277"/>
      <c r="AP24" s="277"/>
      <c r="AQ24" s="277"/>
      <c r="AR24" s="277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7"/>
      <c r="CF24" s="277"/>
      <c r="CG24" s="277"/>
      <c r="CH24" s="277"/>
      <c r="CI24" s="277"/>
      <c r="CJ24" s="277"/>
      <c r="CK24" s="277"/>
      <c r="CL24" s="277"/>
      <c r="CM24" s="277"/>
      <c r="CN24" s="277"/>
      <c r="CO24" s="277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-12.371337890625</v>
      </c>
      <c r="DD24">
        <f>DD8</f>
        <v>42.320098876953125</v>
      </c>
      <c r="DE24">
        <f>DE8</f>
        <v>38.427978515625</v>
      </c>
      <c r="DF24">
        <f>SQRT(SUMSQ(DC24:DE24))</f>
        <v>58.487180671976652</v>
      </c>
      <c r="DG24" t="s">
        <v>397</v>
      </c>
      <c r="DI24" t="s">
        <v>388</v>
      </c>
      <c r="DJ24">
        <f>DJ8</f>
        <v>732.3968505859375</v>
      </c>
      <c r="DK24">
        <f>DK8</f>
        <v>301.06387329101563</v>
      </c>
      <c r="DL24">
        <f>DL8</f>
        <v>221.27531433105469</v>
      </c>
      <c r="DM24">
        <f>SQRT(SUMSQ(DJ24:DL24))</f>
        <v>822.19667189882</v>
      </c>
      <c r="DN24" t="s">
        <v>397</v>
      </c>
    </row>
    <row r="25" spans="2:118" ht="15" thickBot="1" x14ac:dyDescent="0.35">
      <c r="AB25" s="7">
        <v>4</v>
      </c>
      <c r="AC25" s="19">
        <f t="shared" si="11"/>
        <v>76.3690185546875</v>
      </c>
      <c r="AD25" s="20">
        <f t="shared" si="12"/>
        <v>-405.72032165527344</v>
      </c>
      <c r="AE25" s="21">
        <f t="shared" si="13"/>
        <v>135</v>
      </c>
      <c r="AJ25" s="277"/>
      <c r="AK25" s="277"/>
      <c r="AL25" s="277"/>
      <c r="AM25" s="277"/>
      <c r="AN25" s="277"/>
      <c r="AO25" s="277"/>
      <c r="AP25" s="277"/>
      <c r="AQ25" s="277"/>
      <c r="AR25" s="277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7"/>
      <c r="CF25" s="277"/>
      <c r="CG25" s="277"/>
      <c r="CH25" s="277"/>
      <c r="CI25" s="277"/>
      <c r="CJ25" s="277"/>
      <c r="CK25" s="277"/>
      <c r="CL25" s="277"/>
      <c r="CM25" s="277"/>
      <c r="CN25" s="277"/>
      <c r="CO25" s="277"/>
      <c r="CQ25" s="12"/>
      <c r="CR25" s="51">
        <f>'Step (2)'!AC47</f>
        <v>0.96121770299149067</v>
      </c>
      <c r="CS25" s="51">
        <f>'Step (2)'!AD47</f>
        <v>0.24276434201258754</v>
      </c>
      <c r="CT25" s="67">
        <f>'Step (2)'!AE47</f>
        <v>0.13086635053732423</v>
      </c>
      <c r="CV25" s="12"/>
      <c r="CW25" s="51">
        <f>CR68</f>
        <v>0.96423473235863555</v>
      </c>
      <c r="CX25" s="51">
        <f>CS68</f>
        <v>0.26444585397579934</v>
      </c>
      <c r="CY25" s="67">
        <f>CT68</f>
        <v>1.7882148312796744E-2</v>
      </c>
      <c r="DB25" t="s">
        <v>394</v>
      </c>
      <c r="DC25">
        <f>DC23*DC24</f>
        <v>3.6313913843808296</v>
      </c>
      <c r="DD25">
        <f t="shared" ref="DD25:DE25" si="15">DD23*DD24</f>
        <v>-14.856171086044805</v>
      </c>
      <c r="DE25">
        <f t="shared" si="15"/>
        <v>34.168663646016533</v>
      </c>
      <c r="DF25">
        <f>SUM(DC25:DE25)</f>
        <v>22.943883944352557</v>
      </c>
      <c r="DG25" t="s">
        <v>396</v>
      </c>
      <c r="DI25" t="s">
        <v>416</v>
      </c>
      <c r="DJ25">
        <f>DJ23*DJ24</f>
        <v>-42.975000282966221</v>
      </c>
      <c r="DK25">
        <f t="shared" ref="DK25:DL25" si="16">DK23*DK24</f>
        <v>-145.78134443449369</v>
      </c>
      <c r="DL25">
        <f t="shared" si="16"/>
        <v>211.11934857210636</v>
      </c>
      <c r="DM25">
        <f>SUM(DJ25:DL25)</f>
        <v>22.36300385464645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8" t="s">
        <v>142</v>
      </c>
      <c r="V26" s="269"/>
      <c r="W26" s="269"/>
      <c r="X26" s="270"/>
      <c r="AB26" s="7">
        <v>5</v>
      </c>
      <c r="AC26" s="19">
        <f t="shared" si="11"/>
        <v>33.994873046875</v>
      </c>
      <c r="AD26" s="20">
        <f t="shared" si="12"/>
        <v>-102.24539184570313</v>
      </c>
      <c r="AE26" s="21">
        <f t="shared" si="13"/>
        <v>179.08511352539063</v>
      </c>
      <c r="AJ26" s="277"/>
      <c r="AK26" s="277"/>
      <c r="AL26" s="277"/>
      <c r="AM26" s="277"/>
      <c r="AN26" s="277"/>
      <c r="AO26" s="277"/>
      <c r="AP26" s="277"/>
      <c r="AQ26" s="277"/>
      <c r="AR26" s="277"/>
      <c r="BB26" s="33" t="s">
        <v>56</v>
      </c>
      <c r="BC26" s="33">
        <f t="shared" ref="BC26:BD31" si="17">BC4</f>
        <v>-0.26505163105766394</v>
      </c>
      <c r="BD26" s="33">
        <f t="shared" si="17"/>
        <v>0.96121770299149067</v>
      </c>
      <c r="BE26" s="33">
        <f t="shared" ref="BE26:BH31" si="18">BF4</f>
        <v>-0.13687886363334745</v>
      </c>
      <c r="BF26" s="33">
        <f t="shared" si="18"/>
        <v>-0.26486517991378677</v>
      </c>
      <c r="BG26" s="33">
        <f t="shared" si="18"/>
        <v>0.96423473235863555</v>
      </c>
      <c r="BH26" s="33">
        <f t="shared" si="18"/>
        <v>9.8902670594876018E-3</v>
      </c>
      <c r="BI26" s="33"/>
      <c r="BJ26" s="33">
        <f>BK4</f>
        <v>2249.25</v>
      </c>
      <c r="BK26" s="33"/>
      <c r="BL26" s="33"/>
      <c r="BM26" s="37">
        <f t="array" ref="BM26:BR31">MINVERSE(BC26:BH31)</f>
        <v>0.46343832744508379</v>
      </c>
      <c r="BN26" s="38">
        <v>-0.64269066849162704</v>
      </c>
      <c r="BO26" s="38">
        <v>-0.19518958700050121</v>
      </c>
      <c r="BP26" s="38">
        <v>-5.2194208188807642E-3</v>
      </c>
      <c r="BQ26" s="38">
        <v>3.3867558702593023E-4</v>
      </c>
      <c r="BR26" s="39">
        <v>-1.3507602195781419E-2</v>
      </c>
      <c r="BS26" s="40">
        <f t="shared" ref="BS26:BS31" si="19">BK4</f>
        <v>2249.25</v>
      </c>
      <c r="BT26" s="33" t="s">
        <v>49</v>
      </c>
      <c r="BU26" s="40">
        <f t="array" ref="BU26:BU31">MMULT(BM26:BR31,BS26:BS31)</f>
        <v>-1795.2000726299</v>
      </c>
      <c r="BV26" s="33" t="s">
        <v>23</v>
      </c>
      <c r="BW26" s="33"/>
      <c r="BX26" s="33"/>
      <c r="BY26" s="33"/>
      <c r="CE26" s="277"/>
      <c r="CF26" s="277"/>
      <c r="CG26" s="277"/>
      <c r="CH26" s="277"/>
      <c r="CI26" s="277"/>
      <c r="CJ26" s="277"/>
      <c r="CK26" s="277"/>
      <c r="CL26" s="277"/>
      <c r="CM26" s="277"/>
      <c r="CN26" s="277"/>
      <c r="CO26" s="277"/>
      <c r="CQ26" s="12"/>
      <c r="CT26" s="13"/>
      <c r="CV26" s="12"/>
      <c r="CY26" s="13"/>
      <c r="DB26" t="s">
        <v>395</v>
      </c>
      <c r="DC26">
        <f>SQRT(DF24^2-DF25^2)</f>
        <v>53.798963675005119</v>
      </c>
      <c r="DD26" t="s">
        <v>113</v>
      </c>
      <c r="DG26" s="1"/>
      <c r="DI26" t="s">
        <v>395</v>
      </c>
      <c r="DJ26">
        <f>SQRT(DM24^2-DM25^2)</f>
        <v>821.89248891816305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2" t="s">
        <v>133</v>
      </c>
      <c r="V27" s="263"/>
      <c r="W27" s="263"/>
      <c r="X27" s="264"/>
      <c r="AB27" s="7">
        <v>6</v>
      </c>
      <c r="AC27" s="19">
        <f t="shared" si="11"/>
        <v>89.86260986328125</v>
      </c>
      <c r="AD27" s="20">
        <f t="shared" si="12"/>
        <v>-363.17396545410156</v>
      </c>
      <c r="AE27" s="21">
        <f t="shared" si="13"/>
        <v>88.06121826171875</v>
      </c>
      <c r="AJ27" s="277"/>
      <c r="AK27" s="277"/>
      <c r="AL27" s="277"/>
      <c r="AM27" s="277"/>
      <c r="AN27" s="277"/>
      <c r="AO27" s="277"/>
      <c r="AP27" s="277"/>
      <c r="AQ27" s="277"/>
      <c r="AR27" s="277"/>
      <c r="BB27" s="33" t="s">
        <v>57</v>
      </c>
      <c r="BC27" s="33">
        <f t="shared" si="17"/>
        <v>0.94428910867504545</v>
      </c>
      <c r="BD27" s="33">
        <f t="shared" si="17"/>
        <v>0.24276434201258754</v>
      </c>
      <c r="BE27" s="33">
        <f t="shared" si="18"/>
        <v>0.98029831718695737</v>
      </c>
      <c r="BF27" s="33">
        <f t="shared" si="18"/>
        <v>0.95885020167162038</v>
      </c>
      <c r="BG27" s="33">
        <f t="shared" si="18"/>
        <v>0.26444585397579934</v>
      </c>
      <c r="BH27" s="33">
        <f t="shared" si="18"/>
        <v>-0.10331834817351235</v>
      </c>
      <c r="BI27" s="33"/>
      <c r="BJ27" s="33">
        <f t="shared" ref="BJ27:BJ31" si="20">BK5</f>
        <v>706.1</v>
      </c>
      <c r="BK27" s="33"/>
      <c r="BL27" s="33"/>
      <c r="BM27" s="41">
        <v>-0.68916600071756184</v>
      </c>
      <c r="BN27" s="33">
        <v>-0.18356817915403928</v>
      </c>
      <c r="BO27" s="33">
        <v>-5.6619443366077708E-2</v>
      </c>
      <c r="BP27" s="33">
        <v>-1.4939157208979446E-3</v>
      </c>
      <c r="BQ27" s="33">
        <v>5.887876372187296E-3</v>
      </c>
      <c r="BR27" s="42">
        <v>-9.0553383958027827E-4</v>
      </c>
      <c r="BS27" s="43">
        <f t="shared" si="19"/>
        <v>706.1</v>
      </c>
      <c r="BT27" s="33" t="s">
        <v>50</v>
      </c>
      <c r="BU27" s="43">
        <v>-1966.5354057357263</v>
      </c>
      <c r="BV27" s="33" t="s">
        <v>24</v>
      </c>
      <c r="BW27" s="33"/>
      <c r="BX27" s="33"/>
      <c r="BY27" s="33"/>
      <c r="CE27" s="277"/>
      <c r="CF27" s="277"/>
      <c r="CG27" s="277"/>
      <c r="CH27" s="277"/>
      <c r="CI27" s="277"/>
      <c r="CJ27" s="277"/>
      <c r="CK27" s="277"/>
      <c r="CL27" s="277"/>
      <c r="CM27" s="277"/>
      <c r="CN27" s="277"/>
      <c r="CO27" s="277"/>
      <c r="CQ27" s="28" t="s">
        <v>262</v>
      </c>
      <c r="CR27" s="51">
        <f>CC4</f>
        <v>-1658.724692362656</v>
      </c>
      <c r="CT27" s="13"/>
      <c r="CV27" s="28" t="s">
        <v>264</v>
      </c>
      <c r="CW27" s="51">
        <f>CC15</f>
        <v>-775.17437369993741</v>
      </c>
      <c r="CY27" s="13"/>
    </row>
    <row r="28" spans="2:118" x14ac:dyDescent="0.3">
      <c r="B28" s="60" t="s">
        <v>56</v>
      </c>
      <c r="C28" s="6" cm="1">
        <f t="array" ref="C28:C33">'Load Sweep Summary'!E4:E9</f>
        <v>2249.25</v>
      </c>
      <c r="D28" s="56" t="s">
        <v>114</v>
      </c>
      <c r="K28" s="279" t="e" vm="3">
        <v>#VALUE!</v>
      </c>
      <c r="L28" s="280"/>
      <c r="M28" s="280"/>
      <c r="N28" s="280"/>
      <c r="O28" s="280"/>
      <c r="P28" s="280"/>
      <c r="Q28" s="280"/>
      <c r="R28" s="280"/>
      <c r="S28" s="281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-0.12982177734375</v>
      </c>
      <c r="AD28" s="20">
        <f t="shared" si="12"/>
        <v>-37.38836669921875</v>
      </c>
      <c r="AE28" s="21">
        <f t="shared" si="13"/>
        <v>122.79850769042969</v>
      </c>
      <c r="AJ28" s="277"/>
      <c r="AK28" s="277"/>
      <c r="AL28" s="277"/>
      <c r="AM28" s="277"/>
      <c r="AN28" s="277"/>
      <c r="AO28" s="277"/>
      <c r="AP28" s="277"/>
      <c r="AQ28" s="277"/>
      <c r="AR28" s="277"/>
      <c r="BB28" s="33" t="s">
        <v>59</v>
      </c>
      <c r="BC28" s="33">
        <f t="shared" si="17"/>
        <v>0.19510436210233836</v>
      </c>
      <c r="BD28" s="33">
        <f t="shared" si="17"/>
        <v>0.13086635053732423</v>
      </c>
      <c r="BE28" s="33">
        <f t="shared" si="18"/>
        <v>0.14240570919335802</v>
      </c>
      <c r="BF28" s="33">
        <f t="shared" si="18"/>
        <v>0.1022385799174179</v>
      </c>
      <c r="BG28" s="33">
        <f t="shared" si="18"/>
        <v>1.7882148312796744E-2</v>
      </c>
      <c r="BH28" s="33">
        <f t="shared" si="18"/>
        <v>0.99459916627161371</v>
      </c>
      <c r="BI28" s="33"/>
      <c r="BJ28" s="33">
        <f t="shared" si="20"/>
        <v>1656</v>
      </c>
      <c r="BK28" s="33"/>
      <c r="BL28" s="33"/>
      <c r="BM28" s="41">
        <v>-0.70357300174276294</v>
      </c>
      <c r="BN28" s="33">
        <v>-0.15670547246450395</v>
      </c>
      <c r="BO28" s="33">
        <v>-4.8455806815299443E-2</v>
      </c>
      <c r="BP28" s="33">
        <v>-1.3128752385702328E-3</v>
      </c>
      <c r="BQ28" s="33">
        <v>-4.8563041393229348E-3</v>
      </c>
      <c r="BR28" s="42">
        <v>3.4768031280960933E-2</v>
      </c>
      <c r="BS28" s="43">
        <f t="shared" si="19"/>
        <v>1656</v>
      </c>
      <c r="BT28" s="33" t="s">
        <v>52</v>
      </c>
      <c r="BU28" s="43">
        <v>2822.4940558341614</v>
      </c>
      <c r="BV28" s="33" t="s">
        <v>45</v>
      </c>
      <c r="BW28" s="33"/>
      <c r="BX28" s="33"/>
      <c r="BY28" s="33"/>
      <c r="CE28" s="277"/>
      <c r="CF28" s="277"/>
      <c r="CG28" s="277"/>
      <c r="CH28" s="277"/>
      <c r="CI28" s="277"/>
      <c r="CJ28" s="277"/>
      <c r="CK28" s="277"/>
      <c r="CL28" s="277"/>
      <c r="CM28" s="277"/>
      <c r="CN28" s="277"/>
      <c r="CO28" s="277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706.1</v>
      </c>
      <c r="D29" s="56" t="s">
        <v>114</v>
      </c>
      <c r="K29" s="282"/>
      <c r="L29" s="283"/>
      <c r="M29" s="283"/>
      <c r="N29" s="283"/>
      <c r="O29" s="283"/>
      <c r="P29" s="283"/>
      <c r="Q29" s="283"/>
      <c r="R29" s="283"/>
      <c r="S29" s="284"/>
      <c r="U29" s="88" t="s">
        <v>128</v>
      </c>
      <c r="V29" s="7" t="s">
        <v>2</v>
      </c>
      <c r="W29" s="172">
        <f>'Step (2)'!BU15/1000</f>
        <v>-1.658724692362656</v>
      </c>
      <c r="X29" s="89" t="s">
        <v>141</v>
      </c>
      <c r="AB29" s="7">
        <v>8</v>
      </c>
      <c r="AC29" s="19">
        <f t="shared" si="11"/>
        <v>-149.4287109375</v>
      </c>
      <c r="AD29" s="20">
        <f t="shared" si="12"/>
        <v>-379.52993774414063</v>
      </c>
      <c r="AE29" s="21">
        <f t="shared" si="13"/>
        <v>88.741676330566406</v>
      </c>
      <c r="AJ29" s="277"/>
      <c r="AK29" s="277"/>
      <c r="AL29" s="277"/>
      <c r="AM29" s="277"/>
      <c r="AN29" s="277"/>
      <c r="AO29" s="277"/>
      <c r="AP29" s="277"/>
      <c r="AQ29" s="277"/>
      <c r="AR29" s="277"/>
      <c r="BB29" s="33" t="s">
        <v>61</v>
      </c>
      <c r="BC29" s="33">
        <f t="shared" si="17"/>
        <v>-286.11654151575834</v>
      </c>
      <c r="BD29" s="33">
        <f t="shared" si="17"/>
        <v>-78.464090220799434</v>
      </c>
      <c r="BE29" s="33">
        <f t="shared" si="18"/>
        <v>-190.11716295971578</v>
      </c>
      <c r="BF29" s="33">
        <f t="shared" si="18"/>
        <v>-121.56790738070234</v>
      </c>
      <c r="BG29" s="33">
        <f t="shared" si="18"/>
        <v>-33.1421405516381</v>
      </c>
      <c r="BH29" s="33">
        <f t="shared" si="18"/>
        <v>-24.499099374552785</v>
      </c>
      <c r="BI29" s="33"/>
      <c r="BJ29" s="33">
        <f t="shared" si="20"/>
        <v>48000</v>
      </c>
      <c r="BK29" s="33"/>
      <c r="BL29" s="33"/>
      <c r="BM29" s="41">
        <v>-3.4990631122951046E-2</v>
      </c>
      <c r="BN29" s="33">
        <v>1.752411875508421</v>
      </c>
      <c r="BO29" s="33">
        <v>0.34409671110267903</v>
      </c>
      <c r="BP29" s="33">
        <v>6.4845155510595189E-3</v>
      </c>
      <c r="BQ29" s="33">
        <v>4.5240029566341938E-3</v>
      </c>
      <c r="BR29" s="42">
        <v>-2.1006944940149475E-2</v>
      </c>
      <c r="BS29" s="43">
        <f t="shared" si="19"/>
        <v>48000</v>
      </c>
      <c r="BT29" s="33" t="s">
        <v>53</v>
      </c>
      <c r="BU29" s="43">
        <v>-775.17437369993741</v>
      </c>
      <c r="BV29" s="33" t="s">
        <v>46</v>
      </c>
      <c r="BW29" s="33"/>
      <c r="BX29" s="33"/>
      <c r="BY29" s="33"/>
      <c r="CE29" s="277"/>
      <c r="CF29" s="277"/>
      <c r="CG29" s="277"/>
      <c r="CH29" s="277"/>
      <c r="CI29" s="277"/>
      <c r="CJ29" s="277"/>
      <c r="CK29" s="277"/>
      <c r="CL29" s="277"/>
      <c r="CM29" s="277"/>
      <c r="CN29" s="277"/>
      <c r="CO29" s="277"/>
      <c r="CQ29" s="12"/>
      <c r="CR29" s="51">
        <f>AC46</f>
        <v>-0.26505163105766394</v>
      </c>
      <c r="CS29" s="51">
        <f>AD46</f>
        <v>0.94428910867504545</v>
      </c>
      <c r="CT29" s="67">
        <f>AE46</f>
        <v>0.19510436210233836</v>
      </c>
      <c r="CV29" s="12"/>
      <c r="CW29" s="51">
        <f>AC64</f>
        <v>-0.26486517991378677</v>
      </c>
      <c r="CX29" s="51">
        <f>AD64</f>
        <v>0.95885020167162038</v>
      </c>
      <c r="CY29" s="67">
        <f>AE64</f>
        <v>0.1022385799174179</v>
      </c>
      <c r="DB29" t="s">
        <v>401</v>
      </c>
      <c r="DC29" s="178">
        <f>-ABS(DC11*DC19/DC26)</f>
        <v>-1.9378455153163863</v>
      </c>
      <c r="DD29" t="s">
        <v>141</v>
      </c>
      <c r="DI29" t="s">
        <v>401</v>
      </c>
      <c r="DJ29" s="178">
        <f>-ABS(DJ11*DJ19/DJ26)</f>
        <v>-5.0584231754183193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82"/>
      <c r="L30" s="283"/>
      <c r="M30" s="283"/>
      <c r="N30" s="283"/>
      <c r="O30" s="283"/>
      <c r="P30" s="283"/>
      <c r="Q30" s="283"/>
      <c r="R30" s="283"/>
      <c r="S30" s="284"/>
      <c r="U30" s="88" t="s">
        <v>128</v>
      </c>
      <c r="V30" s="7" t="s">
        <v>3</v>
      </c>
      <c r="W30" s="172">
        <f>'Step (2)'!BU16/1000</f>
        <v>-1.853464294502277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7"/>
      <c r="AK30" s="277"/>
      <c r="AL30" s="277"/>
      <c r="AM30" s="277"/>
      <c r="AN30" s="277"/>
      <c r="AO30" s="277"/>
      <c r="AP30" s="277"/>
      <c r="AQ30" s="277"/>
      <c r="AR30" s="277"/>
      <c r="BB30" s="33" t="s">
        <v>62</v>
      </c>
      <c r="BC30" s="33">
        <f t="shared" si="17"/>
        <v>-75.719623975023296</v>
      </c>
      <c r="BD30" s="33">
        <f t="shared" si="17"/>
        <v>280.01558872135837</v>
      </c>
      <c r="BE30" s="33">
        <f t="shared" si="18"/>
        <v>-29.354030838182897</v>
      </c>
      <c r="BF30" s="33">
        <f t="shared" si="18"/>
        <v>-32.511776038412208</v>
      </c>
      <c r="BG30" s="33">
        <f t="shared" si="18"/>
        <v>118.40890768919802</v>
      </c>
      <c r="BH30" s="33">
        <f t="shared" si="18"/>
        <v>1.3436306670748845</v>
      </c>
      <c r="BI30" s="33"/>
      <c r="BJ30" s="33">
        <f t="shared" si="20"/>
        <v>0</v>
      </c>
      <c r="BK30" s="33"/>
      <c r="BL30" s="33"/>
      <c r="BM30" s="41">
        <v>1.7412581672194372</v>
      </c>
      <c r="BN30" s="33">
        <v>0.46561557496466227</v>
      </c>
      <c r="BO30" s="33">
        <v>7.9953601816759409E-2</v>
      </c>
      <c r="BP30" s="33">
        <v>1.6420636354136115E-3</v>
      </c>
      <c r="BQ30" s="33">
        <v>-5.2177390690988064E-3</v>
      </c>
      <c r="BR30" s="42">
        <v>-3.6453280977439577E-3</v>
      </c>
      <c r="BS30" s="43">
        <f t="shared" si="19"/>
        <v>0</v>
      </c>
      <c r="BT30" s="33" t="s">
        <v>54</v>
      </c>
      <c r="BU30" s="43">
        <v>3968.0443441115835</v>
      </c>
      <c r="BV30" s="33" t="s">
        <v>47</v>
      </c>
      <c r="BW30" s="33"/>
      <c r="BX30" s="33"/>
      <c r="BY30" s="33"/>
      <c r="CE30" s="277"/>
      <c r="CF30" s="277"/>
      <c r="CG30" s="277"/>
      <c r="CH30" s="277"/>
      <c r="CI30" s="277"/>
      <c r="CJ30" s="277"/>
      <c r="CK30" s="277"/>
      <c r="CL30" s="277"/>
      <c r="CM30" s="277"/>
      <c r="CN30" s="277"/>
      <c r="CO30" s="277"/>
      <c r="CQ30" s="12"/>
      <c r="CT30" s="13"/>
      <c r="CV30" s="12"/>
      <c r="CY30" s="13"/>
    </row>
    <row r="31" spans="2:118" x14ac:dyDescent="0.3">
      <c r="B31" s="60" t="s">
        <v>61</v>
      </c>
      <c r="C31" s="7">
        <v>48</v>
      </c>
      <c r="D31" s="56" t="s">
        <v>120</v>
      </c>
      <c r="K31" s="282"/>
      <c r="L31" s="283"/>
      <c r="M31" s="283"/>
      <c r="N31" s="283"/>
      <c r="O31" s="283"/>
      <c r="P31" s="283"/>
      <c r="Q31" s="283"/>
      <c r="R31" s="283"/>
      <c r="S31" s="284"/>
      <c r="U31" s="88" t="s">
        <v>128</v>
      </c>
      <c r="V31" s="7" t="s">
        <v>4</v>
      </c>
      <c r="W31" s="172">
        <f>'Step (2)'!BU17/1000</f>
        <v>1.8750321716687366</v>
      </c>
      <c r="X31" s="89" t="s">
        <v>141</v>
      </c>
      <c r="AB31" s="7">
        <v>10</v>
      </c>
      <c r="AC31" s="19">
        <f t="shared" si="11"/>
        <v>-8.98980712890625</v>
      </c>
      <c r="AD31" s="20">
        <f t="shared" si="12"/>
        <v>-84.064697265625</v>
      </c>
      <c r="AE31" s="21">
        <f t="shared" si="13"/>
        <v>294.48294067382813</v>
      </c>
      <c r="AJ31" s="277"/>
      <c r="AK31" s="277"/>
      <c r="AL31" s="277"/>
      <c r="AM31" s="277"/>
      <c r="AN31" s="277"/>
      <c r="AO31" s="277"/>
      <c r="AP31" s="277"/>
      <c r="AQ31" s="277"/>
      <c r="AR31" s="277"/>
      <c r="BB31" s="33" t="s">
        <v>63</v>
      </c>
      <c r="BC31" s="33">
        <f t="shared" si="17"/>
        <v>-22.216006459515562</v>
      </c>
      <c r="BD31" s="33">
        <f t="shared" si="17"/>
        <v>56.876900666861133</v>
      </c>
      <c r="BE31" s="33">
        <f t="shared" si="18"/>
        <v>19.329883793249643</v>
      </c>
      <c r="BF31" s="33">
        <f t="shared" si="18"/>
        <v>-10.027356109858632</v>
      </c>
      <c r="BG31" s="33">
        <f t="shared" si="18"/>
        <v>36.016830926773387</v>
      </c>
      <c r="BH31" s="33">
        <f t="shared" si="18"/>
        <v>0.38319390316543217</v>
      </c>
      <c r="BI31" s="33"/>
      <c r="BJ31" s="33">
        <f t="shared" si="20"/>
        <v>134000</v>
      </c>
      <c r="BK31" s="33"/>
      <c r="BL31" s="33"/>
      <c r="BM31" s="44">
        <v>7.2795725710880291E-2</v>
      </c>
      <c r="BN31" s="45">
        <v>-1.5845482641113767E-2</v>
      </c>
      <c r="BO31" s="45">
        <v>1.0212984652522561</v>
      </c>
      <c r="BP31" s="45">
        <v>7.1231178791568688E-4</v>
      </c>
      <c r="BQ31" s="45">
        <v>-5.1705231008351837E-4</v>
      </c>
      <c r="BR31" s="46">
        <v>1.5721291852124364E-5</v>
      </c>
      <c r="BS31" s="47">
        <f t="shared" si="19"/>
        <v>134000</v>
      </c>
      <c r="BT31" s="33" t="s">
        <v>55</v>
      </c>
      <c r="BU31" s="47">
        <v>1880.1151681481808</v>
      </c>
      <c r="BV31" s="33" t="s">
        <v>48</v>
      </c>
      <c r="BW31" s="33"/>
      <c r="BX31" s="33"/>
      <c r="BY31" s="33"/>
      <c r="CE31" s="277"/>
      <c r="CF31" s="277"/>
      <c r="CG31" s="277"/>
      <c r="CH31" s="277"/>
      <c r="CI31" s="277"/>
      <c r="CJ31" s="277"/>
      <c r="CK31" s="277"/>
      <c r="CL31" s="277"/>
      <c r="CM31" s="277"/>
      <c r="CN31" s="277"/>
      <c r="CO31" s="277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2"/>
      <c r="L32" s="283"/>
      <c r="M32" s="283"/>
      <c r="N32" s="283"/>
      <c r="O32" s="283"/>
      <c r="P32" s="283"/>
      <c r="Q32" s="283"/>
      <c r="R32" s="283"/>
      <c r="S32" s="284"/>
      <c r="U32" s="90" t="s">
        <v>131</v>
      </c>
      <c r="V32" s="30" t="s">
        <v>2</v>
      </c>
      <c r="W32" s="173">
        <f>'Step (2)'!BU18/1000</f>
        <v>2.8224940558341634</v>
      </c>
      <c r="X32" s="91" t="s">
        <v>141</v>
      </c>
      <c r="AB32" s="7">
        <v>11</v>
      </c>
      <c r="AC32" s="19">
        <f t="shared" si="11"/>
        <v>-44.41510009765625</v>
      </c>
      <c r="AD32" s="20">
        <f t="shared" si="12"/>
        <v>-289.82147216796875</v>
      </c>
      <c r="AE32" s="21">
        <f t="shared" si="13"/>
        <v>160.66046142578125</v>
      </c>
      <c r="AJ32" s="277"/>
      <c r="AK32" s="277"/>
      <c r="AL32" s="277"/>
      <c r="AM32" s="277"/>
      <c r="AN32" s="277"/>
      <c r="AO32" s="277"/>
      <c r="AP32" s="277"/>
      <c r="AQ32" s="277"/>
      <c r="AR32" s="277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7"/>
      <c r="CF32" s="277"/>
      <c r="CG32" s="277"/>
      <c r="CH32" s="277"/>
      <c r="CI32" s="277"/>
      <c r="CJ32" s="277"/>
      <c r="CK32" s="277"/>
      <c r="CL32" s="277"/>
      <c r="CM32" s="277"/>
      <c r="CN32" s="277"/>
      <c r="CO32" s="277"/>
      <c r="CQ32" s="12"/>
      <c r="CR32">
        <f>CR6*CR25</f>
        <v>-0.13730940150580273</v>
      </c>
      <c r="CS32">
        <f>CS6*CS25</f>
        <v>-0.20142070117300276</v>
      </c>
      <c r="CT32" s="13">
        <f>CT6*CT25</f>
        <v>-7.0619091451717436E-2</v>
      </c>
      <c r="CV32" s="12"/>
      <c r="CW32">
        <f>CW6*CW25</f>
        <v>-0.2257024511098133</v>
      </c>
      <c r="CX32">
        <f>CX6*CX25</f>
        <v>-0.19588873818746447</v>
      </c>
      <c r="CY32" s="13">
        <f>CY6*CY25</f>
        <v>1.1260019384566314E-2</v>
      </c>
      <c r="DB32" t="s">
        <v>404</v>
      </c>
      <c r="DC32" cm="1">
        <f t="array" ref="DC32:DE32">DC23:DE23</f>
        <v>-0.29353263296871862</v>
      </c>
      <c r="DD32">
        <v>-0.35104292003758164</v>
      </c>
      <c r="DE32">
        <v>0.88916109995542414</v>
      </c>
      <c r="DI32" t="s">
        <v>404</v>
      </c>
      <c r="DJ32" cm="1">
        <f t="array" ref="DJ32:DL32">DJ23:DL23</f>
        <v>-5.8677205190853905E-2</v>
      </c>
      <c r="DK32">
        <v>-0.48422065005978948</v>
      </c>
      <c r="DL32">
        <v>0.95410258125877623</v>
      </c>
    </row>
    <row r="33" spans="2:116" ht="15" thickBot="1" x14ac:dyDescent="0.35">
      <c r="B33" s="61" t="s">
        <v>63</v>
      </c>
      <c r="C33" s="94">
        <v>134</v>
      </c>
      <c r="D33" s="64" t="s">
        <v>120</v>
      </c>
      <c r="K33" s="282"/>
      <c r="L33" s="283"/>
      <c r="M33" s="283"/>
      <c r="N33" s="283"/>
      <c r="O33" s="283"/>
      <c r="P33" s="283"/>
      <c r="Q33" s="283"/>
      <c r="R33" s="283"/>
      <c r="S33" s="284"/>
      <c r="U33" s="88" t="s">
        <v>132</v>
      </c>
      <c r="V33" s="7" t="s">
        <v>2</v>
      </c>
      <c r="W33" s="172">
        <f>'Step (2)'!BU19/1000</f>
        <v>-0.73474571678767597</v>
      </c>
      <c r="X33" s="89" t="s">
        <v>141</v>
      </c>
      <c r="AB33" s="7">
        <v>12</v>
      </c>
      <c r="AC33" s="19">
        <f t="shared" si="11"/>
        <v>-3.22576904296875</v>
      </c>
      <c r="AD33" s="20">
        <f t="shared" si="12"/>
        <v>-63.10205078125</v>
      </c>
      <c r="AE33" s="21">
        <f t="shared" si="13"/>
        <v>130.16220092773438</v>
      </c>
      <c r="AJ33" s="277"/>
      <c r="AK33" s="277"/>
      <c r="AL33" s="277"/>
      <c r="AM33" s="277"/>
      <c r="AN33" s="277"/>
      <c r="AO33" s="277"/>
      <c r="AP33" s="277"/>
      <c r="AQ33" s="277"/>
      <c r="AR33" s="277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7"/>
      <c r="CF33" s="277"/>
      <c r="CG33" s="277"/>
      <c r="CH33" s="277"/>
      <c r="CI33" s="277"/>
      <c r="CJ33" s="277"/>
      <c r="CK33" s="277"/>
      <c r="CL33" s="277"/>
      <c r="CM33" s="277"/>
      <c r="CN33" s="277"/>
      <c r="CO33" s="277"/>
      <c r="CQ33" s="12" t="s">
        <v>270</v>
      </c>
      <c r="CR33">
        <f>SUM(CR32:CT32)</f>
        <v>-0.40934919413052295</v>
      </c>
      <c r="CT33" s="13"/>
      <c r="CV33" s="12" t="s">
        <v>272</v>
      </c>
      <c r="CW33">
        <f>SUM(CW32:CY32)</f>
        <v>-0.41033116991271146</v>
      </c>
      <c r="CY33" s="13"/>
      <c r="DB33" t="s">
        <v>401</v>
      </c>
      <c r="DC33" s="178">
        <f>DC29</f>
        <v>-1.9378455153163863</v>
      </c>
      <c r="DD33" t="s">
        <v>141</v>
      </c>
      <c r="DI33" t="s">
        <v>401</v>
      </c>
      <c r="DJ33" s="178">
        <f>DJ29</f>
        <v>-5.0584231754183193</v>
      </c>
      <c r="DK33" t="s">
        <v>141</v>
      </c>
    </row>
    <row r="34" spans="2:116" ht="15" thickBot="1" x14ac:dyDescent="0.35">
      <c r="K34" s="282"/>
      <c r="L34" s="283"/>
      <c r="M34" s="283"/>
      <c r="N34" s="283"/>
      <c r="O34" s="283"/>
      <c r="P34" s="283"/>
      <c r="Q34" s="283"/>
      <c r="R34" s="283"/>
      <c r="S34" s="284"/>
      <c r="U34" s="88" t="s">
        <v>132</v>
      </c>
      <c r="V34" s="7" t="s">
        <v>3</v>
      </c>
      <c r="W34" s="172">
        <f>'Step (2)'!BU20/1000</f>
        <v>4.0714306517487362</v>
      </c>
      <c r="X34" s="89" t="s">
        <v>141</v>
      </c>
      <c r="AB34" s="8">
        <v>13</v>
      </c>
      <c r="AC34" s="22">
        <f t="shared" si="11"/>
        <v>-75.5799560546875</v>
      </c>
      <c r="AD34" s="23">
        <f t="shared" si="12"/>
        <v>-292.07431030273438</v>
      </c>
      <c r="AE34" s="24">
        <f t="shared" si="13"/>
        <v>324.80108642578125</v>
      </c>
      <c r="AJ34" s="277"/>
      <c r="AK34" s="277"/>
      <c r="AL34" s="277"/>
      <c r="AM34" s="277"/>
      <c r="AN34" s="277"/>
      <c r="AO34" s="277"/>
      <c r="AP34" s="277"/>
      <c r="AQ34" s="277"/>
      <c r="AR34" s="277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7"/>
      <c r="CF34" s="277"/>
      <c r="CG34" s="277"/>
      <c r="CH34" s="277"/>
      <c r="CI34" s="277"/>
      <c r="CJ34" s="277"/>
      <c r="CK34" s="277"/>
      <c r="CL34" s="277"/>
      <c r="CM34" s="277"/>
      <c r="CN34" s="277"/>
      <c r="CO34" s="277"/>
      <c r="CQ34" s="12" t="s">
        <v>269</v>
      </c>
      <c r="CR34">
        <f>CR33*CR18</f>
        <v>-2331.118743407394</v>
      </c>
      <c r="CT34" s="13"/>
      <c r="CV34" s="12" t="s">
        <v>273</v>
      </c>
      <c r="CW34">
        <f>CW33*CW18</f>
        <v>1101.3182629368755</v>
      </c>
      <c r="CY34" s="13"/>
      <c r="DB34" t="s">
        <v>42</v>
      </c>
      <c r="DC34" cm="1">
        <f t="array" ref="DC34:DE34">DC16:DE16</f>
        <v>0.23407417668695424</v>
      </c>
      <c r="DD34">
        <v>0.74075178431570776</v>
      </c>
      <c r="DE34">
        <v>-0.62967934207929976</v>
      </c>
      <c r="DF34" t="s">
        <v>418</v>
      </c>
      <c r="DI34" t="s">
        <v>43</v>
      </c>
      <c r="DJ34" cm="1">
        <f t="array" ref="DJ34:DL34">DJ16:DL16</f>
        <v>0.11460492651532769</v>
      </c>
      <c r="DK34">
        <v>0.6656470022284755</v>
      </c>
      <c r="DL34">
        <v>0.4329312227241276</v>
      </c>
    </row>
    <row r="35" spans="2:116" ht="15" thickBot="1" x14ac:dyDescent="0.35">
      <c r="B35" s="174" t="s">
        <v>333</v>
      </c>
      <c r="C35" s="296" t="s">
        <v>420</v>
      </c>
      <c r="D35" s="296"/>
      <c r="E35" s="296"/>
      <c r="F35" s="296"/>
      <c r="G35" s="297"/>
      <c r="K35" s="282"/>
      <c r="L35" s="283"/>
      <c r="M35" s="283"/>
      <c r="N35" s="283"/>
      <c r="O35" s="283"/>
      <c r="P35" s="283"/>
      <c r="Q35" s="283"/>
      <c r="R35" s="283"/>
      <c r="S35" s="284"/>
      <c r="U35" s="262" t="s">
        <v>134</v>
      </c>
      <c r="V35" s="263"/>
      <c r="W35" s="263"/>
      <c r="X35" s="264"/>
      <c r="AJ35" s="277"/>
      <c r="AK35" s="277"/>
      <c r="AL35" s="277"/>
      <c r="AM35" s="277"/>
      <c r="AN35" s="277"/>
      <c r="AO35" s="277"/>
      <c r="AP35" s="277"/>
      <c r="AQ35" s="277"/>
      <c r="AR35" s="277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7"/>
      <c r="CF35" s="277"/>
      <c r="CG35" s="277"/>
      <c r="CH35" s="277"/>
      <c r="CI35" s="277"/>
      <c r="CJ35" s="277"/>
      <c r="CK35" s="277"/>
      <c r="CL35" s="277"/>
      <c r="CM35" s="277"/>
      <c r="CN35" s="277"/>
      <c r="CO35" s="277"/>
      <c r="CQ35" s="12"/>
      <c r="CT35" s="13"/>
      <c r="CV35" s="12"/>
      <c r="CY35" s="13"/>
      <c r="DB35" t="s">
        <v>405</v>
      </c>
      <c r="DC35" s="178">
        <f>ABS(DC11)</f>
        <v>2.6839741742533372</v>
      </c>
      <c r="DD35" t="s">
        <v>141</v>
      </c>
      <c r="DI35" t="s">
        <v>145</v>
      </c>
      <c r="DJ35" s="178">
        <f>ABS(DJ11)</f>
        <v>5.6946948395948365</v>
      </c>
      <c r="DK35" t="s">
        <v>141</v>
      </c>
    </row>
    <row r="36" spans="2:116" ht="15" thickBot="1" x14ac:dyDescent="0.35">
      <c r="B36" s="175">
        <f>'Step 1'!B36</f>
        <v>0</v>
      </c>
      <c r="C36" s="298"/>
      <c r="D36" s="298"/>
      <c r="E36" s="298"/>
      <c r="F36" s="298"/>
      <c r="G36" s="299"/>
      <c r="K36" s="282"/>
      <c r="L36" s="283"/>
      <c r="M36" s="283"/>
      <c r="N36" s="283"/>
      <c r="O36" s="283"/>
      <c r="P36" s="283"/>
      <c r="Q36" s="283"/>
      <c r="R36" s="283"/>
      <c r="S36" s="284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7"/>
      <c r="AK36" s="277"/>
      <c r="AL36" s="277"/>
      <c r="AM36" s="277"/>
      <c r="AN36" s="277"/>
      <c r="AO36" s="277"/>
      <c r="AP36" s="277"/>
      <c r="AQ36" s="277"/>
      <c r="AR36" s="277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7"/>
      <c r="CF36" s="277"/>
      <c r="CG36" s="277"/>
      <c r="CH36" s="277"/>
      <c r="CI36" s="277"/>
      <c r="CJ36" s="277"/>
      <c r="CK36" s="277"/>
      <c r="CL36" s="277"/>
      <c r="CM36" s="277"/>
      <c r="CN36" s="277"/>
      <c r="CO36" s="277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2"/>
      <c r="L37" s="283"/>
      <c r="M37" s="283"/>
      <c r="N37" s="283"/>
      <c r="O37" s="283"/>
      <c r="P37" s="283"/>
      <c r="Q37" s="283"/>
      <c r="R37" s="283"/>
      <c r="S37" s="284"/>
      <c r="U37" s="92" t="s">
        <v>139</v>
      </c>
      <c r="V37" s="5"/>
      <c r="W37" s="173">
        <f>'Step (2)'!CR18/1000</f>
        <v>5.6946948395948365</v>
      </c>
      <c r="X37" s="91" t="s">
        <v>141</v>
      </c>
      <c r="AB37" s="12" t="s">
        <v>68</v>
      </c>
      <c r="AC37" s="20">
        <f>AC23</f>
        <v>-6.45989990234375</v>
      </c>
      <c r="AD37" s="20">
        <f>AD23</f>
        <v>-60.80322265625</v>
      </c>
      <c r="AE37" s="21">
        <f>AE23</f>
        <v>290.43389892578125</v>
      </c>
      <c r="AJ37" s="277"/>
      <c r="AK37" s="277"/>
      <c r="AL37" s="277"/>
      <c r="AM37" s="277"/>
      <c r="AN37" s="277"/>
      <c r="AO37" s="277"/>
      <c r="AP37" s="277"/>
      <c r="AQ37" s="277"/>
      <c r="AR37" s="277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7"/>
      <c r="CF37" s="277"/>
      <c r="CG37" s="277"/>
      <c r="CH37" s="277"/>
      <c r="CI37" s="277"/>
      <c r="CJ37" s="277"/>
      <c r="CK37" s="277"/>
      <c r="CL37" s="277"/>
      <c r="CM37" s="277"/>
      <c r="CN37" s="277"/>
      <c r="CO37" s="277"/>
      <c r="CQ37" s="12"/>
      <c r="CR37">
        <f>CR6*CR29</f>
        <v>3.7862474562629707E-2</v>
      </c>
      <c r="CS37">
        <f>CS6*CS29</f>
        <v>-0.78347327619266027</v>
      </c>
      <c r="CT37" s="13">
        <f>CT6*CT29</f>
        <v>-0.10528369388588088</v>
      </c>
      <c r="CV37" s="12"/>
      <c r="CW37">
        <f>CW6*CW29</f>
        <v>6.1998098921361648E-2</v>
      </c>
      <c r="CX37">
        <f>CX6*CX29</f>
        <v>-0.71026999777972899</v>
      </c>
      <c r="CY37" s="13">
        <f>CY6*CY29</f>
        <v>6.437752173752162E-2</v>
      </c>
      <c r="DB37" t="s">
        <v>406</v>
      </c>
      <c r="DC37">
        <f>DC32*$DC33</f>
        <v>0.56882089639744216</v>
      </c>
      <c r="DD37">
        <f t="shared" ref="DD37:DE37" si="21">DD32*$DC33</f>
        <v>0.6802669482783964</v>
      </c>
      <c r="DE37">
        <f t="shared" si="21"/>
        <v>-1.7230568499424037</v>
      </c>
      <c r="DI37" t="s">
        <v>406</v>
      </c>
      <c r="DJ37">
        <f>DJ32*$DJ33</f>
        <v>0.29681413460619149</v>
      </c>
      <c r="DK37">
        <f t="shared" ref="DK37:DL37" si="22">DK32*$DJ33</f>
        <v>2.4493929582785632</v>
      </c>
      <c r="DL37">
        <f t="shared" si="22"/>
        <v>-4.8262546087658338</v>
      </c>
    </row>
    <row r="38" spans="2:116" x14ac:dyDescent="0.3">
      <c r="K38" s="282"/>
      <c r="L38" s="283"/>
      <c r="M38" s="283"/>
      <c r="N38" s="283"/>
      <c r="O38" s="283"/>
      <c r="P38" s="283"/>
      <c r="Q38" s="283"/>
      <c r="R38" s="283"/>
      <c r="S38" s="284"/>
      <c r="U38" s="50" t="s">
        <v>135</v>
      </c>
      <c r="V38" s="13"/>
      <c r="W38" s="172">
        <f>'Step (2)'!CR63/1000</f>
        <v>-0.97990389483783658</v>
      </c>
      <c r="X38" s="89" t="s">
        <v>141</v>
      </c>
      <c r="AB38" s="12"/>
      <c r="AE38" s="13"/>
      <c r="AJ38" s="277"/>
      <c r="AK38" s="277"/>
      <c r="AL38" s="277"/>
      <c r="AM38" s="277"/>
      <c r="AN38" s="277"/>
      <c r="AO38" s="277"/>
      <c r="AP38" s="277"/>
      <c r="AQ38" s="277"/>
      <c r="AR38" s="277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7"/>
      <c r="CF38" s="277"/>
      <c r="CG38" s="277"/>
      <c r="CH38" s="277"/>
      <c r="CI38" s="277"/>
      <c r="CJ38" s="277"/>
      <c r="CK38" s="277"/>
      <c r="CL38" s="277"/>
      <c r="CM38" s="277"/>
      <c r="CN38" s="277"/>
      <c r="CO38" s="277"/>
      <c r="CQ38" s="12"/>
      <c r="CR38">
        <f>SUM(CR37:CT37)</f>
        <v>-0.85089449551591145</v>
      </c>
      <c r="CT38" s="13"/>
      <c r="CV38" s="12"/>
      <c r="CW38">
        <f>SUM(CW37:CY37)</f>
        <v>-0.58389437712084569</v>
      </c>
      <c r="CY38" s="13"/>
      <c r="DB38" t="s">
        <v>407</v>
      </c>
      <c r="DC38">
        <f>-DC34*$DC35</f>
        <v>-0.62824904508739776</v>
      </c>
      <c r="DD38">
        <f t="shared" ref="DD38:DE38" si="23">-DD34*$DC35</f>
        <v>-1.9881586586354378</v>
      </c>
      <c r="DE38">
        <f t="shared" si="23"/>
        <v>1.6900430922016731</v>
      </c>
      <c r="DI38" t="s">
        <v>417</v>
      </c>
      <c r="DJ38">
        <f>-DJ34*$DJ35</f>
        <v>-0.65264008361898207</v>
      </c>
      <c r="DK38">
        <f t="shared" ref="DK38:DL38" si="24">-DK34*$DJ35</f>
        <v>-3.7906565485822719</v>
      </c>
      <c r="DL38">
        <f t="shared" si="24"/>
        <v>-2.4654111999465722</v>
      </c>
    </row>
    <row r="39" spans="2:116" ht="15" thickBot="1" x14ac:dyDescent="0.35">
      <c r="K39" s="282"/>
      <c r="L39" s="283"/>
      <c r="M39" s="283"/>
      <c r="N39" s="283"/>
      <c r="O39" s="283"/>
      <c r="P39" s="283"/>
      <c r="Q39" s="283"/>
      <c r="R39" s="283"/>
      <c r="S39" s="284"/>
      <c r="U39" s="50" t="s">
        <v>136</v>
      </c>
      <c r="V39" s="13"/>
      <c r="W39" s="172">
        <f>'Step (2)'!CR58/1000</f>
        <v>6.5653965428373358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8" t="e" vm="4">
        <v>#VALUE!</v>
      </c>
      <c r="BG39" s="278"/>
      <c r="BH39" s="278"/>
      <c r="BI39" s="278"/>
      <c r="BJ39" s="278"/>
      <c r="BK39" s="278"/>
      <c r="BL39" s="278"/>
      <c r="BM39" s="278"/>
      <c r="BN39" s="278"/>
      <c r="BO39" s="278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>
        <f>CR38*CR18</f>
        <v>-4845.5844926541131</v>
      </c>
      <c r="CT39" s="13"/>
      <c r="CV39" s="12"/>
      <c r="CW39">
        <f>CW38*CW18</f>
        <v>1567.1574286840882</v>
      </c>
      <c r="CY39" s="13"/>
      <c r="DB39" s="1" t="s">
        <v>408</v>
      </c>
      <c r="DC39">
        <f>SUM(DC37:DC38)</f>
        <v>-5.9428148689955607E-2</v>
      </c>
      <c r="DD39">
        <f t="shared" ref="DD39:DE39" si="25">SUM(DD37:DD38)</f>
        <v>-1.3078917103570413</v>
      </c>
      <c r="DE39">
        <f t="shared" si="25"/>
        <v>-3.3013757740730565E-2</v>
      </c>
      <c r="DI39" s="1" t="s">
        <v>408</v>
      </c>
      <c r="DJ39">
        <f>SUM(DJ37:DJ38)</f>
        <v>-0.35582594901279058</v>
      </c>
      <c r="DK39">
        <f t="shared" ref="DK39:DL39" si="26">SUM(DK37:DK38)</f>
        <v>-1.3412635903037087</v>
      </c>
      <c r="DL39">
        <f t="shared" si="26"/>
        <v>-7.2916658087124055</v>
      </c>
    </row>
    <row r="40" spans="2:116" ht="15" thickBot="1" x14ac:dyDescent="0.35">
      <c r="B40" s="288" t="e" vm="5">
        <v>#VALUE!</v>
      </c>
      <c r="C40" s="289"/>
      <c r="D40" s="289"/>
      <c r="E40" s="289"/>
      <c r="F40" s="289"/>
      <c r="G40" s="289"/>
      <c r="H40" s="290"/>
      <c r="K40" s="282"/>
      <c r="L40" s="283"/>
      <c r="M40" s="283"/>
      <c r="N40" s="283"/>
      <c r="O40" s="283"/>
      <c r="P40" s="283"/>
      <c r="Q40" s="283"/>
      <c r="R40" s="283"/>
      <c r="S40" s="284"/>
      <c r="U40" s="50" t="s">
        <v>140</v>
      </c>
      <c r="V40" s="13"/>
      <c r="W40" s="172">
        <f>'Step (2)'!CC7/1000</f>
        <v>2.8224940558341634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1"/>
      <c r="C41" s="277"/>
      <c r="D41" s="277"/>
      <c r="E41" s="277"/>
      <c r="F41" s="277"/>
      <c r="G41" s="277"/>
      <c r="H41" s="292"/>
      <c r="K41" s="282"/>
      <c r="L41" s="283"/>
      <c r="M41" s="283"/>
      <c r="N41" s="283"/>
      <c r="O41" s="283"/>
      <c r="P41" s="283"/>
      <c r="Q41" s="283"/>
      <c r="R41" s="283"/>
      <c r="S41" s="284"/>
      <c r="U41" s="50" t="s">
        <v>137</v>
      </c>
      <c r="V41" s="13"/>
      <c r="W41" s="172">
        <f>'Step (2)'!CR88/1000</f>
        <v>-6.6693138417711726</v>
      </c>
      <c r="X41" s="89" t="s">
        <v>141</v>
      </c>
      <c r="Y41" s="50"/>
      <c r="AB41" s="12" t="s">
        <v>13</v>
      </c>
      <c r="AC41" s="20">
        <f t="shared" ref="AC41:AE42" si="27">AC23-AC22</f>
        <v>-86.8619384765625</v>
      </c>
      <c r="AD41" s="20">
        <f t="shared" si="27"/>
        <v>309.45964050292969</v>
      </c>
      <c r="AE41" s="21">
        <f t="shared" si="27"/>
        <v>63.93902587890625</v>
      </c>
      <c r="AF41" t="s">
        <v>18</v>
      </c>
      <c r="BB41" s="33"/>
      <c r="BC41" s="33"/>
      <c r="BD41" s="33"/>
      <c r="BE41" s="33"/>
      <c r="BF41" s="278"/>
      <c r="BG41" s="278"/>
      <c r="BH41" s="278"/>
      <c r="BI41" s="278"/>
      <c r="BJ41" s="278"/>
      <c r="BK41" s="278"/>
      <c r="BL41" s="278"/>
      <c r="BM41" s="278"/>
      <c r="BN41" s="278"/>
      <c r="BO41" s="278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>
        <f>CR23+CR34</f>
        <v>-4184.5830379096715</v>
      </c>
      <c r="CT41" s="13"/>
      <c r="CV41" s="110" t="s">
        <v>279</v>
      </c>
      <c r="CW41" s="66">
        <f>CW23+CW34</f>
        <v>5069.3626070484588</v>
      </c>
      <c r="CY41" s="13"/>
    </row>
    <row r="42" spans="2:116" ht="15" thickBot="1" x14ac:dyDescent="0.35">
      <c r="B42" s="291"/>
      <c r="C42" s="277"/>
      <c r="D42" s="277"/>
      <c r="E42" s="277"/>
      <c r="F42" s="277"/>
      <c r="G42" s="277"/>
      <c r="H42" s="292"/>
      <c r="K42" s="282"/>
      <c r="L42" s="283"/>
      <c r="M42" s="283"/>
      <c r="N42" s="283"/>
      <c r="O42" s="283"/>
      <c r="P42" s="283"/>
      <c r="Q42" s="283"/>
      <c r="R42" s="283"/>
      <c r="S42" s="284"/>
      <c r="U42" s="58" t="s">
        <v>138</v>
      </c>
      <c r="V42" s="16"/>
      <c r="W42" s="233">
        <f>'Step (2)'!CR83/1000</f>
        <v>5.7238746790170794</v>
      </c>
      <c r="X42" s="232" t="s">
        <v>141</v>
      </c>
      <c r="Y42" s="50"/>
      <c r="AB42" s="12" t="s">
        <v>17</v>
      </c>
      <c r="AC42" s="20">
        <f t="shared" si="27"/>
        <v>-134.95709228515625</v>
      </c>
      <c r="AD42" s="20">
        <f t="shared" si="27"/>
        <v>-291.56954956054688</v>
      </c>
      <c r="AE42" s="21">
        <f t="shared" si="27"/>
        <v>-77.240814208984375</v>
      </c>
      <c r="BB42" s="33"/>
      <c r="BC42" s="33"/>
      <c r="BD42" s="33"/>
      <c r="BE42" s="33"/>
      <c r="BF42" s="278"/>
      <c r="BG42" s="278"/>
      <c r="BH42" s="278"/>
      <c r="BI42" s="278"/>
      <c r="BJ42" s="278"/>
      <c r="BK42" s="278"/>
      <c r="BL42" s="278"/>
      <c r="BM42" s="278"/>
      <c r="BN42" s="278"/>
      <c r="BO42" s="278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1"/>
      <c r="C43" s="277"/>
      <c r="D43" s="277"/>
      <c r="E43" s="277"/>
      <c r="F43" s="277"/>
      <c r="G43" s="277"/>
      <c r="H43" s="292"/>
      <c r="K43" s="285"/>
      <c r="L43" s="286"/>
      <c r="M43" s="286"/>
      <c r="N43" s="286"/>
      <c r="O43" s="286"/>
      <c r="P43" s="286"/>
      <c r="Q43" s="286"/>
      <c r="R43" s="286"/>
      <c r="S43" s="287"/>
      <c r="U43" s="58" t="s">
        <v>402</v>
      </c>
      <c r="V43" s="16"/>
      <c r="W43" s="234">
        <f>DJ29</f>
        <v>-5.0584231754183193</v>
      </c>
      <c r="X43" s="232" t="s">
        <v>141</v>
      </c>
      <c r="AB43" s="12" t="s">
        <v>21</v>
      </c>
      <c r="AC43">
        <f>(AD41*AE42)-(AE41*AD42)</f>
        <v>-5260.2416224130429</v>
      </c>
      <c r="AD43">
        <f>(AE41*AC42)-(AC41*AE42)</f>
        <v>-15338.31186786294</v>
      </c>
      <c r="AE43" s="13">
        <f>(AC41*AD42)-AD41*AC42</f>
        <v>67090.069537452422</v>
      </c>
      <c r="AF43" t="s">
        <v>19</v>
      </c>
      <c r="BB43" s="33"/>
      <c r="BC43" s="33"/>
      <c r="BD43" s="33"/>
      <c r="BE43" s="33"/>
      <c r="BF43" s="278"/>
      <c r="BG43" s="278"/>
      <c r="BH43" s="278"/>
      <c r="BI43" s="278"/>
      <c r="BJ43" s="278"/>
      <c r="BK43" s="278"/>
      <c r="BL43" s="278"/>
      <c r="BM43" s="278"/>
      <c r="BN43" s="278"/>
      <c r="BO43" s="278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>
        <f>CR27+CR39</f>
        <v>-6504.3091850167693</v>
      </c>
      <c r="CT43" s="13"/>
      <c r="CV43" s="110" t="s">
        <v>278</v>
      </c>
      <c r="CW43" s="66">
        <f>CW27+CW39</f>
        <v>791.98305498415084</v>
      </c>
      <c r="CY43" s="13"/>
    </row>
    <row r="44" spans="2:116" x14ac:dyDescent="0.3">
      <c r="B44" s="291"/>
      <c r="C44" s="277"/>
      <c r="D44" s="277"/>
      <c r="E44" s="277"/>
      <c r="F44" s="277"/>
      <c r="G44" s="277"/>
      <c r="H44" s="292"/>
      <c r="U44" s="262" t="s">
        <v>419</v>
      </c>
      <c r="V44" s="263"/>
      <c r="W44" s="263"/>
      <c r="X44" s="264"/>
      <c r="AB44" s="12" t="s">
        <v>20</v>
      </c>
      <c r="AC44">
        <f>(AD41*AE43)-(AE41*AD43)</f>
        <v>21742385.519834604</v>
      </c>
      <c r="AD44">
        <f>(AE41*AC43)-(AC41*AE43)</f>
        <v>5491238.7673257254</v>
      </c>
      <c r="AE44" s="13">
        <f>(AC41*AD43)-(AD41*AC43)</f>
        <v>2960147.9832311273</v>
      </c>
      <c r="AF44" t="s">
        <v>22</v>
      </c>
      <c r="BF44" s="278"/>
      <c r="BG44" s="278"/>
      <c r="BH44" s="278"/>
      <c r="BI44" s="278"/>
      <c r="BJ44" s="278"/>
      <c r="BK44" s="278"/>
      <c r="BL44" s="278"/>
      <c r="BM44" s="278"/>
      <c r="BN44" s="278"/>
      <c r="BO44" s="278"/>
      <c r="CQ44" s="12"/>
      <c r="CT44" s="13"/>
      <c r="CV44" s="12"/>
      <c r="CY44" s="13"/>
    </row>
    <row r="45" spans="2:116" x14ac:dyDescent="0.3">
      <c r="B45" s="291"/>
      <c r="C45" s="277"/>
      <c r="D45" s="277"/>
      <c r="E45" s="277"/>
      <c r="F45" s="277"/>
      <c r="G45" s="277"/>
      <c r="H45" s="292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7" t="e" vm="6">
        <v>#VALUE!</v>
      </c>
      <c r="AK45" s="277"/>
      <c r="AL45" s="277"/>
      <c r="AM45" s="277"/>
      <c r="AN45" s="277"/>
      <c r="AO45" s="277"/>
      <c r="AP45" s="277"/>
      <c r="AQ45" s="277"/>
      <c r="AR45" s="277"/>
      <c r="BF45" s="278"/>
      <c r="BG45" s="278"/>
      <c r="BH45" s="278"/>
      <c r="BI45" s="278"/>
      <c r="BJ45" s="278"/>
      <c r="BK45" s="278"/>
      <c r="BL45" s="278"/>
      <c r="BM45" s="278"/>
      <c r="BN45" s="278"/>
      <c r="BO45" s="278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1"/>
      <c r="C46" s="277"/>
      <c r="D46" s="277"/>
      <c r="E46" s="277"/>
      <c r="F46" s="277"/>
      <c r="G46" s="277"/>
      <c r="H46" s="292"/>
      <c r="U46" s="50" t="s">
        <v>384</v>
      </c>
      <c r="V46" s="7" t="s">
        <v>2</v>
      </c>
      <c r="W46" s="178">
        <f>DJ39</f>
        <v>-0.35582594901279058</v>
      </c>
      <c r="X46" s="89" t="s">
        <v>141</v>
      </c>
      <c r="AB46" s="12" t="s">
        <v>28</v>
      </c>
      <c r="AC46">
        <f>AC41/(SQRT(SUMSQ($AC41:$AE41)))</f>
        <v>-0.26505163105766394</v>
      </c>
      <c r="AD46">
        <f>AD41/(SQRT(SUMSQ($AC41:$AE41)))</f>
        <v>0.94428910867504545</v>
      </c>
      <c r="AE46" s="13">
        <f>AE41/(SQRT(SUMSQ($AC41:$AE41)))</f>
        <v>0.19510436210233836</v>
      </c>
      <c r="AJ46" s="277"/>
      <c r="AK46" s="277"/>
      <c r="AL46" s="277"/>
      <c r="AM46" s="277"/>
      <c r="AN46" s="277"/>
      <c r="AO46" s="277"/>
      <c r="AP46" s="277"/>
      <c r="AQ46" s="277"/>
      <c r="AR46" s="277"/>
      <c r="BF46" s="278"/>
      <c r="BG46" s="278"/>
      <c r="BH46" s="278"/>
      <c r="BI46" s="278"/>
      <c r="BJ46" s="278"/>
      <c r="BK46" s="278"/>
      <c r="BL46" s="278"/>
      <c r="BM46" s="278"/>
      <c r="BN46" s="278"/>
      <c r="BO46" s="278"/>
      <c r="CQ46" s="12"/>
      <c r="CR46" s="51">
        <f>'Step (2)'!AC41</f>
        <v>-86.8619384765625</v>
      </c>
      <c r="CS46" s="51">
        <f>'Step (2)'!AD41</f>
        <v>309.45964050292969</v>
      </c>
      <c r="CT46" s="67">
        <f>'Step (2)'!AE41</f>
        <v>63.93902587890625</v>
      </c>
      <c r="CV46" s="12"/>
      <c r="CW46" s="51">
        <f>CR71</f>
        <v>-89.992431640625</v>
      </c>
      <c r="CX46" s="51">
        <f>CS71</f>
        <v>325.78559875488281</v>
      </c>
      <c r="CY46" s="51">
        <f>CT71</f>
        <v>34.737289428710938</v>
      </c>
    </row>
    <row r="47" spans="2:116" x14ac:dyDescent="0.3">
      <c r="B47" s="291"/>
      <c r="C47" s="277"/>
      <c r="D47" s="277"/>
      <c r="E47" s="277"/>
      <c r="F47" s="277"/>
      <c r="G47" s="277"/>
      <c r="H47" s="292"/>
      <c r="U47" s="50" t="s">
        <v>384</v>
      </c>
      <c r="V47" s="7" t="s">
        <v>3</v>
      </c>
      <c r="W47" s="178">
        <f>DK39</f>
        <v>-1.3412635903037087</v>
      </c>
      <c r="X47" s="89" t="s">
        <v>141</v>
      </c>
      <c r="AB47" s="12" t="s">
        <v>27</v>
      </c>
      <c r="AC47">
        <f>AC44/(SQRT(SUMSQ($AC44:$AE44)))</f>
        <v>0.96121770299149067</v>
      </c>
      <c r="AD47">
        <f>AD44/(SQRT(SUMSQ($AC44:$AE44)))</f>
        <v>0.24276434201258754</v>
      </c>
      <c r="AE47" s="13">
        <f>AE44/(SQRT(SUMSQ($AC44:$AE44)))</f>
        <v>0.13086635053732423</v>
      </c>
      <c r="AJ47" s="277"/>
      <c r="AK47" s="277"/>
      <c r="AL47" s="277"/>
      <c r="AM47" s="277"/>
      <c r="AN47" s="277"/>
      <c r="AO47" s="277"/>
      <c r="AP47" s="277"/>
      <c r="AQ47" s="277"/>
      <c r="AR47" s="277"/>
      <c r="BF47" s="278"/>
      <c r="BG47" s="278"/>
      <c r="BH47" s="278"/>
      <c r="BI47" s="278"/>
      <c r="BJ47" s="278"/>
      <c r="BK47" s="278"/>
      <c r="BL47" s="278"/>
      <c r="BM47" s="278"/>
      <c r="BN47" s="278"/>
      <c r="BO47" s="278"/>
      <c r="CQ47" s="12" t="s">
        <v>150</v>
      </c>
      <c r="CR47">
        <f>SQRT(SUMSQ(CR46:CT46))</f>
        <v>327.71704942900368</v>
      </c>
      <c r="CT47" s="13"/>
      <c r="CV47" s="12" t="s">
        <v>150</v>
      </c>
      <c r="CW47">
        <f>SQRT(SUMSQ(CW46:CY46))</f>
        <v>339.76693980657404</v>
      </c>
      <c r="CY47" s="13"/>
    </row>
    <row r="48" spans="2:116" ht="15" thickBot="1" x14ac:dyDescent="0.35">
      <c r="B48" s="291"/>
      <c r="C48" s="277"/>
      <c r="D48" s="277"/>
      <c r="E48" s="277"/>
      <c r="F48" s="277"/>
      <c r="G48" s="277"/>
      <c r="H48" s="292"/>
      <c r="U48" s="74" t="s">
        <v>384</v>
      </c>
      <c r="V48" s="94" t="s">
        <v>4</v>
      </c>
      <c r="W48" s="235">
        <f>DL39</f>
        <v>-7.2916658087124055</v>
      </c>
      <c r="X48" s="93" t="s">
        <v>141</v>
      </c>
      <c r="AB48" s="14" t="s">
        <v>26</v>
      </c>
      <c r="AC48" s="15">
        <f>AC43/(SQRT(SUMSQ($AC43:$AE43)))</f>
        <v>-7.6211287414886156E-2</v>
      </c>
      <c r="AD48" s="15">
        <f>AD43/(SQRT(SUMSQ($AC43:$AE43)))</f>
        <v>-0.22222410644411153</v>
      </c>
      <c r="AE48" s="16">
        <f>AE43/(SQRT(SUMSQ($AC43:$AE43)))</f>
        <v>0.97201249281358626</v>
      </c>
      <c r="AJ48" s="277"/>
      <c r="AK48" s="277"/>
      <c r="AL48" s="277"/>
      <c r="AM48" s="277"/>
      <c r="AN48" s="277"/>
      <c r="AO48" s="277"/>
      <c r="AP48" s="277"/>
      <c r="AQ48" s="277"/>
      <c r="AR48" s="277"/>
      <c r="BF48" s="278"/>
      <c r="BG48" s="278"/>
      <c r="BH48" s="278"/>
      <c r="BI48" s="278"/>
      <c r="BJ48" s="278"/>
      <c r="BK48" s="278"/>
      <c r="BL48" s="278"/>
      <c r="BM48" s="278"/>
      <c r="BN48" s="278"/>
      <c r="BO48" s="278"/>
      <c r="CQ48" s="28" t="s">
        <v>153</v>
      </c>
      <c r="CR48">
        <f>CR46/$CR$47</f>
        <v>-0.26505163105766394</v>
      </c>
      <c r="CS48">
        <f>CS46/$CR$47</f>
        <v>0.94428910867504545</v>
      </c>
      <c r="CT48" s="13">
        <f>CT46/$CR$47</f>
        <v>0.19510436210233836</v>
      </c>
      <c r="CV48" s="28" t="s">
        <v>164</v>
      </c>
      <c r="CW48">
        <f>CW46/$CR$47</f>
        <v>-0.2746040579744719</v>
      </c>
      <c r="CX48">
        <f>CX46/$CR$47</f>
        <v>0.99410634668691755</v>
      </c>
      <c r="CY48" s="13">
        <f>CY46/$CR$47</f>
        <v>0.10599780966304712</v>
      </c>
    </row>
    <row r="49" spans="2:103" x14ac:dyDescent="0.3">
      <c r="B49" s="291"/>
      <c r="C49" s="277"/>
      <c r="D49" s="277"/>
      <c r="E49" s="277"/>
      <c r="F49" s="277"/>
      <c r="G49" s="277"/>
      <c r="H49" s="292"/>
      <c r="AB49" s="27" t="s">
        <v>65</v>
      </c>
      <c r="AC49" s="10" t="s">
        <v>14</v>
      </c>
      <c r="AD49" s="10" t="s">
        <v>15</v>
      </c>
      <c r="AE49" s="11" t="s">
        <v>16</v>
      </c>
      <c r="AJ49" s="277"/>
      <c r="AK49" s="277"/>
      <c r="AL49" s="277"/>
      <c r="AM49" s="277"/>
      <c r="AN49" s="277"/>
      <c r="AO49" s="277"/>
      <c r="AP49" s="277"/>
      <c r="AQ49" s="277"/>
      <c r="AR49" s="277"/>
      <c r="BF49" s="278"/>
      <c r="BG49" s="278"/>
      <c r="BH49" s="278"/>
      <c r="BI49" s="278"/>
      <c r="BJ49" s="278"/>
      <c r="BK49" s="278"/>
      <c r="BL49" s="278"/>
      <c r="BM49" s="278"/>
      <c r="BN49" s="278"/>
      <c r="BO49" s="278"/>
      <c r="CQ49" s="12"/>
      <c r="CT49" s="13"/>
      <c r="CV49" s="12"/>
      <c r="CY49" s="13"/>
    </row>
    <row r="50" spans="2:103" x14ac:dyDescent="0.3">
      <c r="B50" s="291"/>
      <c r="C50" s="277"/>
      <c r="D50" s="277"/>
      <c r="E50" s="277"/>
      <c r="F50" s="277"/>
      <c r="G50" s="277"/>
      <c r="H50" s="292"/>
      <c r="AB50" s="12" t="s">
        <v>69</v>
      </c>
      <c r="AC50">
        <f>($AD$37*AE46)-($AE$37*AD46)</f>
        <v>-286.11654151575834</v>
      </c>
      <c r="AD50">
        <f>($AE$37*AC46)-($AC$37*AE46)</f>
        <v>-75.719623975023296</v>
      </c>
      <c r="AE50" s="13">
        <f>($AC$37*AD46)-($AD$37*AC46)</f>
        <v>-22.216006459515562</v>
      </c>
      <c r="AJ50" s="277"/>
      <c r="AK50" s="277"/>
      <c r="AL50" s="277"/>
      <c r="AM50" s="277"/>
      <c r="AN50" s="277"/>
      <c r="AO50" s="277"/>
      <c r="AP50" s="277"/>
      <c r="AQ50" s="277"/>
      <c r="AR50" s="277"/>
      <c r="BF50" s="278"/>
      <c r="BG50" s="278"/>
      <c r="BH50" s="278"/>
      <c r="BI50" s="278"/>
      <c r="BJ50" s="278"/>
      <c r="BK50" s="278"/>
      <c r="BL50" s="278"/>
      <c r="BM50" s="278"/>
      <c r="BN50" s="278"/>
      <c r="BO50" s="278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1"/>
      <c r="C51" s="277"/>
      <c r="D51" s="277"/>
      <c r="E51" s="277"/>
      <c r="F51" s="277"/>
      <c r="G51" s="277"/>
      <c r="H51" s="292"/>
      <c r="AB51" s="12" t="s">
        <v>70</v>
      </c>
      <c r="AC51">
        <f>($AD$37*AE47)-($AE$37*AD47)</f>
        <v>-78.464090220799434</v>
      </c>
      <c r="AD51">
        <f>($AE$37*AC47)-($AC$37*AE47)</f>
        <v>280.01558872135837</v>
      </c>
      <c r="AE51" s="13">
        <f>($AC$37*AD47)-($AD$37*AC47)</f>
        <v>56.876900666861133</v>
      </c>
      <c r="AJ51" s="277"/>
      <c r="AK51" s="277"/>
      <c r="AL51" s="277"/>
      <c r="AM51" s="277"/>
      <c r="AN51" s="277"/>
      <c r="AO51" s="277"/>
      <c r="AP51" s="277"/>
      <c r="AQ51" s="277"/>
      <c r="AR51" s="277"/>
      <c r="BF51" s="278"/>
      <c r="BG51" s="278"/>
      <c r="BH51" s="278"/>
      <c r="BI51" s="278"/>
      <c r="BJ51" s="278"/>
      <c r="BK51" s="278"/>
      <c r="BL51" s="278"/>
      <c r="BM51" s="278"/>
      <c r="BN51" s="278"/>
      <c r="BO51" s="278"/>
      <c r="CQ51" s="12"/>
      <c r="CR51" s="51">
        <f>'Step (2)'!AC42</f>
        <v>-134.95709228515625</v>
      </c>
      <c r="CS51" s="51">
        <f>'Step (2)'!AD42</f>
        <v>-291.56954956054688</v>
      </c>
      <c r="CT51" s="67">
        <f>'Step (2)'!AE42</f>
        <v>-77.240814208984375</v>
      </c>
      <c r="CV51" s="12"/>
      <c r="CW51" s="51">
        <f>CR76</f>
        <v>-149.29888916015625</v>
      </c>
      <c r="CX51" s="51">
        <f>CS76</f>
        <v>-342.14157104492188</v>
      </c>
      <c r="CY51" s="51">
        <f>CT76</f>
        <v>-34.056831359863281</v>
      </c>
    </row>
    <row r="52" spans="2:103" x14ac:dyDescent="0.3">
      <c r="B52" s="291"/>
      <c r="C52" s="277"/>
      <c r="D52" s="277"/>
      <c r="E52" s="277"/>
      <c r="F52" s="277"/>
      <c r="G52" s="277"/>
      <c r="H52" s="292"/>
      <c r="AB52" s="14" t="s">
        <v>71</v>
      </c>
      <c r="AC52" s="15">
        <f>($AD$37*AE48)-($AE$37*AD48)</f>
        <v>5.4399216446600533</v>
      </c>
      <c r="AD52" s="15">
        <f>($AE$37*AC48)-($AC$37*AE48)</f>
        <v>-15.855237938655321</v>
      </c>
      <c r="AE52" s="16">
        <f>($AC$37*AD48)-($AD$37*AC48)</f>
        <v>-3.1983463940900432</v>
      </c>
      <c r="AJ52" s="277"/>
      <c r="AK52" s="277"/>
      <c r="AL52" s="277"/>
      <c r="AM52" s="277"/>
      <c r="AN52" s="277"/>
      <c r="AO52" s="277"/>
      <c r="AP52" s="277"/>
      <c r="AQ52" s="277"/>
      <c r="AR52" s="277"/>
      <c r="BF52" s="278"/>
      <c r="BG52" s="278"/>
      <c r="BH52" s="278"/>
      <c r="BI52" s="278"/>
      <c r="BJ52" s="278"/>
      <c r="BK52" s="278"/>
      <c r="BL52" s="278"/>
      <c r="BM52" s="278"/>
      <c r="BN52" s="278"/>
      <c r="BO52" s="278"/>
      <c r="CQ52" s="12" t="s">
        <v>150</v>
      </c>
      <c r="CR52">
        <f>SQRT(SUMSQ(CR51:CT51))</f>
        <v>330.4426763731816</v>
      </c>
      <c r="CT52" s="13"/>
      <c r="CV52" s="12" t="s">
        <v>150</v>
      </c>
      <c r="CW52">
        <f>SQRT(SUMSQ(CW51:CY51))</f>
        <v>374.84781005605208</v>
      </c>
      <c r="CY52" s="13"/>
    </row>
    <row r="53" spans="2:103" x14ac:dyDescent="0.3">
      <c r="B53" s="291"/>
      <c r="C53" s="277"/>
      <c r="D53" s="277"/>
      <c r="E53" s="277"/>
      <c r="F53" s="277"/>
      <c r="G53" s="277"/>
      <c r="H53" s="292"/>
      <c r="AB53" s="1"/>
      <c r="AJ53" s="277"/>
      <c r="AK53" s="277"/>
      <c r="AL53" s="277"/>
      <c r="AM53" s="277"/>
      <c r="AN53" s="277"/>
      <c r="AO53" s="277"/>
      <c r="AP53" s="277"/>
      <c r="AQ53" s="277"/>
      <c r="AR53" s="277"/>
      <c r="BF53" s="278"/>
      <c r="BG53" s="278"/>
      <c r="BH53" s="278"/>
      <c r="BI53" s="278"/>
      <c r="BJ53" s="278"/>
      <c r="BK53" s="278"/>
      <c r="BL53" s="278"/>
      <c r="BM53" s="278"/>
      <c r="BN53" s="278"/>
      <c r="BO53" s="278"/>
      <c r="CQ53" s="28" t="s">
        <v>151</v>
      </c>
      <c r="CR53">
        <f>-CR51/$CR$52</f>
        <v>0.40841302269548269</v>
      </c>
      <c r="CS53">
        <f>-CS51/$CR$52</f>
        <v>0.88236045283468834</v>
      </c>
      <c r="CT53" s="13">
        <f>-CT51/$CR$52</f>
        <v>0.23374951158473659</v>
      </c>
      <c r="CV53" s="28" t="s">
        <v>166</v>
      </c>
      <c r="CW53">
        <f>-CW51/$CR$52</f>
        <v>0.45181479220180171</v>
      </c>
      <c r="CX53">
        <f>-CX51/$CR$52</f>
        <v>1.0354037039045412</v>
      </c>
      <c r="CY53" s="13">
        <f>-CY51/$CR$52</f>
        <v>0.10306426437910095</v>
      </c>
    </row>
    <row r="54" spans="2:103" x14ac:dyDescent="0.3">
      <c r="B54" s="291"/>
      <c r="C54" s="277"/>
      <c r="D54" s="277"/>
      <c r="E54" s="277"/>
      <c r="F54" s="277"/>
      <c r="G54" s="277"/>
      <c r="H54" s="292"/>
      <c r="AB54" s="27" t="s">
        <v>36</v>
      </c>
      <c r="AC54" s="10" t="s">
        <v>2</v>
      </c>
      <c r="AD54" s="10" t="s">
        <v>3</v>
      </c>
      <c r="AE54" s="11" t="s">
        <v>4</v>
      </c>
      <c r="AJ54" s="277"/>
      <c r="AK54" s="277"/>
      <c r="AL54" s="277"/>
      <c r="AM54" s="277"/>
      <c r="AN54" s="277"/>
      <c r="AO54" s="277"/>
      <c r="AP54" s="277"/>
      <c r="AQ54" s="277"/>
      <c r="AR54" s="277"/>
      <c r="BF54" s="278"/>
      <c r="BG54" s="278"/>
      <c r="BH54" s="278"/>
      <c r="BI54" s="278"/>
      <c r="BJ54" s="278"/>
      <c r="BK54" s="278"/>
      <c r="BL54" s="278"/>
      <c r="BM54" s="278"/>
      <c r="BN54" s="278"/>
      <c r="BO54" s="278"/>
      <c r="CQ54" s="12"/>
      <c r="CT54" s="13"/>
      <c r="CV54" s="12"/>
      <c r="CY54" s="13"/>
    </row>
    <row r="55" spans="2:103" x14ac:dyDescent="0.3">
      <c r="B55" s="291"/>
      <c r="C55" s="277"/>
      <c r="D55" s="277"/>
      <c r="E55" s="277"/>
      <c r="F55" s="277"/>
      <c r="G55" s="277"/>
      <c r="H55" s="292"/>
      <c r="AB55" s="28" t="s">
        <v>72</v>
      </c>
      <c r="AC55" s="20">
        <f>AC28</f>
        <v>-0.12982177734375</v>
      </c>
      <c r="AD55" s="20">
        <f>AD28</f>
        <v>-37.38836669921875</v>
      </c>
      <c r="AE55" s="21">
        <f>AE28</f>
        <v>122.79850769042969</v>
      </c>
      <c r="AJ55" s="277"/>
      <c r="AK55" s="277"/>
      <c r="AL55" s="277"/>
      <c r="AM55" s="277"/>
      <c r="AN55" s="277"/>
      <c r="AO55" s="277"/>
      <c r="AP55" s="277"/>
      <c r="AQ55" s="277"/>
      <c r="AR55" s="277"/>
      <c r="BF55" s="278"/>
      <c r="BG55" s="278"/>
      <c r="BH55" s="278"/>
      <c r="BI55" s="278"/>
      <c r="BJ55" s="278"/>
      <c r="BK55" s="278"/>
      <c r="BL55" s="278"/>
      <c r="BM55" s="278"/>
      <c r="BN55" s="278"/>
      <c r="BO55" s="278"/>
      <c r="CQ55" s="12" t="s">
        <v>156</v>
      </c>
      <c r="CR55">
        <f>CR25*CR53</f>
        <v>0.39257382754716341</v>
      </c>
      <c r="CS55">
        <f>CS25*CS53</f>
        <v>0.2142056547503419</v>
      </c>
      <c r="CT55" s="13">
        <f>CT25*CT53</f>
        <v>3.0589945520976471E-2</v>
      </c>
      <c r="CV55" s="12" t="s">
        <v>156</v>
      </c>
      <c r="CW55">
        <f>CW25*CW53</f>
        <v>0.43565551523437679</v>
      </c>
      <c r="CX55">
        <f>CX25*CX53</f>
        <v>0.27380821668874206</v>
      </c>
      <c r="CY55" s="13">
        <f>CY25*CY53</f>
        <v>1.8430104613763776E-3</v>
      </c>
    </row>
    <row r="56" spans="2:103" x14ac:dyDescent="0.3">
      <c r="B56" s="291"/>
      <c r="C56" s="277"/>
      <c r="D56" s="277"/>
      <c r="E56" s="277"/>
      <c r="F56" s="277"/>
      <c r="G56" s="277"/>
      <c r="H56" s="292"/>
      <c r="AB56" s="12"/>
      <c r="AE56" s="13"/>
      <c r="AJ56" s="277"/>
      <c r="AK56" s="277"/>
      <c r="AL56" s="277"/>
      <c r="AM56" s="277"/>
      <c r="AN56" s="277"/>
      <c r="AO56" s="277"/>
      <c r="AP56" s="277"/>
      <c r="AQ56" s="277"/>
      <c r="AR56" s="277"/>
      <c r="BF56" s="278"/>
      <c r="BG56" s="278"/>
      <c r="BH56" s="278"/>
      <c r="BI56" s="278"/>
      <c r="BJ56" s="278"/>
      <c r="BK56" s="278"/>
      <c r="BL56" s="278"/>
      <c r="BM56" s="278"/>
      <c r="BN56" s="278"/>
      <c r="BO56" s="278"/>
      <c r="CQ56" s="12" t="s">
        <v>147</v>
      </c>
      <c r="CR56">
        <f>SUM(CR55:CT55)</f>
        <v>0.63736942781848183</v>
      </c>
      <c r="CT56" s="13"/>
      <c r="CV56" s="12" t="s">
        <v>147</v>
      </c>
      <c r="CW56">
        <f>SUM(CW55:CY55)</f>
        <v>0.71130674238449521</v>
      </c>
      <c r="CY56" s="13"/>
    </row>
    <row r="57" spans="2:103" ht="15" thickBot="1" x14ac:dyDescent="0.35">
      <c r="B57" s="291"/>
      <c r="C57" s="277"/>
      <c r="D57" s="277"/>
      <c r="E57" s="277"/>
      <c r="F57" s="277"/>
      <c r="G57" s="277"/>
      <c r="H57" s="292"/>
      <c r="AB57" s="28" t="s">
        <v>29</v>
      </c>
      <c r="AC57" t="s">
        <v>14</v>
      </c>
      <c r="AD57" t="s">
        <v>15</v>
      </c>
      <c r="AE57" s="13" t="s">
        <v>16</v>
      </c>
      <c r="AJ57" s="277"/>
      <c r="AK57" s="277"/>
      <c r="AL57" s="277"/>
      <c r="AM57" s="277"/>
      <c r="AN57" s="277"/>
      <c r="AO57" s="277"/>
      <c r="AP57" s="277"/>
      <c r="AQ57" s="277"/>
      <c r="AR57" s="277"/>
      <c r="BF57" s="278"/>
      <c r="BG57" s="278"/>
      <c r="BH57" s="278"/>
      <c r="BI57" s="278"/>
      <c r="BJ57" s="278"/>
      <c r="BK57" s="278"/>
      <c r="BL57" s="278"/>
      <c r="BM57" s="278"/>
      <c r="BN57" s="278"/>
      <c r="BO57" s="278"/>
      <c r="CQ57" s="12"/>
      <c r="CT57" s="13"/>
      <c r="CV57" s="12"/>
      <c r="CY57" s="13"/>
    </row>
    <row r="58" spans="2:103" ht="15" thickBot="1" x14ac:dyDescent="0.35">
      <c r="B58" s="291"/>
      <c r="C58" s="277"/>
      <c r="D58" s="277"/>
      <c r="E58" s="277"/>
      <c r="F58" s="277"/>
      <c r="G58" s="277"/>
      <c r="H58" s="292"/>
      <c r="AB58" s="9" t="s">
        <v>12</v>
      </c>
      <c r="AC58" s="10" t="s">
        <v>14</v>
      </c>
      <c r="AD58" s="10" t="s">
        <v>15</v>
      </c>
      <c r="AE58" s="11" t="s">
        <v>16</v>
      </c>
      <c r="AJ58" s="277"/>
      <c r="AK58" s="277"/>
      <c r="AL58" s="277"/>
      <c r="AM58" s="277"/>
      <c r="AN58" s="277"/>
      <c r="AO58" s="277"/>
      <c r="AP58" s="277"/>
      <c r="AQ58" s="277"/>
      <c r="AR58" s="277"/>
      <c r="BF58" s="278"/>
      <c r="BG58" s="278"/>
      <c r="BH58" s="278"/>
      <c r="BI58" s="278"/>
      <c r="BJ58" s="278"/>
      <c r="BK58" s="278"/>
      <c r="BL58" s="278"/>
      <c r="BM58" s="278"/>
      <c r="BN58" s="278"/>
      <c r="BO58" s="278"/>
      <c r="CQ58" s="65" t="s">
        <v>157</v>
      </c>
      <c r="CR58" s="66">
        <f>-CR41/CR56</f>
        <v>6565.3965428373358</v>
      </c>
      <c r="CT58" s="13"/>
      <c r="CV58" s="65" t="s">
        <v>167</v>
      </c>
      <c r="CW58" s="66">
        <f>-CW41/CW56</f>
        <v>-7126.8305289143827</v>
      </c>
      <c r="CY58" s="13"/>
    </row>
    <row r="59" spans="2:103" x14ac:dyDescent="0.3">
      <c r="B59" s="291"/>
      <c r="C59" s="277"/>
      <c r="D59" s="277"/>
      <c r="E59" s="277"/>
      <c r="F59" s="277"/>
      <c r="G59" s="277"/>
      <c r="H59" s="292"/>
      <c r="AB59" s="12" t="s">
        <v>30</v>
      </c>
      <c r="AC59" s="20">
        <f t="shared" ref="AC59:AE60" si="28">AC28-AC27</f>
        <v>-89.992431640625</v>
      </c>
      <c r="AD59" s="20">
        <f t="shared" si="28"/>
        <v>325.78559875488281</v>
      </c>
      <c r="AE59" s="21">
        <f t="shared" si="28"/>
        <v>34.737289428710938</v>
      </c>
      <c r="AJ59" s="277"/>
      <c r="AK59" s="277"/>
      <c r="AL59" s="277"/>
      <c r="AM59" s="277"/>
      <c r="AN59" s="277"/>
      <c r="AO59" s="277"/>
      <c r="AP59" s="277"/>
      <c r="AQ59" s="277"/>
      <c r="AR59" s="277"/>
      <c r="BF59" s="278"/>
      <c r="BG59" s="278"/>
      <c r="BH59" s="278"/>
      <c r="BI59" s="278"/>
      <c r="BJ59" s="278"/>
      <c r="BK59" s="278"/>
      <c r="BL59" s="278"/>
      <c r="BM59" s="278"/>
      <c r="BN59" s="278"/>
      <c r="BO59" s="278"/>
      <c r="CQ59" s="12"/>
      <c r="CT59" s="13"/>
      <c r="CV59" s="12"/>
      <c r="CY59" s="13"/>
    </row>
    <row r="60" spans="2:103" x14ac:dyDescent="0.3">
      <c r="B60" s="291"/>
      <c r="C60" s="277"/>
      <c r="D60" s="277"/>
      <c r="E60" s="277"/>
      <c r="F60" s="277"/>
      <c r="G60" s="277"/>
      <c r="H60" s="292"/>
      <c r="AB60" s="12" t="s">
        <v>31</v>
      </c>
      <c r="AC60" s="20">
        <f t="shared" si="28"/>
        <v>-149.29888916015625</v>
      </c>
      <c r="AD60" s="20">
        <f t="shared" si="28"/>
        <v>-342.14157104492188</v>
      </c>
      <c r="AE60" s="21">
        <f t="shared" si="28"/>
        <v>-34.056831359863281</v>
      </c>
      <c r="AJ60" s="277"/>
      <c r="AK60" s="277"/>
      <c r="AL60" s="277"/>
      <c r="AM60" s="277"/>
      <c r="AN60" s="277"/>
      <c r="AO60" s="277"/>
      <c r="AP60" s="277"/>
      <c r="AQ60" s="277"/>
      <c r="AR60" s="277"/>
      <c r="BF60" s="278"/>
      <c r="BG60" s="278"/>
      <c r="BH60" s="278"/>
      <c r="BI60" s="278"/>
      <c r="BJ60" s="278"/>
      <c r="BK60" s="278"/>
      <c r="BL60" s="278"/>
      <c r="BM60" s="278"/>
      <c r="BN60" s="278"/>
      <c r="BO60" s="278"/>
      <c r="CQ60" s="12" t="s">
        <v>159</v>
      </c>
      <c r="CR60">
        <f>CR48*CR53</f>
        <v>-0.10825053781062841</v>
      </c>
      <c r="CS60">
        <f>CS48*CS53</f>
        <v>0.83320336553737728</v>
      </c>
      <c r="CT60" s="13">
        <f>CT48*CT53</f>
        <v>4.5605549349473182E-2</v>
      </c>
      <c r="CV60" s="12" t="s">
        <v>159</v>
      </c>
      <c r="CW60">
        <f>CW48*CW53</f>
        <v>-0.12407017539150753</v>
      </c>
      <c r="CX60">
        <f>CX48*CX53</f>
        <v>1.0293013934346464</v>
      </c>
      <c r="CY60" s="13">
        <f>CY48*CY53</f>
        <v>1.092458627871791E-2</v>
      </c>
    </row>
    <row r="61" spans="2:103" ht="15" thickBot="1" x14ac:dyDescent="0.35">
      <c r="B61" s="293"/>
      <c r="C61" s="294"/>
      <c r="D61" s="294"/>
      <c r="E61" s="294"/>
      <c r="F61" s="294"/>
      <c r="G61" s="294"/>
      <c r="H61" s="295"/>
      <c r="AB61" s="12" t="s">
        <v>21</v>
      </c>
      <c r="AC61">
        <f>(AD59*AE60)-(AE59*AD60)</f>
        <v>789.84558271418791</v>
      </c>
      <c r="AD61">
        <f>(AE59*AC60)-(AC59*AE60)</f>
        <v>-8251.0957921901718</v>
      </c>
      <c r="AE61" s="13">
        <f>(AC59*AD60)-AD59*AC60</f>
        <v>79429.579942156561</v>
      </c>
      <c r="AJ61" s="277"/>
      <c r="AK61" s="277"/>
      <c r="AL61" s="277"/>
      <c r="AM61" s="277"/>
      <c r="AN61" s="277"/>
      <c r="AO61" s="277"/>
      <c r="AP61" s="277"/>
      <c r="AQ61" s="277"/>
      <c r="AR61" s="277"/>
      <c r="BF61" s="278"/>
      <c r="BG61" s="278"/>
      <c r="BH61" s="278"/>
      <c r="BI61" s="278"/>
      <c r="BJ61" s="278"/>
      <c r="BK61" s="278"/>
      <c r="BL61" s="278"/>
      <c r="BM61" s="278"/>
      <c r="BN61" s="278"/>
      <c r="BO61" s="278"/>
      <c r="CQ61" s="12" t="s">
        <v>160</v>
      </c>
      <c r="CR61">
        <f>SQRT(SUMSQ(CR60:CT60))</f>
        <v>0.841442745176741</v>
      </c>
      <c r="CT61" s="13"/>
      <c r="CV61" s="12" t="s">
        <v>160</v>
      </c>
      <c r="CW61">
        <f>SQRT(SUMSQ(CW60:CY60))</f>
        <v>1.0368095840285936</v>
      </c>
      <c r="CY61" s="13"/>
    </row>
    <row r="62" spans="2:103" ht="15" thickBot="1" x14ac:dyDescent="0.35">
      <c r="AB62" s="12" t="s">
        <v>20</v>
      </c>
      <c r="AC62">
        <f>(AD59*AE61)-(AE59*AD61)</f>
        <v>26163633.962941635</v>
      </c>
      <c r="AD62">
        <f>(AE59*AC61)-(AC59*AE61)</f>
        <v>7175498.137798815</v>
      </c>
      <c r="AE62" s="13">
        <f>(AC59*AD61)-(AD59*AC61)</f>
        <v>485215.85795048159</v>
      </c>
      <c r="AJ62" s="277"/>
      <c r="AK62" s="277"/>
      <c r="AL62" s="277"/>
      <c r="AM62" s="277"/>
      <c r="AN62" s="277"/>
      <c r="AO62" s="277"/>
      <c r="AP62" s="277"/>
      <c r="AQ62" s="277"/>
      <c r="AR62" s="277"/>
      <c r="BF62" s="278"/>
      <c r="BG62" s="278"/>
      <c r="BH62" s="278"/>
      <c r="BI62" s="278"/>
      <c r="BJ62" s="278"/>
      <c r="BK62" s="278"/>
      <c r="BL62" s="278"/>
      <c r="BM62" s="278"/>
      <c r="BN62" s="278"/>
      <c r="BO62" s="278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7"/>
      <c r="AK63" s="277"/>
      <c r="AL63" s="277"/>
      <c r="AM63" s="277"/>
      <c r="AN63" s="277"/>
      <c r="AO63" s="277"/>
      <c r="AP63" s="277"/>
      <c r="AQ63" s="277"/>
      <c r="AR63" s="277"/>
      <c r="BF63" s="278"/>
      <c r="BG63" s="278"/>
      <c r="BH63" s="278"/>
      <c r="BI63" s="278"/>
      <c r="BJ63" s="278"/>
      <c r="BK63" s="278"/>
      <c r="BL63" s="278"/>
      <c r="BM63" s="278"/>
      <c r="BN63" s="278"/>
      <c r="BO63" s="278"/>
      <c r="CQ63" s="65" t="s">
        <v>158</v>
      </c>
      <c r="CR63" s="66">
        <f>CR43+CR58*CR61</f>
        <v>-979.90389483783656</v>
      </c>
      <c r="CS63" s="15"/>
      <c r="CT63" s="16"/>
      <c r="CV63" s="65" t="s">
        <v>168</v>
      </c>
      <c r="CW63" s="66">
        <f>CW43+CW61*CW58</f>
        <v>-6597.1831411418516</v>
      </c>
      <c r="CX63" s="15"/>
      <c r="CY63" s="16"/>
    </row>
    <row r="64" spans="2:103" x14ac:dyDescent="0.3">
      <c r="AB64" s="12" t="s">
        <v>32</v>
      </c>
      <c r="AC64">
        <f>AC59/(SQRT(SUMSQ($AC59:$AE59)))</f>
        <v>-0.26486517991378677</v>
      </c>
      <c r="AD64">
        <f>AD59/(SQRT(SUMSQ($AC59:$AE59)))</f>
        <v>0.95885020167162038</v>
      </c>
      <c r="AE64" s="13">
        <f>AE59/(SQRT(SUMSQ($AC59:$AE59)))</f>
        <v>0.1022385799174179</v>
      </c>
      <c r="AG64" s="109"/>
      <c r="AH64" t="s">
        <v>256</v>
      </c>
      <c r="AJ64" s="277"/>
      <c r="AK64" s="277"/>
      <c r="AL64" s="277"/>
      <c r="AM64" s="277"/>
      <c r="AN64" s="277"/>
      <c r="AO64" s="277"/>
      <c r="AP64" s="277"/>
      <c r="AQ64" s="277"/>
      <c r="AR64" s="277"/>
      <c r="BF64" s="278"/>
      <c r="BG64" s="278"/>
      <c r="BH64" s="278"/>
      <c r="BI64" s="278"/>
      <c r="BJ64" s="278"/>
      <c r="BK64" s="278"/>
      <c r="BL64" s="278"/>
      <c r="BM64" s="278"/>
      <c r="BN64" s="278"/>
      <c r="BO64" s="278"/>
    </row>
    <row r="65" spans="28:103" x14ac:dyDescent="0.3">
      <c r="AB65" s="12" t="s">
        <v>33</v>
      </c>
      <c r="AC65">
        <f>AC62/(SQRT(SUMSQ($AC62:$AE62)))</f>
        <v>0.96423473235863555</v>
      </c>
      <c r="AD65">
        <f>AD62/(SQRT(SUMSQ($AC62:$AE62)))</f>
        <v>0.26444585397579934</v>
      </c>
      <c r="AE65" s="13">
        <f>AE62/(SQRT(SUMSQ($AC62:$AE62)))</f>
        <v>1.7882148312796744E-2</v>
      </c>
      <c r="AG65" s="109"/>
      <c r="AJ65" s="277"/>
      <c r="AK65" s="277"/>
      <c r="AL65" s="277"/>
      <c r="AM65" s="277"/>
      <c r="AN65" s="277"/>
      <c r="AO65" s="277"/>
      <c r="AP65" s="277"/>
      <c r="AQ65" s="277"/>
      <c r="AR65" s="277"/>
      <c r="BF65" s="278"/>
      <c r="BG65" s="278"/>
      <c r="BH65" s="278"/>
      <c r="BI65" s="278"/>
      <c r="BJ65" s="278"/>
      <c r="BK65" s="278"/>
      <c r="BL65" s="278"/>
      <c r="BM65" s="278"/>
      <c r="BN65" s="278"/>
      <c r="BO65" s="278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>
        <f>AC61/(SQRT(SUMSQ($AC61:$AE61)))</f>
        <v>9.8902670594876018E-3</v>
      </c>
      <c r="AD66" s="15">
        <f>AD61/(SQRT(SUMSQ($AC61:$AE61)))</f>
        <v>-0.10331834817351235</v>
      </c>
      <c r="AE66" s="16">
        <f>AE61/(SQRT(SUMSQ($AC61:$AE61)))</f>
        <v>0.99459916627161371</v>
      </c>
      <c r="AG66" s="109"/>
      <c r="AJ66" s="277"/>
      <c r="AK66" s="277"/>
      <c r="AL66" s="277"/>
      <c r="AM66" s="277"/>
      <c r="AN66" s="277"/>
      <c r="AO66" s="277"/>
      <c r="AP66" s="277"/>
      <c r="AQ66" s="277"/>
      <c r="AR66" s="277"/>
      <c r="BF66" s="278"/>
      <c r="BG66" s="278"/>
      <c r="BH66" s="278"/>
      <c r="BI66" s="278"/>
      <c r="BJ66" s="278"/>
      <c r="BK66" s="278"/>
      <c r="BL66" s="278"/>
      <c r="BM66" s="278"/>
      <c r="BN66" s="278"/>
      <c r="BO66" s="278"/>
      <c r="CQ66" s="28" t="s">
        <v>161</v>
      </c>
      <c r="CR66" s="51">
        <f>CC9</f>
        <v>4071.4306517487366</v>
      </c>
      <c r="CS66" t="s">
        <v>8</v>
      </c>
      <c r="CT66" s="13"/>
      <c r="CV66" s="28" t="s">
        <v>155</v>
      </c>
      <c r="CW66" s="51">
        <f>CC13</f>
        <v>-1966.5354057357263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7"/>
      <c r="AK67" s="277"/>
      <c r="AL67" s="277"/>
      <c r="AM67" s="277"/>
      <c r="AN67" s="277"/>
      <c r="AO67" s="277"/>
      <c r="AP67" s="277"/>
      <c r="AQ67" s="277"/>
      <c r="AR67" s="277"/>
      <c r="BF67" s="278"/>
      <c r="BG67" s="278"/>
      <c r="BH67" s="278"/>
      <c r="BI67" s="278"/>
      <c r="BJ67" s="278"/>
      <c r="BK67" s="278"/>
      <c r="BL67" s="278"/>
      <c r="BM67" s="278"/>
      <c r="BN67" s="278"/>
      <c r="BO67" s="278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>
        <f>($AD$55*AE64)-($AE$55*AD64)</f>
        <v>-121.56790738070234</v>
      </c>
      <c r="AD68">
        <f>($AE$55*AC64)-($AC$55*AE64)</f>
        <v>-32.511776038412208</v>
      </c>
      <c r="AE68" s="13">
        <f>($AC$55*AD64)-($AD$55*AC64)</f>
        <v>-10.027356109858632</v>
      </c>
      <c r="AJ68" s="277"/>
      <c r="AK68" s="277"/>
      <c r="AL68" s="277"/>
      <c r="AM68" s="277"/>
      <c r="AN68" s="277"/>
      <c r="AO68" s="277"/>
      <c r="AP68" s="277"/>
      <c r="AQ68" s="277"/>
      <c r="AR68" s="277"/>
      <c r="BF68" s="278"/>
      <c r="BG68" s="278"/>
      <c r="BH68" s="278"/>
      <c r="BI68" s="278"/>
      <c r="BJ68" s="278"/>
      <c r="BK68" s="278"/>
      <c r="BL68" s="278"/>
      <c r="BM68" s="278"/>
      <c r="BN68" s="278"/>
      <c r="BO68" s="278"/>
      <c r="CQ68" s="12"/>
      <c r="CR68" s="51">
        <f>'Step (2)'!AC65</f>
        <v>0.96423473235863555</v>
      </c>
      <c r="CS68" s="51">
        <f>'Step (2)'!AD65</f>
        <v>0.26444585397579934</v>
      </c>
      <c r="CT68" s="51">
        <f>'Step (2)'!AE65</f>
        <v>1.7882148312796744E-2</v>
      </c>
      <c r="CV68" s="12"/>
      <c r="CW68" s="51">
        <f>CR25</f>
        <v>0.96121770299149067</v>
      </c>
      <c r="CX68" s="51">
        <f>CS25</f>
        <v>0.24276434201258754</v>
      </c>
      <c r="CY68" s="51">
        <f>CT25</f>
        <v>0.13086635053732423</v>
      </c>
    </row>
    <row r="69" spans="28:103" x14ac:dyDescent="0.3">
      <c r="AB69" s="12" t="s">
        <v>74</v>
      </c>
      <c r="AC69">
        <f>($AD$55*AE65)-($AE$55*AD65)</f>
        <v>-33.1421405516381</v>
      </c>
      <c r="AD69">
        <f>($AE$55*AC65)-($AC$55*AE65)</f>
        <v>118.40890768919802</v>
      </c>
      <c r="AE69" s="13">
        <f>($AC$55*AD65)-($AD$55*AC65)</f>
        <v>36.016830926773387</v>
      </c>
      <c r="AJ69" s="277"/>
      <c r="AK69" s="277"/>
      <c r="AL69" s="277"/>
      <c r="AM69" s="277"/>
      <c r="AN69" s="277"/>
      <c r="AO69" s="277"/>
      <c r="AP69" s="277"/>
      <c r="AQ69" s="277"/>
      <c r="AR69" s="277"/>
      <c r="BF69" s="278"/>
      <c r="BG69" s="278"/>
      <c r="BH69" s="278"/>
      <c r="BI69" s="278"/>
      <c r="BJ69" s="278"/>
      <c r="BK69" s="278"/>
      <c r="BL69" s="278"/>
      <c r="BM69" s="278"/>
      <c r="BN69" s="278"/>
      <c r="BO69" s="278"/>
      <c r="CQ69" s="12"/>
      <c r="CT69" s="13"/>
      <c r="CV69" s="12"/>
      <c r="CY69" s="13"/>
    </row>
    <row r="70" spans="28:103" x14ac:dyDescent="0.3">
      <c r="AB70" s="14" t="s">
        <v>75</v>
      </c>
      <c r="AC70" s="15">
        <f>($AD$55*AE66)-($AE$55*AD66)</f>
        <v>-24.499099374552785</v>
      </c>
      <c r="AD70" s="15">
        <f>($AE$55*AC66)-($AC$55*AE66)</f>
        <v>1.3436306670748845</v>
      </c>
      <c r="AE70" s="16">
        <f>($AC$55*AD66)-($AD$55*AC66)</f>
        <v>0.38319390316543217</v>
      </c>
      <c r="AJ70" s="277"/>
      <c r="AK70" s="277"/>
      <c r="AL70" s="277"/>
      <c r="AM70" s="277"/>
      <c r="AN70" s="277"/>
      <c r="AO70" s="277"/>
      <c r="AP70" s="277"/>
      <c r="AQ70" s="277"/>
      <c r="AR70" s="277"/>
      <c r="BF70" s="278"/>
      <c r="BG70" s="278"/>
      <c r="BH70" s="278"/>
      <c r="BI70" s="278"/>
      <c r="BJ70" s="278"/>
      <c r="BK70" s="278"/>
      <c r="BL70" s="278"/>
      <c r="BM70" s="278"/>
      <c r="BN70" s="278"/>
      <c r="BO70" s="278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7"/>
      <c r="AK71" s="277"/>
      <c r="AL71" s="277"/>
      <c r="AM71" s="277"/>
      <c r="AN71" s="277"/>
      <c r="AO71" s="277"/>
      <c r="AP71" s="277"/>
      <c r="AQ71" s="277"/>
      <c r="AR71" s="277"/>
      <c r="BF71" s="278"/>
      <c r="BG71" s="278"/>
      <c r="BH71" s="278"/>
      <c r="BI71" s="278"/>
      <c r="BJ71" s="278"/>
      <c r="BK71" s="278"/>
      <c r="BL71" s="278"/>
      <c r="BM71" s="278"/>
      <c r="BN71" s="278"/>
      <c r="BO71" s="278"/>
      <c r="CQ71" s="12"/>
      <c r="CR71" s="51">
        <f>'Step (2)'!AC59</f>
        <v>-89.992431640625</v>
      </c>
      <c r="CS71" s="51">
        <f>'Step (2)'!AD59</f>
        <v>325.78559875488281</v>
      </c>
      <c r="CT71" s="51">
        <f>'Step (2)'!AE59</f>
        <v>34.737289428710938</v>
      </c>
      <c r="CV71" s="12"/>
      <c r="CW71" s="51">
        <f>CR46</f>
        <v>-86.8619384765625</v>
      </c>
      <c r="CX71" s="51">
        <f>CS46</f>
        <v>309.45964050292969</v>
      </c>
      <c r="CY71" s="51">
        <f>CT46</f>
        <v>63.93902587890625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7"/>
      <c r="AK72" s="277"/>
      <c r="AL72" s="277"/>
      <c r="AM72" s="277"/>
      <c r="AN72" s="277"/>
      <c r="AO72" s="277"/>
      <c r="AP72" s="277"/>
      <c r="AQ72" s="277"/>
      <c r="AR72" s="277"/>
      <c r="BF72" s="278"/>
      <c r="BG72" s="278"/>
      <c r="BH72" s="278"/>
      <c r="BI72" s="278"/>
      <c r="BJ72" s="278"/>
      <c r="BK72" s="278"/>
      <c r="BL72" s="278"/>
      <c r="BM72" s="278"/>
      <c r="BN72" s="278"/>
      <c r="BO72" s="278"/>
      <c r="CQ72" s="12" t="s">
        <v>150</v>
      </c>
      <c r="CR72">
        <f>SQRT(SUMSQ(CR71:CT71))</f>
        <v>339.76693980657404</v>
      </c>
      <c r="CT72" s="13"/>
      <c r="CV72" s="12" t="s">
        <v>150</v>
      </c>
      <c r="CW72">
        <f>SQRT(SUMSQ(CW71:CY71))</f>
        <v>327.71704942900368</v>
      </c>
      <c r="CY72" s="13"/>
    </row>
    <row r="73" spans="28:103" x14ac:dyDescent="0.3">
      <c r="AB73" s="12" t="s">
        <v>76</v>
      </c>
      <c r="AC73" s="20">
        <f>AC26</f>
        <v>33.994873046875</v>
      </c>
      <c r="AD73" s="20">
        <f>AD26</f>
        <v>-102.24539184570313</v>
      </c>
      <c r="AE73" s="21">
        <f>AE26</f>
        <v>179.08511352539063</v>
      </c>
      <c r="AJ73" s="277"/>
      <c r="AK73" s="277"/>
      <c r="AL73" s="277"/>
      <c r="AM73" s="277"/>
      <c r="AN73" s="277"/>
      <c r="AO73" s="277"/>
      <c r="AP73" s="277"/>
      <c r="AQ73" s="277"/>
      <c r="AR73" s="277"/>
      <c r="CQ73" s="28" t="s">
        <v>164</v>
      </c>
      <c r="CR73">
        <f>CR71/$CR$47</f>
        <v>-0.2746040579744719</v>
      </c>
      <c r="CS73">
        <f>CS71/$CR$47</f>
        <v>0.99410634668691755</v>
      </c>
      <c r="CT73" s="13">
        <f>CT71/$CR$47</f>
        <v>0.10599780966304712</v>
      </c>
      <c r="CV73" s="28" t="s">
        <v>153</v>
      </c>
      <c r="CW73">
        <f>CW71/$CR$47</f>
        <v>-0.26505163105766394</v>
      </c>
      <c r="CX73">
        <f>CX71/$CR$47</f>
        <v>0.94428910867504545</v>
      </c>
      <c r="CY73" s="13">
        <f>CY71/$CR$47</f>
        <v>0.19510436210233836</v>
      </c>
    </row>
    <row r="74" spans="28:103" x14ac:dyDescent="0.3">
      <c r="AB74" s="12"/>
      <c r="AE74" s="13"/>
      <c r="AJ74" s="277"/>
      <c r="AK74" s="277"/>
      <c r="AL74" s="277"/>
      <c r="AM74" s="277"/>
      <c r="AN74" s="277"/>
      <c r="AO74" s="277"/>
      <c r="AP74" s="277"/>
      <c r="AQ74" s="277"/>
      <c r="AR74" s="277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7"/>
      <c r="AK75" s="277"/>
      <c r="AL75" s="277"/>
      <c r="AM75" s="277"/>
      <c r="AN75" s="277"/>
      <c r="AO75" s="277"/>
      <c r="AP75" s="277"/>
      <c r="AQ75" s="277"/>
      <c r="AR75" s="277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-42.3741455078125</v>
      </c>
      <c r="AD76" s="20">
        <f>AD26-AD25</f>
        <v>303.47492980957031</v>
      </c>
      <c r="AE76" s="21">
        <f>AE26-AE25</f>
        <v>44.085113525390625</v>
      </c>
      <c r="CQ76" s="12"/>
      <c r="CR76" s="51">
        <f>'Step (2)'!AC60</f>
        <v>-149.29888916015625</v>
      </c>
      <c r="CS76" s="51">
        <f>'Step (2)'!AD60</f>
        <v>-342.14157104492188</v>
      </c>
      <c r="CT76" s="51">
        <f>'Step (2)'!AE60</f>
        <v>-34.056831359863281</v>
      </c>
      <c r="CV76" s="12"/>
      <c r="CW76" s="51">
        <f>CR51</f>
        <v>-134.95709228515625</v>
      </c>
      <c r="CX76" s="51">
        <f>CS51</f>
        <v>-291.56954956054688</v>
      </c>
      <c r="CY76" s="51">
        <f>CT51</f>
        <v>-77.240814208984375</v>
      </c>
    </row>
    <row r="77" spans="28:103" x14ac:dyDescent="0.3">
      <c r="AB77" s="14" t="s">
        <v>44</v>
      </c>
      <c r="AC77" s="15">
        <f>AC76/(SQRT(SUMSQ($AC76:$AE76)))</f>
        <v>-0.13687886363334745</v>
      </c>
      <c r="AD77" s="15">
        <f>AD76/(SQRT(SUMSQ($AC76:$AE76)))</f>
        <v>0.98029831718695737</v>
      </c>
      <c r="AE77" s="16">
        <f>AE76/(SQRT(SUMSQ($AC76:$AE76)))</f>
        <v>0.14240570919335802</v>
      </c>
      <c r="CQ77" s="12" t="s">
        <v>150</v>
      </c>
      <c r="CR77">
        <f>SQRT(SUMSQ(CR76:CT76))</f>
        <v>374.84781005605208</v>
      </c>
      <c r="CT77" s="13"/>
      <c r="CV77" s="12" t="s">
        <v>150</v>
      </c>
      <c r="CW77">
        <f>SQRT(SUMSQ(CW76:CY76))</f>
        <v>330.4426763731816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>
        <f>-CR76/$CR$52</f>
        <v>0.45181479220180171</v>
      </c>
      <c r="CS78">
        <f>-CS76/$CR$52</f>
        <v>1.0354037039045412</v>
      </c>
      <c r="CT78" s="13">
        <f>-CT76/$CR$52</f>
        <v>0.10306426437910095</v>
      </c>
      <c r="CV78" s="28" t="s">
        <v>151</v>
      </c>
      <c r="CW78">
        <f>-CW76/$CR$52</f>
        <v>0.40841302269548269</v>
      </c>
      <c r="CX78">
        <f>-CX76/$CR$52</f>
        <v>0.88236045283468834</v>
      </c>
      <c r="CY78" s="13">
        <f>-CY76/$CR$52</f>
        <v>0.23374951158473659</v>
      </c>
    </row>
    <row r="79" spans="28:103" x14ac:dyDescent="0.3">
      <c r="AB79" s="14" t="s">
        <v>77</v>
      </c>
      <c r="AC79" s="15">
        <f>($AD$73*AE77)-($AE$73*AD77)</f>
        <v>-190.11716295971578</v>
      </c>
      <c r="AD79" s="15">
        <f>($AE$73*AC77)-($AC$73*AE77)</f>
        <v>-29.354030838182897</v>
      </c>
      <c r="AE79" s="16">
        <f>($AC$73*AD77)-($AD$73*AC77)</f>
        <v>19.329883793249643</v>
      </c>
      <c r="CQ79" s="12"/>
      <c r="CT79" s="13"/>
      <c r="CV79" s="12"/>
      <c r="CY79" s="13"/>
    </row>
    <row r="80" spans="28:103" x14ac:dyDescent="0.3">
      <c r="CQ80" s="12" t="s">
        <v>156</v>
      </c>
      <c r="CR80">
        <f>CR68*CR78</f>
        <v>0.43565551523437679</v>
      </c>
      <c r="CS80">
        <f>CS68*CS78</f>
        <v>0.27380821668874206</v>
      </c>
      <c r="CT80" s="13">
        <f>CT68*CT78</f>
        <v>1.8430104613763776E-3</v>
      </c>
      <c r="CV80" s="12" t="s">
        <v>156</v>
      </c>
      <c r="CW80">
        <f>CW68*CW78</f>
        <v>0.39257382754716341</v>
      </c>
      <c r="CX80">
        <f>CX68*CX78</f>
        <v>0.2142056547503419</v>
      </c>
      <c r="CY80" s="13">
        <f>CY68*CY78</f>
        <v>3.0589945520976471E-2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>
        <f>SUM(CR80:CT80)</f>
        <v>0.71130674238449521</v>
      </c>
      <c r="CT81" s="13"/>
      <c r="CV81" s="12" t="s">
        <v>147</v>
      </c>
      <c r="CW81">
        <f>SUM(CW80:CY80)</f>
        <v>0.63736942781848183</v>
      </c>
      <c r="CY81" s="13"/>
    </row>
    <row r="82" spans="28:103" ht="15" thickBot="1" x14ac:dyDescent="0.35">
      <c r="AB82" s="28"/>
      <c r="AC82" s="20">
        <f>AC32</f>
        <v>-44.41510009765625</v>
      </c>
      <c r="AD82" s="20">
        <f>AD32</f>
        <v>-289.82147216796875</v>
      </c>
      <c r="AE82" s="21">
        <f>AE32</f>
        <v>160.66046142578125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>
        <f>CR66/CR81</f>
        <v>5723.874679017079</v>
      </c>
      <c r="CT83" s="13"/>
      <c r="CV83" s="65" t="s">
        <v>157</v>
      </c>
      <c r="CW83" s="66">
        <f>CW66/CW81</f>
        <v>-3085.3933682802576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-35.42529296875</v>
      </c>
      <c r="AD85" s="20">
        <f>AD32-AD31</f>
        <v>-205.75677490234375</v>
      </c>
      <c r="AE85" s="21">
        <f>AE32-AE31</f>
        <v>-133.82247924804688</v>
      </c>
      <c r="CQ85" s="12" t="s">
        <v>159</v>
      </c>
      <c r="CR85">
        <f>CR73*CR78</f>
        <v>-0.12407017539150753</v>
      </c>
      <c r="CS85">
        <f>CS73*CS78</f>
        <v>1.0293013934346464</v>
      </c>
      <c r="CT85" s="13">
        <f>CT73*CT78</f>
        <v>1.092458627871791E-2</v>
      </c>
      <c r="CV85" s="12" t="s">
        <v>159</v>
      </c>
      <c r="CW85">
        <f>CW73*CW78</f>
        <v>-0.10825053781062841</v>
      </c>
      <c r="CX85">
        <f>CX73*CX78</f>
        <v>0.83320336553737728</v>
      </c>
      <c r="CY85" s="13">
        <f>CY73*CY78</f>
        <v>4.5605549349473182E-2</v>
      </c>
    </row>
    <row r="86" spans="28:103" x14ac:dyDescent="0.3">
      <c r="AB86" s="14"/>
      <c r="AC86" s="15">
        <f>AC85/(SQRT(SUMSQ($AC85:$AE85)))</f>
        <v>-0.14284943054884444</v>
      </c>
      <c r="AD86" s="15">
        <f>AD85/(SQRT(SUMSQ($AC85:$AE85)))</f>
        <v>-0.82969640229354158</v>
      </c>
      <c r="AE86" s="16">
        <f>AE85/(SQRT(SUMSQ($AC85:$AE85)))</f>
        <v>-0.53962757547499773</v>
      </c>
      <c r="CQ86" s="12" t="s">
        <v>160</v>
      </c>
      <c r="CR86">
        <f>SQRT(SUMSQ(CR85:CT85))</f>
        <v>1.0368095840285936</v>
      </c>
      <c r="CT86" s="13"/>
      <c r="CV86" s="12" t="s">
        <v>160</v>
      </c>
      <c r="CW86">
        <f>SQRT(SUMSQ(CW85:CY85))</f>
        <v>0.841442745176741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>
        <f>CC8-CR83*CR86</f>
        <v>-6669.3138417711725</v>
      </c>
      <c r="CS88" s="15"/>
      <c r="CT88" s="16"/>
      <c r="CV88" s="65" t="s">
        <v>158</v>
      </c>
      <c r="CW88" s="66">
        <f>CC12-CW83*CW86</f>
        <v>800.98179312595153</v>
      </c>
      <c r="CX88" s="15"/>
      <c r="CY88" s="16"/>
    </row>
    <row r="89" spans="28:103" x14ac:dyDescent="0.3">
      <c r="AB89" s="28"/>
      <c r="AC89" s="20">
        <f>AC34</f>
        <v>-75.5799560546875</v>
      </c>
      <c r="AD89" s="20">
        <f>AD34</f>
        <v>-292.07431030273438</v>
      </c>
      <c r="AE89" s="21">
        <f>AE34</f>
        <v>324.80108642578125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-72.35418701171875</v>
      </c>
      <c r="AD92" s="20">
        <f>AD34-AD33</f>
        <v>-228.97225952148438</v>
      </c>
      <c r="AE92" s="21">
        <f>AE34-AE33</f>
        <v>194.63888549804688</v>
      </c>
    </row>
    <row r="93" spans="28:103" x14ac:dyDescent="0.3">
      <c r="AB93" s="14"/>
      <c r="AC93" s="15">
        <f>AC92/(SQRT(SUMSQ($AC92:$AE92)))</f>
        <v>-0.23407417668695424</v>
      </c>
      <c r="AD93" s="15">
        <f>AD92/(SQRT(SUMSQ($AC92:$AE92)))</f>
        <v>-0.74075178431570776</v>
      </c>
      <c r="AE93" s="16">
        <f>AE92/(SQRT(SUMSQ($AC92:$AE92)))</f>
        <v>0.62967934207929976</v>
      </c>
    </row>
    <row r="97" spans="28:31" x14ac:dyDescent="0.3">
      <c r="AB97" s="258"/>
      <c r="AC97" s="258"/>
      <c r="AD97" s="258"/>
      <c r="AE97" s="258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F39:BO72"/>
    <mergeCell ref="B40:H61"/>
    <mergeCell ref="U44:X44"/>
    <mergeCell ref="AJ45:AR75"/>
    <mergeCell ref="AB97:AE97"/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</mergeCells>
  <dataValidations count="1">
    <dataValidation type="list" allowBlank="1" showInputMessage="1" showErrorMessage="1" sqref="C36" xr:uid="{DF098631-5BDC-4933-948B-19E0C0BD2688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E891-52A6-482A-9D80-621A0D0C136D}">
  <dimension ref="B1:DZ102"/>
  <sheetViews>
    <sheetView zoomScaleNormal="100" workbookViewId="0">
      <selection activeCell="H29" sqref="H29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59" t="s">
        <v>118</v>
      </c>
      <c r="C2" s="260"/>
      <c r="D2" s="260"/>
      <c r="E2" s="260"/>
      <c r="F2" s="260"/>
      <c r="G2" s="261"/>
      <c r="K2" s="271" t="s">
        <v>133</v>
      </c>
      <c r="L2" s="272"/>
      <c r="M2" s="272"/>
      <c r="N2" s="273"/>
      <c r="U2" s="265" t="s">
        <v>148</v>
      </c>
      <c r="V2" s="266"/>
      <c r="W2" s="266"/>
      <c r="X2" s="267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(3)'!AB81</f>
        <v>Pullrod Position</v>
      </c>
      <c r="CR2" s="52" t="str">
        <f>'Step (3)'!AC81</f>
        <v>x</v>
      </c>
      <c r="CS2" s="52" t="str">
        <f>'Step (3)'!AD81</f>
        <v>y</v>
      </c>
      <c r="CT2" s="53" t="str">
        <f>'Step (3)'!AE81</f>
        <v>z</v>
      </c>
      <c r="CU2" s="52"/>
      <c r="CV2" s="54" t="str">
        <f>'Step (3)'!AB88</f>
        <v>Pushrod Position</v>
      </c>
      <c r="CW2" s="52" t="str">
        <f>'Step (3)'!AC88</f>
        <v>x</v>
      </c>
      <c r="CX2" s="52" t="str">
        <f>'Step (3)'!AD88</f>
        <v>y</v>
      </c>
      <c r="CY2" s="55" t="str">
        <f>'Step (3)'!AE88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2" t="s">
        <v>133</v>
      </c>
      <c r="V3" s="263"/>
      <c r="W3" s="263"/>
      <c r="X3" s="264"/>
      <c r="AB3" s="6">
        <v>1</v>
      </c>
      <c r="AC3" s="9">
        <f>'Step (3)'!B5</f>
        <v>859.03302001953125</v>
      </c>
      <c r="AD3" s="10">
        <f>'Step (3)'!C5</f>
        <v>236.43745422363281</v>
      </c>
      <c r="AE3" s="11">
        <f>'Step (3)'!D5</f>
        <v>251.494873046875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(3)'!AB82</f>
        <v>0</v>
      </c>
      <c r="CR3">
        <f>'Step (3)'!AC82</f>
        <v>-44.41510009765625</v>
      </c>
      <c r="CS3">
        <f>'Step (3)'!AD82</f>
        <v>-289.82147216796875</v>
      </c>
      <c r="CT3" s="13">
        <f>'Step (3)'!AE82</f>
        <v>160.66046142578125</v>
      </c>
      <c r="CV3" s="12"/>
      <c r="CW3">
        <f>'Step (3)'!AC89</f>
        <v>-75.5799560546875</v>
      </c>
      <c r="CX3">
        <f>'Step (3)'!AD89</f>
        <v>-292.07431030273438</v>
      </c>
      <c r="CY3" s="56">
        <f>'Step (3)'!AE89</f>
        <v>324.80108642578125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772.17108154296875</v>
      </c>
      <c r="C4" s="78">
        <v>545.8970947265625</v>
      </c>
      <c r="D4" s="71">
        <v>315.43389892578125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>
        <f>IF($B$36=0,W5,
IF($B$36=1, W29,
IF($B$36=2, W5,W29)))</f>
        <v>-2.3602658045077343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(3)'!B4</f>
        <v>772.17108154296875</v>
      </c>
      <c r="AD4">
        <f>'Step (3)'!C4</f>
        <v>545.8970947265625</v>
      </c>
      <c r="AE4" s="13">
        <f>'Step (3)'!D4</f>
        <v>315.43389892578125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>
        <f>'Step (3)'!AK5</f>
        <v>-0.26505163105766394</v>
      </c>
      <c r="BD4" s="33">
        <f>'Step (3)'!AL5</f>
        <v>0.96121770299149067</v>
      </c>
      <c r="BE4" s="33">
        <f>'Step (3)'!AM5</f>
        <v>-7.6211287414886156E-2</v>
      </c>
      <c r="BF4" s="33">
        <f>'Step (3)'!AN5</f>
        <v>-0.13687886363334745</v>
      </c>
      <c r="BG4" s="33">
        <f>'Step (3)'!AO5</f>
        <v>-0.26486517991378677</v>
      </c>
      <c r="BH4" s="33">
        <f>'Step (3)'!AP5</f>
        <v>0.96423473235863555</v>
      </c>
      <c r="BI4" s="33">
        <f>'Step (3)'!AQ5</f>
        <v>9.8902670594876018E-3</v>
      </c>
      <c r="BJ4" s="33"/>
      <c r="BK4" s="33">
        <f>'Step (3)'!AS5</f>
        <v>1913.33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>
        <f>'Step (3)'!BU15</f>
        <v>-2226.2981475901433</v>
      </c>
      <c r="CD4" t="s">
        <v>23</v>
      </c>
      <c r="CE4" s="277" t="e" vm="1">
        <v>#VALUE!</v>
      </c>
      <c r="CF4" s="277"/>
      <c r="CG4" s="277"/>
      <c r="CH4" s="277"/>
      <c r="CI4" s="277"/>
      <c r="CJ4" s="277"/>
      <c r="CK4" s="277"/>
      <c r="CL4" s="277"/>
      <c r="CM4" s="277"/>
      <c r="CN4" s="277"/>
      <c r="CO4" s="277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859.03302001953125</v>
      </c>
      <c r="C5" s="78">
        <v>236.43745422363281</v>
      </c>
      <c r="D5" s="71">
        <v>251.494873046875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>
        <f>IF($B$36=0,W6,
IF($B$36=1, W30,
IF($B$36=2, W6,W30)))</f>
        <v>-1.8519618572140144</v>
      </c>
      <c r="N5" s="89" t="s">
        <v>141</v>
      </c>
      <c r="U5" s="88" t="s">
        <v>128</v>
      </c>
      <c r="V5" s="7" t="s">
        <v>2</v>
      </c>
      <c r="W5" s="172">
        <f>'Step (3)'!BU26/1000</f>
        <v>-2.3602658045077343</v>
      </c>
      <c r="X5" s="89" t="s">
        <v>141</v>
      </c>
      <c r="AB5" s="7">
        <v>3</v>
      </c>
      <c r="AC5" s="12">
        <f>'Step (3)'!B6</f>
        <v>637.2139892578125</v>
      </c>
      <c r="AD5">
        <f>'Step (3)'!C6</f>
        <v>254.32754516601563</v>
      </c>
      <c r="AE5" s="13">
        <f>'Step (3)'!D6</f>
        <v>238.19308471679688</v>
      </c>
      <c r="AI5" s="9" t="s">
        <v>58</v>
      </c>
      <c r="AJ5" s="11" t="s">
        <v>56</v>
      </c>
      <c r="AK5" s="9">
        <f>AC46</f>
        <v>-0.26505163105766394</v>
      </c>
      <c r="AL5" s="10">
        <f>AC47</f>
        <v>0.96121770299149067</v>
      </c>
      <c r="AM5" s="10">
        <f>AC48</f>
        <v>-7.6211287414886156E-2</v>
      </c>
      <c r="AN5" s="10">
        <f>AC77</f>
        <v>-0.13687886363334745</v>
      </c>
      <c r="AO5" s="10">
        <f>AC64</f>
        <v>-0.26486517991378677</v>
      </c>
      <c r="AP5" s="10">
        <f>AC65</f>
        <v>0.96423473235863555</v>
      </c>
      <c r="AQ5" s="11">
        <f>AC66</f>
        <v>9.8902670594876018E-3</v>
      </c>
      <c r="AR5" s="7"/>
      <c r="AS5" s="13">
        <f>AC18</f>
        <v>1913.33</v>
      </c>
      <c r="AT5" t="s">
        <v>8</v>
      </c>
      <c r="BB5" s="33" t="s">
        <v>57</v>
      </c>
      <c r="BC5" s="33">
        <f>'Step (3)'!AK6</f>
        <v>0.94428910867504545</v>
      </c>
      <c r="BD5" s="33">
        <f>'Step (3)'!AL6</f>
        <v>0.24276434201258754</v>
      </c>
      <c r="BE5" s="33">
        <f>'Step (3)'!AM6</f>
        <v>-0.22222410644411153</v>
      </c>
      <c r="BF5" s="33">
        <f>'Step (3)'!AN6</f>
        <v>0.98029831718695737</v>
      </c>
      <c r="BG5" s="33">
        <f>'Step (3)'!AO6</f>
        <v>0.95885020167162038</v>
      </c>
      <c r="BH5" s="33">
        <f>'Step (3)'!AP6</f>
        <v>0.26444585397579934</v>
      </c>
      <c r="BI5" s="33">
        <f>'Step (3)'!AQ6</f>
        <v>-0.10331834817351235</v>
      </c>
      <c r="BJ5" s="33"/>
      <c r="BK5" s="33">
        <f>'Step (3)'!AS6</f>
        <v>1343.09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>
        <f>'Step (3)'!BU16</f>
        <v>-1740.9684179039268</v>
      </c>
      <c r="CD5" t="s">
        <v>24</v>
      </c>
      <c r="CE5" s="277"/>
      <c r="CF5" s="277"/>
      <c r="CG5" s="277"/>
      <c r="CH5" s="277"/>
      <c r="CI5" s="277"/>
      <c r="CJ5" s="277"/>
      <c r="CK5" s="277"/>
      <c r="CL5" s="277"/>
      <c r="CM5" s="277"/>
      <c r="CN5" s="277"/>
      <c r="CO5" s="277"/>
      <c r="CQ5" s="50" t="str">
        <f>'Step (3)'!AB84</f>
        <v>Pullrod Unit Vector</v>
      </c>
      <c r="CR5" t="str">
        <f>'Step (3)'!AC84</f>
        <v>i</v>
      </c>
      <c r="CS5" t="str">
        <f>'Step (3)'!AD84</f>
        <v>j</v>
      </c>
      <c r="CT5" s="13" t="str">
        <f>'Step (3)'!AE84</f>
        <v>k</v>
      </c>
      <c r="CV5" s="12" t="str">
        <f>'Step (3)'!AB91</f>
        <v>Pushrod Unit Vector</v>
      </c>
      <c r="CW5" t="str">
        <f>'Step (3)'!AC91</f>
        <v>i</v>
      </c>
      <c r="CX5" t="str">
        <f>'Step (3)'!AD91</f>
        <v>j</v>
      </c>
      <c r="CY5" s="56" t="str">
        <f>'Step (3)'!AE91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724.5831298828125</v>
      </c>
      <c r="DK5">
        <f t="shared" ref="DK5:DL5" si="0">C22</f>
        <v>259.80364990234375</v>
      </c>
      <c r="DL5">
        <f t="shared" si="0"/>
        <v>173.92433166503906</v>
      </c>
    </row>
    <row r="6" spans="2:118" x14ac:dyDescent="0.3">
      <c r="B6" s="77">
        <v>637.2139892578125</v>
      </c>
      <c r="C6" s="78">
        <v>254.32754516601563</v>
      </c>
      <c r="D6" s="71">
        <v>238.19308471679688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>
        <f>'Step (3)'!BU27/1000</f>
        <v>-1.8519618572140144</v>
      </c>
      <c r="X6" s="89" t="s">
        <v>141</v>
      </c>
      <c r="AB6" s="7">
        <v>4</v>
      </c>
      <c r="AC6" s="12">
        <f>'Step (3)'!B8</f>
        <v>855</v>
      </c>
      <c r="AD6">
        <f>'Step (3)'!C8</f>
        <v>200.97999572753906</v>
      </c>
      <c r="AE6" s="13">
        <f>'Step (3)'!D8</f>
        <v>160</v>
      </c>
      <c r="AI6" s="12"/>
      <c r="AJ6" s="13" t="s">
        <v>57</v>
      </c>
      <c r="AK6" s="12">
        <f>AD46</f>
        <v>0.94428910867504545</v>
      </c>
      <c r="AL6">
        <f>AD47</f>
        <v>0.24276434201258754</v>
      </c>
      <c r="AM6">
        <f>AD48</f>
        <v>-0.22222410644411153</v>
      </c>
      <c r="AN6">
        <f>AD77</f>
        <v>0.98029831718695737</v>
      </c>
      <c r="AO6">
        <f>AD64</f>
        <v>0.95885020167162038</v>
      </c>
      <c r="AP6">
        <f>AD65</f>
        <v>0.26444585397579934</v>
      </c>
      <c r="AQ6" s="13">
        <f>AD66</f>
        <v>-0.10331834817351235</v>
      </c>
      <c r="AR6" s="7"/>
      <c r="AS6" s="13">
        <f>AD18</f>
        <v>1343.09</v>
      </c>
      <c r="AT6" t="s">
        <v>8</v>
      </c>
      <c r="BB6" s="33" t="s">
        <v>59</v>
      </c>
      <c r="BC6" s="33">
        <f>'Step (3)'!AK7</f>
        <v>0.19510436210233836</v>
      </c>
      <c r="BD6" s="33">
        <f>'Step (3)'!AL7</f>
        <v>0.13086635053732423</v>
      </c>
      <c r="BE6" s="33">
        <f>'Step (3)'!AM7</f>
        <v>0.97201249281358626</v>
      </c>
      <c r="BF6" s="33">
        <f>'Step (3)'!AN7</f>
        <v>0.14240570919335802</v>
      </c>
      <c r="BG6" s="33">
        <f>'Step (3)'!AO7</f>
        <v>0.1022385799174179</v>
      </c>
      <c r="BH6" s="33">
        <f>'Step (3)'!AP7</f>
        <v>1.7882148312796744E-2</v>
      </c>
      <c r="BI6" s="33">
        <f>'Step (3)'!AQ7</f>
        <v>0.99459916627161371</v>
      </c>
      <c r="BJ6" s="33"/>
      <c r="BK6" s="33">
        <f>'Step (3)'!AS7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>
        <f>'Step (3)'!BU17</f>
        <v>1840.578617122583</v>
      </c>
      <c r="CD6" t="s">
        <v>25</v>
      </c>
      <c r="CE6" s="277"/>
      <c r="CF6" s="277"/>
      <c r="CG6" s="277"/>
      <c r="CH6" s="277"/>
      <c r="CI6" s="277"/>
      <c r="CJ6" s="277"/>
      <c r="CK6" s="277"/>
      <c r="CL6" s="277"/>
      <c r="CM6" s="277"/>
      <c r="CN6" s="277"/>
      <c r="CO6" s="277"/>
      <c r="CQ6" s="50"/>
      <c r="CR6">
        <f>'Step (3)'!AC86</f>
        <v>-0.14284943054884444</v>
      </c>
      <c r="CS6">
        <f>'Step (3)'!AD86</f>
        <v>-0.82969640229354158</v>
      </c>
      <c r="CT6" s="13">
        <f>'Step (3)'!AE86</f>
        <v>-0.53962757547499773</v>
      </c>
      <c r="CV6" s="12"/>
      <c r="CW6">
        <f>'Step (3)'!AC93</f>
        <v>-0.23407417668695424</v>
      </c>
      <c r="CX6">
        <f>'Step (3)'!AD93</f>
        <v>-0.74075178431570776</v>
      </c>
      <c r="CY6" s="57">
        <f>'Step (3)'!AE93</f>
        <v>0.62967934207929976</v>
      </c>
      <c r="DB6" t="s">
        <v>392</v>
      </c>
      <c r="DC6">
        <f>B14-B$19</f>
        <v>67.40521240234375</v>
      </c>
      <c r="DD6">
        <f t="shared" ref="DD6:DE7" si="1">C14-C$19</f>
        <v>268.5982666015625</v>
      </c>
      <c r="DE6">
        <f t="shared" si="1"/>
        <v>-178.8875732421875</v>
      </c>
      <c r="DI6" t="s">
        <v>412</v>
      </c>
      <c r="DJ6">
        <f>B12</f>
        <v>769.64117431640625</v>
      </c>
      <c r="DK6">
        <f t="shared" ref="DK6:DL7" si="2">C12</f>
        <v>522.6356201171875</v>
      </c>
      <c r="DL6">
        <f t="shared" si="2"/>
        <v>319.48294067382813</v>
      </c>
    </row>
    <row r="7" spans="2:118" x14ac:dyDescent="0.3">
      <c r="B7" s="80">
        <v>812.6258544921875</v>
      </c>
      <c r="C7" s="81">
        <v>504.45492553710938</v>
      </c>
      <c r="D7" s="73">
        <v>204.08511352539063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>
        <f>IF($B$36=0,W7,
IF($B$36=1, W32,
IF($B$36=2, W7,W32)))</f>
        <v>2.9590184796744259</v>
      </c>
      <c r="N7" s="91" t="s">
        <v>141</v>
      </c>
      <c r="U7" s="90" t="s">
        <v>131</v>
      </c>
      <c r="V7" s="30" t="s">
        <v>2</v>
      </c>
      <c r="W7" s="173">
        <f>'Step (3)'!BU28/1000</f>
        <v>2.9590184796744259</v>
      </c>
      <c r="X7" s="91" t="s">
        <v>141</v>
      </c>
      <c r="AB7" s="7">
        <v>5</v>
      </c>
      <c r="AC7" s="12">
        <f>'Step (3)'!B7</f>
        <v>812.6258544921875</v>
      </c>
      <c r="AD7">
        <f>'Step (3)'!C7</f>
        <v>504.45492553710938</v>
      </c>
      <c r="AE7" s="13">
        <f>'Step (3)'!D7</f>
        <v>204.08511352539063</v>
      </c>
      <c r="AI7" s="14"/>
      <c r="AJ7" s="16" t="s">
        <v>59</v>
      </c>
      <c r="AK7" s="12">
        <f>AE46</f>
        <v>0.19510436210233836</v>
      </c>
      <c r="AL7">
        <f>AE47</f>
        <v>0.13086635053732423</v>
      </c>
      <c r="AM7">
        <f>AE48</f>
        <v>0.97201249281358626</v>
      </c>
      <c r="AN7">
        <f>AE77</f>
        <v>0.14240570919335802</v>
      </c>
      <c r="AO7">
        <f>AE64</f>
        <v>0.1022385799174179</v>
      </c>
      <c r="AP7">
        <f>AE65</f>
        <v>1.7882148312796744E-2</v>
      </c>
      <c r="AQ7" s="13">
        <f>AE66</f>
        <v>0.99459916627161371</v>
      </c>
      <c r="AR7" s="7"/>
      <c r="AS7" s="13">
        <f>AE18</f>
        <v>1656</v>
      </c>
      <c r="AT7" t="s">
        <v>8</v>
      </c>
      <c r="BB7" s="33" t="s">
        <v>61</v>
      </c>
      <c r="BC7" s="33">
        <f>'Step (3)'!AK8</f>
        <v>-286.11654151575834</v>
      </c>
      <c r="BD7" s="33">
        <f>'Step (3)'!AL8</f>
        <v>-78.464090220799434</v>
      </c>
      <c r="BE7" s="33">
        <f>'Step (3)'!AM8</f>
        <v>5.4399216446600533</v>
      </c>
      <c r="BF7" s="33">
        <f>'Step (3)'!AN8</f>
        <v>-190.11716295971578</v>
      </c>
      <c r="BG7" s="33">
        <f>'Step (3)'!AO8</f>
        <v>-121.56790738070234</v>
      </c>
      <c r="BH7" s="33">
        <f>'Step (3)'!AP8</f>
        <v>-33.1421405516381</v>
      </c>
      <c r="BI7" s="33">
        <f>'Step (3)'!AQ8</f>
        <v>-24.499099374552785</v>
      </c>
      <c r="BJ7" s="33"/>
      <c r="BK7" s="33">
        <f>'Step (3)'!AS8</f>
        <v>48000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>
        <f>'Step (3)'!BU18</f>
        <v>2959.0184796744279</v>
      </c>
      <c r="CD7" t="s">
        <v>45</v>
      </c>
      <c r="CE7" s="277"/>
      <c r="CF7" s="277"/>
      <c r="CG7" s="277"/>
      <c r="CH7" s="277"/>
      <c r="CI7" s="277"/>
      <c r="CJ7" s="277"/>
      <c r="CK7" s="277"/>
      <c r="CL7" s="277"/>
      <c r="CM7" s="277"/>
      <c r="CN7" s="277"/>
      <c r="CO7" s="277"/>
      <c r="CQ7" s="50"/>
      <c r="CT7" s="13"/>
      <c r="CV7" s="12"/>
      <c r="CY7" s="56"/>
      <c r="DB7" t="s">
        <v>393</v>
      </c>
      <c r="DC7">
        <f>B15-B$19</f>
        <v>-4.948974609375</v>
      </c>
      <c r="DD7">
        <f t="shared" si="1"/>
        <v>39.626007080078125</v>
      </c>
      <c r="DE7">
        <f t="shared" si="1"/>
        <v>15.751312255859375</v>
      </c>
      <c r="DI7" t="s">
        <v>413</v>
      </c>
      <c r="DJ7">
        <f>B13</f>
        <v>734.21588134765625</v>
      </c>
      <c r="DK7">
        <f t="shared" si="2"/>
        <v>316.87884521484375</v>
      </c>
      <c r="DL7">
        <f t="shared" si="2"/>
        <v>185.66046142578125</v>
      </c>
    </row>
    <row r="8" spans="2:118" x14ac:dyDescent="0.3">
      <c r="B8" s="80">
        <v>855</v>
      </c>
      <c r="C8" s="81">
        <v>200.97999572753906</v>
      </c>
      <c r="D8" s="73">
        <v>160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>
        <f>IF($B$36=0,W8,
IF($B$36=1, W33,
IF($B$36=2, W8,W33)))</f>
        <v>0.35284851968699332</v>
      </c>
      <c r="N8" s="89" t="s">
        <v>141</v>
      </c>
      <c r="U8" s="88" t="s">
        <v>132</v>
      </c>
      <c r="V8" s="7" t="s">
        <v>2</v>
      </c>
      <c r="W8" s="172">
        <f>'Step (3)'!BU29/1000</f>
        <v>0.35284851968699332</v>
      </c>
      <c r="X8" s="89" t="s">
        <v>141</v>
      </c>
      <c r="AB8" s="7">
        <v>6</v>
      </c>
      <c r="AC8" s="12">
        <f>'Step (3)'!B10</f>
        <v>868.49359130859375</v>
      </c>
      <c r="AD8">
        <f>'Step (3)'!C10</f>
        <v>243.52635192871094</v>
      </c>
      <c r="AE8" s="13">
        <f>'Step (3)'!D10</f>
        <v>113.06121826171875</v>
      </c>
      <c r="AI8" s="12" t="s">
        <v>60</v>
      </c>
      <c r="AJ8" s="13" t="s">
        <v>61</v>
      </c>
      <c r="AK8" s="12">
        <f>AC50</f>
        <v>-286.11654151575834</v>
      </c>
      <c r="AL8">
        <f>AC51</f>
        <v>-78.464090220799434</v>
      </c>
      <c r="AM8">
        <f>AC52</f>
        <v>5.4399216446600533</v>
      </c>
      <c r="AN8">
        <f>AC79</f>
        <v>-190.11716295971578</v>
      </c>
      <c r="AO8">
        <f>AC68</f>
        <v>-121.56790738070234</v>
      </c>
      <c r="AP8">
        <f>AC69</f>
        <v>-33.1421405516381</v>
      </c>
      <c r="AQ8" s="13">
        <f>AC70</f>
        <v>-24.499099374552785</v>
      </c>
      <c r="AR8" s="7"/>
      <c r="AS8" s="13">
        <f>AC19*1000</f>
        <v>48000</v>
      </c>
      <c r="AT8" t="s">
        <v>422</v>
      </c>
      <c r="BB8" s="33" t="s">
        <v>62</v>
      </c>
      <c r="BC8" s="33">
        <f>'Step (3)'!AK9</f>
        <v>-75.719623975023296</v>
      </c>
      <c r="BD8" s="33">
        <f>'Step (3)'!AL9</f>
        <v>280.01558872135837</v>
      </c>
      <c r="BE8" s="33">
        <f>'Step (3)'!AM9</f>
        <v>-15.855237938655321</v>
      </c>
      <c r="BF8" s="33">
        <f>'Step (3)'!AN9</f>
        <v>-29.354030838182897</v>
      </c>
      <c r="BG8" s="33">
        <f>'Step (3)'!AO9</f>
        <v>-32.511776038412208</v>
      </c>
      <c r="BH8" s="33">
        <f>'Step (3)'!AP9</f>
        <v>118.40890768919802</v>
      </c>
      <c r="BI8" s="33">
        <f>'Step (3)'!AQ9</f>
        <v>1.3436306670748845</v>
      </c>
      <c r="BJ8" s="33"/>
      <c r="BK8" s="33">
        <f>'Step (3)'!AS9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>
        <f>'Step (3)'!BU19</f>
        <v>392.53430351302131</v>
      </c>
      <c r="CD8" t="s">
        <v>46</v>
      </c>
      <c r="CE8" s="277"/>
      <c r="CF8" s="277"/>
      <c r="CG8" s="277"/>
      <c r="CH8" s="277"/>
      <c r="CI8" s="277"/>
      <c r="CJ8" s="277"/>
      <c r="CK8" s="277"/>
      <c r="CL8" s="277"/>
      <c r="CM8" s="277"/>
      <c r="CN8" s="277"/>
      <c r="CO8" s="277"/>
      <c r="CQ8" s="50" t="str">
        <f>'Step (3)'!AB36</f>
        <v>Upper Pickup Position</v>
      </c>
      <c r="CR8" t="str">
        <f>'Step (3)'!AC36</f>
        <v>x</v>
      </c>
      <c r="CS8" t="str">
        <f>'Step (3)'!AD36</f>
        <v>y</v>
      </c>
      <c r="CT8" s="13" t="str">
        <f>'Step (3)'!AE36</f>
        <v>z</v>
      </c>
      <c r="CV8" s="12" t="str">
        <f>'Step (3)'!AB54</f>
        <v>Lower Pickup Position</v>
      </c>
      <c r="CW8" t="str">
        <f>'Step (3)'!AC54</f>
        <v>x</v>
      </c>
      <c r="CX8" t="str">
        <f>'Step (3)'!AD54</f>
        <v>y</v>
      </c>
      <c r="CY8" s="56" t="str">
        <f>'Step (3)'!AE54</f>
        <v>z</v>
      </c>
      <c r="DB8" t="s">
        <v>385</v>
      </c>
      <c r="DC8">
        <f>B17-B$19</f>
        <v>-12.371337890625</v>
      </c>
      <c r="DD8">
        <f t="shared" ref="DD8:DE9" si="3">C17-C$19</f>
        <v>42.320098876953125</v>
      </c>
      <c r="DE8">
        <f t="shared" si="3"/>
        <v>38.427978515625</v>
      </c>
      <c r="DI8" t="s">
        <v>385</v>
      </c>
      <c r="DJ8">
        <f>B20</f>
        <v>732.3968505859375</v>
      </c>
      <c r="DK8">
        <f t="shared" ref="DK8:DL9" si="4">C20</f>
        <v>301.06387329101563</v>
      </c>
      <c r="DL8">
        <f t="shared" si="4"/>
        <v>221.27531433105469</v>
      </c>
    </row>
    <row r="9" spans="2:118" x14ac:dyDescent="0.3">
      <c r="B9" s="83">
        <v>778.50115966796875</v>
      </c>
      <c r="C9" s="84">
        <v>569.31195068359375</v>
      </c>
      <c r="D9" s="69">
        <v>147.79850769042969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>
        <f>IF($B$36=0,W9,
IF($B$36=1, W34,
IF($B$36=2, W9,W34)))</f>
        <v>3.6797133656759713</v>
      </c>
      <c r="N9" s="89" t="s">
        <v>141</v>
      </c>
      <c r="U9" s="88" t="s">
        <v>132</v>
      </c>
      <c r="V9" s="7" t="s">
        <v>3</v>
      </c>
      <c r="W9" s="172">
        <f>'Step (3)'!BU30/1000</f>
        <v>3.6797133656759713</v>
      </c>
      <c r="X9" s="89" t="s">
        <v>141</v>
      </c>
      <c r="AB9" s="7">
        <v>7</v>
      </c>
      <c r="AC9" s="12">
        <f>'Step (3)'!B9</f>
        <v>778.50115966796875</v>
      </c>
      <c r="AD9">
        <f>'Step (3)'!C9</f>
        <v>569.31195068359375</v>
      </c>
      <c r="AE9" s="13">
        <f>'Step (3)'!D9</f>
        <v>147.79850769042969</v>
      </c>
      <c r="AI9" s="12"/>
      <c r="AJ9" s="13" t="s">
        <v>62</v>
      </c>
      <c r="AK9" s="12">
        <f>AD50</f>
        <v>-75.719623975023296</v>
      </c>
      <c r="AL9">
        <f>AD51</f>
        <v>280.01558872135837</v>
      </c>
      <c r="AM9">
        <f>AD52</f>
        <v>-15.855237938655321</v>
      </c>
      <c r="AN9">
        <f>AD79</f>
        <v>-29.354030838182897</v>
      </c>
      <c r="AO9">
        <f>AD68</f>
        <v>-32.511776038412208</v>
      </c>
      <c r="AP9">
        <f>AD69</f>
        <v>118.40890768919802</v>
      </c>
      <c r="AQ9" s="13">
        <f>AD70</f>
        <v>1.3436306670748845</v>
      </c>
      <c r="AR9" s="7"/>
      <c r="AS9" s="13">
        <f>AD19*1000</f>
        <v>0</v>
      </c>
      <c r="AT9" t="s">
        <v>422</v>
      </c>
      <c r="BB9" s="33" t="s">
        <v>63</v>
      </c>
      <c r="BC9" s="33">
        <f>'Step (3)'!AK10</f>
        <v>-22.216006459515562</v>
      </c>
      <c r="BD9" s="33">
        <f>'Step (3)'!AL10</f>
        <v>56.876900666861133</v>
      </c>
      <c r="BE9" s="33">
        <f>'Step (3)'!AM10</f>
        <v>-3.1983463940900432</v>
      </c>
      <c r="BF9" s="33">
        <f>'Step (3)'!AN10</f>
        <v>19.329883793249643</v>
      </c>
      <c r="BG9" s="33">
        <f>'Step (3)'!AO10</f>
        <v>-10.027356109858632</v>
      </c>
      <c r="BH9" s="33">
        <f>'Step (3)'!AP10</f>
        <v>36.016830926773387</v>
      </c>
      <c r="BI9" s="33">
        <f>'Step (3)'!AQ10</f>
        <v>0.38319390316543217</v>
      </c>
      <c r="BJ9" s="33"/>
      <c r="BK9" s="33">
        <f>'Step (3)'!AS10</f>
        <v>134000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>
        <f>'Step (3)'!BU20</f>
        <v>3781.1999588211147</v>
      </c>
      <c r="CD9" t="s">
        <v>47</v>
      </c>
      <c r="CE9" s="277"/>
      <c r="CF9" s="277"/>
      <c r="CG9" s="277"/>
      <c r="CH9" s="277"/>
      <c r="CI9" s="277"/>
      <c r="CJ9" s="277"/>
      <c r="CK9" s="277"/>
      <c r="CL9" s="277"/>
      <c r="CM9" s="277"/>
      <c r="CN9" s="277"/>
      <c r="CO9" s="277"/>
      <c r="CQ9" s="50" t="str">
        <f>'Step (3)'!AB37</f>
        <v>2--</v>
      </c>
      <c r="CR9">
        <f>'Step (3)'!AC37</f>
        <v>-6.45989990234375</v>
      </c>
      <c r="CS9">
        <f>'Step (3)'!AD37</f>
        <v>-60.80322265625</v>
      </c>
      <c r="CT9" s="13">
        <f>'Step (3)'!AE37</f>
        <v>290.43389892578125</v>
      </c>
      <c r="CV9" s="12" t="str">
        <f>'Step (3)'!AB55</f>
        <v>7--</v>
      </c>
      <c r="CW9">
        <f>'Step (3)'!AC55</f>
        <v>-0.12982177734375</v>
      </c>
      <c r="CX9">
        <f>'Step (3)'!AD55</f>
        <v>-37.38836669921875</v>
      </c>
      <c r="CY9" s="56">
        <f>'Step (3)'!AE55</f>
        <v>122.79850769042969</v>
      </c>
      <c r="DB9" t="s">
        <v>386</v>
      </c>
      <c r="DC9">
        <f>B18-B$19</f>
        <v>-56.1199951171875</v>
      </c>
      <c r="DD9">
        <f t="shared" si="3"/>
        <v>-10</v>
      </c>
      <c r="DE9">
        <f t="shared" si="3"/>
        <v>170.95022583007813</v>
      </c>
      <c r="DI9" t="s">
        <v>386</v>
      </c>
      <c r="DJ9">
        <f>B21</f>
        <v>723.6514892578125</v>
      </c>
      <c r="DK9">
        <f t="shared" si="4"/>
        <v>228.89471435546875</v>
      </c>
      <c r="DL9">
        <f t="shared" si="4"/>
        <v>363.4765625</v>
      </c>
    </row>
    <row r="10" spans="2:118" ht="15" thickBot="1" x14ac:dyDescent="0.35">
      <c r="B10" s="83">
        <v>868.49359130859375</v>
      </c>
      <c r="C10" s="84">
        <v>243.52635192871094</v>
      </c>
      <c r="D10" s="69">
        <v>113.06121826171875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1.8455682139798189</v>
      </c>
      <c r="N10" s="89" t="s">
        <v>141</v>
      </c>
      <c r="O10" s="1"/>
      <c r="U10" s="88" t="s">
        <v>132</v>
      </c>
      <c r="V10" s="7" t="s">
        <v>4</v>
      </c>
      <c r="W10" s="172">
        <f>'Step (3)'!BU31/1000</f>
        <v>1.8455682139798189</v>
      </c>
      <c r="X10" s="89" t="s">
        <v>141</v>
      </c>
      <c r="AB10" s="7">
        <v>8</v>
      </c>
      <c r="AC10" s="12">
        <f>'Step (3)'!B11</f>
        <v>629.2022705078125</v>
      </c>
      <c r="AD10">
        <f>'Step (3)'!C11</f>
        <v>227.17037963867188</v>
      </c>
      <c r="AE10" s="13">
        <f>'Step (3)'!D11</f>
        <v>113.74167633056641</v>
      </c>
      <c r="AI10" s="14"/>
      <c r="AJ10" s="16" t="s">
        <v>63</v>
      </c>
      <c r="AK10" s="14">
        <f>AE50</f>
        <v>-22.216006459515562</v>
      </c>
      <c r="AL10" s="15">
        <f>AE51</f>
        <v>56.876900666861133</v>
      </c>
      <c r="AM10" s="15">
        <f>AE52</f>
        <v>-3.1983463940900432</v>
      </c>
      <c r="AN10" s="15">
        <f>AE79</f>
        <v>19.329883793249643</v>
      </c>
      <c r="AO10" s="15">
        <f>AE68</f>
        <v>-10.027356109858632</v>
      </c>
      <c r="AP10" s="15">
        <f>AE69</f>
        <v>36.016830926773387</v>
      </c>
      <c r="AQ10" s="16">
        <f>AE70</f>
        <v>0.38319390316543217</v>
      </c>
      <c r="AR10" s="8"/>
      <c r="AS10" s="16">
        <f>AE19*1000</f>
        <v>134000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7"/>
      <c r="CF10" s="277"/>
      <c r="CG10" s="277"/>
      <c r="CH10" s="277"/>
      <c r="CI10" s="277"/>
      <c r="CJ10" s="277"/>
      <c r="CK10" s="277"/>
      <c r="CL10" s="277"/>
      <c r="CM10" s="277"/>
      <c r="CN10" s="277"/>
      <c r="CO10" s="277"/>
      <c r="CQ10" s="50"/>
      <c r="CT10" s="13"/>
      <c r="CV10" s="12"/>
      <c r="CY10" s="56"/>
    </row>
    <row r="11" spans="2:118" x14ac:dyDescent="0.3">
      <c r="B11" s="83">
        <v>629.2022705078125</v>
      </c>
      <c r="C11" s="84">
        <v>227.17037963867188</v>
      </c>
      <c r="D11" s="69">
        <v>113.74167633056641</v>
      </c>
      <c r="E11" s="69" t="s">
        <v>113</v>
      </c>
      <c r="F11" s="68" t="s">
        <v>92</v>
      </c>
      <c r="G11" s="85" t="s">
        <v>355</v>
      </c>
      <c r="K11" s="274" t="s">
        <v>134</v>
      </c>
      <c r="L11" s="275"/>
      <c r="M11" s="275"/>
      <c r="N11" s="276"/>
      <c r="U11" s="262" t="s">
        <v>134</v>
      </c>
      <c r="V11" s="263"/>
      <c r="W11" s="263"/>
      <c r="X11" s="264"/>
      <c r="AB11" s="26" t="s">
        <v>84</v>
      </c>
      <c r="AC11" s="12">
        <f>'Step (3)'!B16</f>
        <v>778.6309814453125</v>
      </c>
      <c r="AD11">
        <f>'Step (3)'!C16</f>
        <v>606.7003173828125</v>
      </c>
      <c r="AE11" s="13">
        <f>'Step (3)'!D16</f>
        <v>25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7"/>
      <c r="CF11" s="277"/>
      <c r="CG11" s="277"/>
      <c r="CH11" s="277"/>
      <c r="CI11" s="277"/>
      <c r="CJ11" s="277"/>
      <c r="CK11" s="277"/>
      <c r="CL11" s="277"/>
      <c r="CM11" s="277"/>
      <c r="CN11" s="277"/>
      <c r="CO11" s="277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>
        <f>W13</f>
        <v>-2.634656380132073</v>
      </c>
      <c r="DD11" t="s">
        <v>141</v>
      </c>
      <c r="DI11" t="s">
        <v>145</v>
      </c>
      <c r="DJ11" s="178">
        <f>W37</f>
        <v>5.5900553127407111</v>
      </c>
      <c r="DK11" t="s">
        <v>141</v>
      </c>
    </row>
    <row r="12" spans="2:118" x14ac:dyDescent="0.3">
      <c r="B12" s="77">
        <v>769.64117431640625</v>
      </c>
      <c r="C12" s="78">
        <v>522.6356201171875</v>
      </c>
      <c r="D12" s="71">
        <v>319.48294067382813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(3)'!B12</f>
        <v>769.64117431640625</v>
      </c>
      <c r="AD12">
        <f>'Step (3)'!C12</f>
        <v>522.6356201171875</v>
      </c>
      <c r="AE12" s="13">
        <f>'Step (3)'!D12</f>
        <v>319.48294067382813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>
        <f>'Step (3)'!BU26</f>
        <v>-2360.2658045077342</v>
      </c>
      <c r="CD12" t="s">
        <v>23</v>
      </c>
      <c r="CE12" s="277"/>
      <c r="CF12" s="277"/>
      <c r="CG12" s="277"/>
      <c r="CH12" s="277"/>
      <c r="CI12" s="277"/>
      <c r="CJ12" s="277"/>
      <c r="CK12" s="277"/>
      <c r="CL12" s="277"/>
      <c r="CM12" s="277"/>
      <c r="CN12" s="277"/>
      <c r="CO12" s="277"/>
      <c r="CQ12" s="58" t="str">
        <f>'Step (3)'!AB48</f>
        <v>uz^</v>
      </c>
      <c r="CR12" s="15">
        <f>'Step (3)'!AC48</f>
        <v>-7.6211287414886156E-2</v>
      </c>
      <c r="CS12" s="15">
        <f>'Step (3)'!AD48</f>
        <v>-0.22222410644411153</v>
      </c>
      <c r="CT12" s="16">
        <f>'Step (3)'!AE48</f>
        <v>0.97201249281358626</v>
      </c>
      <c r="CV12" s="14" t="str">
        <f>'Step (3)'!AB66</f>
        <v>lz^</v>
      </c>
      <c r="CW12" s="15">
        <f>'Step (3)'!AC66</f>
        <v>9.8902670594876018E-3</v>
      </c>
      <c r="CX12" s="15">
        <f>'Step (3)'!AD66</f>
        <v>-0.10331834817351235</v>
      </c>
      <c r="CY12" s="59">
        <f>'Step (3)'!AE66</f>
        <v>0.99459916627161371</v>
      </c>
    </row>
    <row r="13" spans="2:118" x14ac:dyDescent="0.3">
      <c r="B13" s="77">
        <v>734.21588134765625</v>
      </c>
      <c r="C13" s="78">
        <v>316.87884521484375</v>
      </c>
      <c r="D13" s="71">
        <v>185.66046142578125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>
        <f t="shared" ref="M13:M19" si="5">IF($B$36=0,W13,
IF($B$36=1, W37,
IF($B$36=2, W13,W37)))</f>
        <v>-2.634656380132073</v>
      </c>
      <c r="N13" s="91" t="s">
        <v>141</v>
      </c>
      <c r="U13" s="92" t="s">
        <v>139</v>
      </c>
      <c r="V13" s="5"/>
      <c r="W13" s="173">
        <f>'Step (3)'!CW18/1000</f>
        <v>-2.634656380132073</v>
      </c>
      <c r="X13" s="91" t="s">
        <v>141</v>
      </c>
      <c r="AB13" s="7">
        <v>11</v>
      </c>
      <c r="AC13" s="12">
        <f>'Step (3)'!B13</f>
        <v>734.21588134765625</v>
      </c>
      <c r="AD13">
        <f>'Step (3)'!C13</f>
        <v>316.87884521484375</v>
      </c>
      <c r="AE13" s="13">
        <f>'Step (3)'!D13</f>
        <v>185.66046142578125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>
        <f>'Step (3)'!BU27</f>
        <v>-1851.9618572140143</v>
      </c>
      <c r="CD13" t="s">
        <v>24</v>
      </c>
      <c r="CE13" s="277"/>
      <c r="CF13" s="277"/>
      <c r="CG13" s="277"/>
      <c r="CH13" s="277"/>
      <c r="CI13" s="277"/>
      <c r="CJ13" s="277"/>
      <c r="CK13" s="277"/>
      <c r="CL13" s="277"/>
      <c r="CM13" s="277"/>
      <c r="CN13" s="277"/>
      <c r="CO13" s="277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775.40521240234375</v>
      </c>
      <c r="C14" s="84">
        <v>543.5982666015625</v>
      </c>
      <c r="D14" s="69">
        <v>155.16220092773438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>
        <f t="shared" si="5"/>
        <v>8.4658286737781516E-2</v>
      </c>
      <c r="N14" s="89" t="s">
        <v>141</v>
      </c>
      <c r="U14" s="50" t="s">
        <v>135</v>
      </c>
      <c r="V14" s="13"/>
      <c r="W14" s="172">
        <f>'Step (3)'!CW88/1000</f>
        <v>8.4658286737781516E-2</v>
      </c>
      <c r="X14" s="89" t="s">
        <v>141</v>
      </c>
      <c r="AB14" s="7">
        <v>12</v>
      </c>
      <c r="AC14" s="12">
        <f>'Step (3)'!B14</f>
        <v>775.40521240234375</v>
      </c>
      <c r="AD14">
        <f>'Step (3)'!C14</f>
        <v>543.5982666015625</v>
      </c>
      <c r="AE14" s="13">
        <f>'Step (3)'!D14</f>
        <v>155.16220092773438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>
        <f>'Step (3)'!BU28</f>
        <v>2959.0184796744261</v>
      </c>
      <c r="CD14" t="s">
        <v>45</v>
      </c>
      <c r="CE14" s="277"/>
      <c r="CF14" s="277"/>
      <c r="CG14" s="277"/>
      <c r="CH14" s="277"/>
      <c r="CI14" s="277"/>
      <c r="CJ14" s="277"/>
      <c r="CK14" s="277"/>
      <c r="CL14" s="277"/>
      <c r="CM14" s="277"/>
      <c r="CN14" s="277"/>
      <c r="CO14" s="277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703.051025390625</v>
      </c>
      <c r="C15" s="84">
        <v>314.62600708007813</v>
      </c>
      <c r="D15" s="69">
        <v>349.80108642578125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>
        <f t="shared" si="5"/>
        <v>-2.9056333366234814</v>
      </c>
      <c r="N15" s="89" t="s">
        <v>141</v>
      </c>
      <c r="U15" s="50" t="s">
        <v>136</v>
      </c>
      <c r="V15" s="13"/>
      <c r="W15" s="172">
        <f>'Step (3)'!CW83/1000</f>
        <v>-2.9056333366234814</v>
      </c>
      <c r="X15" s="89" t="s">
        <v>141</v>
      </c>
      <c r="AB15" s="8">
        <v>13</v>
      </c>
      <c r="AC15" s="14">
        <f>'Step (3)'!B15</f>
        <v>703.051025390625</v>
      </c>
      <c r="AD15" s="15">
        <f>'Step (3)'!C15</f>
        <v>314.62600708007813</v>
      </c>
      <c r="AE15" s="16">
        <f>'Step (3)'!D15</f>
        <v>349.80108642578125</v>
      </c>
      <c r="AJ15" s="277" t="e" vm="2">
        <v>#VALUE!</v>
      </c>
      <c r="AK15" s="277"/>
      <c r="AL15" s="277"/>
      <c r="AM15" s="277"/>
      <c r="AN15" s="277"/>
      <c r="AO15" s="277"/>
      <c r="AP15" s="277"/>
      <c r="AQ15" s="277"/>
      <c r="AR15" s="277"/>
      <c r="BB15" s="33" t="s">
        <v>56</v>
      </c>
      <c r="BC15" s="33">
        <f t="shared" ref="BC15:BH20" si="6">BC4</f>
        <v>-0.26505163105766394</v>
      </c>
      <c r="BD15" s="33">
        <f t="shared" si="6"/>
        <v>0.96121770299149067</v>
      </c>
      <c r="BE15" s="33">
        <f t="shared" si="6"/>
        <v>-7.6211287414886156E-2</v>
      </c>
      <c r="BF15" s="33">
        <f t="shared" si="6"/>
        <v>-0.13687886363334745</v>
      </c>
      <c r="BG15" s="33">
        <f t="shared" si="6"/>
        <v>-0.26486517991378677</v>
      </c>
      <c r="BH15" s="33">
        <f t="shared" si="6"/>
        <v>0.96423473235863555</v>
      </c>
      <c r="BI15" s="33"/>
      <c r="BJ15" s="33">
        <f t="shared" ref="BJ15:BJ20" si="7">BK4</f>
        <v>1913.33</v>
      </c>
      <c r="BK15" s="33"/>
      <c r="BL15" s="33"/>
      <c r="BM15" s="37">
        <f t="array" ref="BM15:BR20">MINVERSE(BC15:BH20)</f>
        <v>0.46872248477572631</v>
      </c>
      <c r="BN15" s="38">
        <v>-0.6438408737054353</v>
      </c>
      <c r="BO15" s="38">
        <v>-0.12105471549210318</v>
      </c>
      <c r="BP15" s="38">
        <v>-5.1677149320438513E-3</v>
      </c>
      <c r="BQ15" s="38">
        <v>3.0114335930276996E-4</v>
      </c>
      <c r="BR15" s="39">
        <v>-1.3506461005433007E-2</v>
      </c>
      <c r="BS15" s="40">
        <f t="shared" ref="BS15:BS20" si="8">BJ15</f>
        <v>1913.33</v>
      </c>
      <c r="BT15" s="33" t="s">
        <v>49</v>
      </c>
      <c r="BU15" s="40">
        <f t="array" ref="BU15:BU20">MMULT(BM15:BR20,BS15:BS20)</f>
        <v>-2226.2981475901433</v>
      </c>
      <c r="BV15" s="33" t="s">
        <v>23</v>
      </c>
      <c r="BW15" s="33"/>
      <c r="BX15" s="33"/>
      <c r="BY15" s="33"/>
      <c r="CC15">
        <f>'Step (3)'!BU29</f>
        <v>352.84851968699331</v>
      </c>
      <c r="CD15" t="s">
        <v>46</v>
      </c>
      <c r="CE15" s="277"/>
      <c r="CF15" s="277"/>
      <c r="CG15" s="277"/>
      <c r="CH15" s="277"/>
      <c r="CI15" s="277"/>
      <c r="CJ15" s="277"/>
      <c r="CK15" s="277"/>
      <c r="CL15" s="277"/>
      <c r="CM15" s="277"/>
      <c r="CN15" s="277"/>
      <c r="CO15" s="277"/>
      <c r="CQ15" s="50"/>
      <c r="CR15">
        <f>CR6*CR12</f>
        <v>1.0886739008610802E-2</v>
      </c>
      <c r="CS15">
        <f>CS6*CS12</f>
        <v>0.18437854161957637</v>
      </c>
      <c r="CT15">
        <f>CT6*CT12</f>
        <v>-0.52452474482840417</v>
      </c>
      <c r="CW15">
        <f>CW6*CW12</f>
        <v>-2.3150561191636644E-3</v>
      </c>
      <c r="CX15">
        <f>CX6*CX12</f>
        <v>7.6533250762080812E-2</v>
      </c>
      <c r="CY15" s="56">
        <f>CY6*CY12</f>
        <v>0.62627854865052979</v>
      </c>
      <c r="DB15" t="s">
        <v>410</v>
      </c>
      <c r="DC15">
        <f>DC6-DC7</f>
        <v>72.35418701171875</v>
      </c>
      <c r="DD15">
        <f>DD6-DD7</f>
        <v>228.97225952148438</v>
      </c>
      <c r="DE15">
        <f>DE6-DE7</f>
        <v>-194.63888549804688</v>
      </c>
      <c r="DI15" t="s">
        <v>414</v>
      </c>
      <c r="DJ15">
        <f>DJ6-DJ7</f>
        <v>35.42529296875</v>
      </c>
      <c r="DK15">
        <f>DK6-DK7</f>
        <v>205.75677490234375</v>
      </c>
      <c r="DL15">
        <f>DL6-DL7</f>
        <v>133.82247924804688</v>
      </c>
    </row>
    <row r="16" spans="2:118" ht="15" thickBot="1" x14ac:dyDescent="0.35">
      <c r="B16" s="202">
        <v>778.6309814453125</v>
      </c>
      <c r="C16" s="203">
        <v>606.7003173828125</v>
      </c>
      <c r="D16" s="204">
        <v>25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>
        <f t="shared" si="5"/>
        <v>2.9590184796744281</v>
      </c>
      <c r="N16" s="89" t="s">
        <v>141</v>
      </c>
      <c r="U16" s="50" t="s">
        <v>140</v>
      </c>
      <c r="V16" s="13"/>
      <c r="W16" s="172">
        <f>'Step (3)'!CC7/1000</f>
        <v>2.9590184796744281</v>
      </c>
      <c r="X16" s="89" t="s">
        <v>141</v>
      </c>
      <c r="AJ16" s="277"/>
      <c r="AK16" s="277"/>
      <c r="AL16" s="277"/>
      <c r="AM16" s="277"/>
      <c r="AN16" s="277"/>
      <c r="AO16" s="277"/>
      <c r="AP16" s="277"/>
      <c r="AQ16" s="277"/>
      <c r="AR16" s="277"/>
      <c r="AV16" t="s">
        <v>67</v>
      </c>
      <c r="BB16" s="33" t="s">
        <v>57</v>
      </c>
      <c r="BC16" s="33">
        <f t="shared" si="6"/>
        <v>0.94428910867504545</v>
      </c>
      <c r="BD16" s="33">
        <f t="shared" si="6"/>
        <v>0.24276434201258754</v>
      </c>
      <c r="BE16" s="33">
        <f t="shared" si="6"/>
        <v>-0.22222410644411153</v>
      </c>
      <c r="BF16" s="33">
        <f t="shared" si="6"/>
        <v>0.98029831718695737</v>
      </c>
      <c r="BG16" s="33">
        <f t="shared" si="6"/>
        <v>0.95885020167162038</v>
      </c>
      <c r="BH16" s="33">
        <f t="shared" si="6"/>
        <v>0.26444585397579934</v>
      </c>
      <c r="BI16" s="33"/>
      <c r="BJ16" s="33">
        <f t="shared" si="7"/>
        <v>1343.09</v>
      </c>
      <c r="BK16" s="33"/>
      <c r="BL16" s="33"/>
      <c r="BM16" s="41">
        <v>-0.68478802763451829</v>
      </c>
      <c r="BN16" s="33">
        <v>-0.18452113478176593</v>
      </c>
      <c r="BO16" s="33">
        <v>4.8019814080389085E-3</v>
      </c>
      <c r="BP16" s="33">
        <v>-1.4510769167816828E-3</v>
      </c>
      <c r="BQ16" s="33">
        <v>5.8567805753672797E-3</v>
      </c>
      <c r="BR16" s="42">
        <v>-9.0458835285166901E-4</v>
      </c>
      <c r="BS16" s="43">
        <f t="shared" si="8"/>
        <v>1343.09</v>
      </c>
      <c r="BT16" s="33" t="s">
        <v>50</v>
      </c>
      <c r="BU16" s="43">
        <v>-1740.9684179039268</v>
      </c>
      <c r="BV16" s="33" t="s">
        <v>24</v>
      </c>
      <c r="BW16" s="33"/>
      <c r="BX16" s="33"/>
      <c r="BY16" s="33"/>
      <c r="CC16">
        <f>'Step (3)'!BU30</f>
        <v>3679.7133656759711</v>
      </c>
      <c r="CD16" t="s">
        <v>47</v>
      </c>
      <c r="CE16" s="277"/>
      <c r="CF16" s="277"/>
      <c r="CG16" s="277"/>
      <c r="CH16" s="277"/>
      <c r="CI16" s="277"/>
      <c r="CJ16" s="277"/>
      <c r="CK16" s="277"/>
      <c r="CL16" s="277"/>
      <c r="CM16" s="277"/>
      <c r="CN16" s="277"/>
      <c r="CO16" s="277"/>
      <c r="CQ16" s="60" t="s">
        <v>147</v>
      </c>
      <c r="CR16">
        <f>SUM(CR15:CT15)</f>
        <v>-0.32925946420021701</v>
      </c>
      <c r="CV16" s="1" t="s">
        <v>147</v>
      </c>
      <c r="CW16">
        <f>SUM(CW15:CY15)</f>
        <v>0.70049674329344691</v>
      </c>
      <c r="CY16" s="56"/>
      <c r="DB16" t="s">
        <v>42</v>
      </c>
      <c r="DC16">
        <f>DC15/(SQRT(SUMSQ($DC$15:$DE$15)))</f>
        <v>0.23407417668695424</v>
      </c>
      <c r="DD16">
        <f>DD15/(SQRT(SUMSQ($DC$15:$DE$15)))</f>
        <v>0.74075178431570776</v>
      </c>
      <c r="DE16">
        <f>DE15/(SQRT(SUMSQ($DC$15:$DE$15)))</f>
        <v>-0.62967934207929976</v>
      </c>
      <c r="DI16" t="s">
        <v>43</v>
      </c>
      <c r="DJ16">
        <f>DJ15/(SQRT(SUMSQ($DC$15:$DE$15)))</f>
        <v>0.11460492651532769</v>
      </c>
      <c r="DK16">
        <f>DK15/(SQRT(SUMSQ($DC$15:$DE$15)))</f>
        <v>0.6656470022284755</v>
      </c>
      <c r="DL16">
        <f>DL15/(SQRT(SUMSQ($DC$15:$DE$15)))</f>
        <v>0.4329312227241276</v>
      </c>
    </row>
    <row r="17" spans="2:118" x14ac:dyDescent="0.3">
      <c r="B17" s="212">
        <v>695.628662109375</v>
      </c>
      <c r="C17" s="213">
        <v>317.32009887695313</v>
      </c>
      <c r="D17" s="213">
        <v>372.47775268554688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>
        <f t="shared" si="5"/>
        <v>-5.0481846364758836</v>
      </c>
      <c r="N17" s="89" t="s">
        <v>141</v>
      </c>
      <c r="U17" s="50" t="s">
        <v>137</v>
      </c>
      <c r="V17" s="13"/>
      <c r="W17" s="172">
        <f>'Step (3)'!CW63/1000</f>
        <v>-5.0481846364758836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7"/>
      <c r="AK17" s="277"/>
      <c r="AL17" s="277"/>
      <c r="AM17" s="277"/>
      <c r="AN17" s="277"/>
      <c r="AO17" s="277"/>
      <c r="AP17" s="277"/>
      <c r="AQ17" s="277"/>
      <c r="AR17" s="277"/>
      <c r="AV17" t="s">
        <v>66</v>
      </c>
      <c r="BB17" s="33" t="s">
        <v>59</v>
      </c>
      <c r="BC17" s="33">
        <f t="shared" si="6"/>
        <v>0.19510436210233836</v>
      </c>
      <c r="BD17" s="33">
        <f t="shared" si="6"/>
        <v>0.13086635053732423</v>
      </c>
      <c r="BE17" s="33">
        <f t="shared" si="6"/>
        <v>0.97201249281358626</v>
      </c>
      <c r="BF17" s="33">
        <f t="shared" si="6"/>
        <v>0.14240570919335802</v>
      </c>
      <c r="BG17" s="33">
        <f t="shared" si="6"/>
        <v>0.1022385799174179</v>
      </c>
      <c r="BH17" s="33">
        <f t="shared" si="6"/>
        <v>1.7882148312796744E-2</v>
      </c>
      <c r="BI17" s="33"/>
      <c r="BJ17" s="33">
        <f t="shared" si="7"/>
        <v>1656</v>
      </c>
      <c r="BK17" s="33"/>
      <c r="BL17" s="33"/>
      <c r="BM17" s="41">
        <v>7.259891839621381E-2</v>
      </c>
      <c r="BN17" s="33">
        <v>-1.5802643492829463E-2</v>
      </c>
      <c r="BO17" s="33">
        <v>1.01853732774787</v>
      </c>
      <c r="BP17" s="33">
        <v>7.103860131697663E-4</v>
      </c>
      <c r="BQ17" s="33">
        <v>-5.1565443025340576E-4</v>
      </c>
      <c r="BR17" s="42">
        <v>1.5678788460581907E-5</v>
      </c>
      <c r="BS17" s="43">
        <f t="shared" si="8"/>
        <v>1656</v>
      </c>
      <c r="BT17" s="33" t="s">
        <v>51</v>
      </c>
      <c r="BU17" s="43">
        <v>1840.578617122583</v>
      </c>
      <c r="BV17" s="33" t="s">
        <v>25</v>
      </c>
      <c r="BW17" s="33"/>
      <c r="BX17" s="33"/>
      <c r="BY17" s="33"/>
      <c r="CC17">
        <f>'Step (3)'!BU31</f>
        <v>1845.5682139798189</v>
      </c>
      <c r="CD17" t="s">
        <v>48</v>
      </c>
      <c r="CE17" s="277"/>
      <c r="CF17" s="277"/>
      <c r="CG17" s="277"/>
      <c r="CH17" s="277"/>
      <c r="CI17" s="277"/>
      <c r="CJ17" s="277"/>
      <c r="CK17" s="277"/>
      <c r="CL17" s="277"/>
      <c r="CM17" s="277"/>
      <c r="CN17" s="277"/>
      <c r="CO17" s="277"/>
      <c r="CQ17" s="50"/>
      <c r="CY17" s="56"/>
      <c r="DB17" t="s">
        <v>389</v>
      </c>
      <c r="DC17">
        <f>DC7</f>
        <v>-4.948974609375</v>
      </c>
      <c r="DD17">
        <f>DD7</f>
        <v>39.626007080078125</v>
      </c>
      <c r="DE17">
        <f>DE7</f>
        <v>15.751312255859375</v>
      </c>
      <c r="DF17">
        <f>SQRT(SUMSQ(DC17:DE17))</f>
        <v>42.928040073781915</v>
      </c>
      <c r="DG17" t="s">
        <v>397</v>
      </c>
      <c r="DI17" t="s">
        <v>415</v>
      </c>
      <c r="DJ17">
        <f>DJ7</f>
        <v>734.21588134765625</v>
      </c>
      <c r="DK17">
        <f>DK7</f>
        <v>316.87884521484375</v>
      </c>
      <c r="DL17">
        <f>DL7</f>
        <v>185.66046142578125</v>
      </c>
      <c r="DM17">
        <f>SQRT(SUMSQ(DJ17:DL17))</f>
        <v>820.94760484737549</v>
      </c>
      <c r="DN17" t="s">
        <v>397</v>
      </c>
    </row>
    <row r="18" spans="2:118" ht="15" thickBot="1" x14ac:dyDescent="0.35">
      <c r="B18" s="215">
        <v>651.8800048828125</v>
      </c>
      <c r="C18" s="184">
        <v>265</v>
      </c>
      <c r="D18" s="184">
        <v>505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>
        <f t="shared" si="5"/>
        <v>-6.6930266743909446</v>
      </c>
      <c r="N18" s="89" t="s">
        <v>141</v>
      </c>
      <c r="U18" s="50" t="s">
        <v>138</v>
      </c>
      <c r="V18" s="13"/>
      <c r="W18" s="172">
        <f>'Step (3)'!CW58/1000</f>
        <v>-6.6930266743909446</v>
      </c>
      <c r="X18" s="89" t="s">
        <v>141</v>
      </c>
      <c r="AB18" s="6" t="s">
        <v>6</v>
      </c>
      <c r="AC18" s="9">
        <f>'Step (3)'!C28</f>
        <v>1913.33</v>
      </c>
      <c r="AD18" s="10">
        <f>'Step (3)'!C29</f>
        <v>1343.09</v>
      </c>
      <c r="AE18" s="11">
        <f>'Step (3)'!C30</f>
        <v>1656</v>
      </c>
      <c r="AF18" t="s">
        <v>8</v>
      </c>
      <c r="AJ18" s="277"/>
      <c r="AK18" s="277"/>
      <c r="AL18" s="277"/>
      <c r="AM18" s="277"/>
      <c r="AN18" s="277"/>
      <c r="AO18" s="277"/>
      <c r="AP18" s="277"/>
      <c r="AQ18" s="277"/>
      <c r="AR18" s="277"/>
      <c r="BB18" s="33" t="s">
        <v>61</v>
      </c>
      <c r="BC18" s="33">
        <f t="shared" si="6"/>
        <v>-286.11654151575834</v>
      </c>
      <c r="BD18" s="33">
        <f t="shared" si="6"/>
        <v>-78.464090220799434</v>
      </c>
      <c r="BE18" s="33">
        <f t="shared" si="6"/>
        <v>5.4399216446600533</v>
      </c>
      <c r="BF18" s="33">
        <f t="shared" si="6"/>
        <v>-190.11716295971578</v>
      </c>
      <c r="BG18" s="33">
        <f t="shared" si="6"/>
        <v>-121.56790738070234</v>
      </c>
      <c r="BH18" s="33">
        <f t="shared" si="6"/>
        <v>-33.1421405516381</v>
      </c>
      <c r="BI18" s="33"/>
      <c r="BJ18" s="33">
        <f t="shared" si="7"/>
        <v>48000</v>
      </c>
      <c r="BK18" s="33"/>
      <c r="BL18" s="33"/>
      <c r="BM18" s="41">
        <v>-0.70357300174276294</v>
      </c>
      <c r="BN18" s="33">
        <v>-0.15670547246450392</v>
      </c>
      <c r="BO18" s="33">
        <v>-4.8455806815299471E-2</v>
      </c>
      <c r="BP18" s="33">
        <v>-1.3128752385702324E-3</v>
      </c>
      <c r="BQ18" s="33">
        <v>-4.8563041393229348E-3</v>
      </c>
      <c r="BR18" s="42">
        <v>3.4768031280960947E-2</v>
      </c>
      <c r="BS18" s="43">
        <f t="shared" si="8"/>
        <v>48000</v>
      </c>
      <c r="BT18" s="33" t="s">
        <v>52</v>
      </c>
      <c r="BU18" s="43">
        <v>2959.0184796744279</v>
      </c>
      <c r="BV18" s="33" t="s">
        <v>45</v>
      </c>
      <c r="BW18" s="33"/>
      <c r="BX18" s="33"/>
      <c r="BY18" s="33"/>
      <c r="CE18" s="277"/>
      <c r="CF18" s="277"/>
      <c r="CG18" s="277"/>
      <c r="CH18" s="277"/>
      <c r="CI18" s="277"/>
      <c r="CJ18" s="277"/>
      <c r="CK18" s="277"/>
      <c r="CL18" s="277"/>
      <c r="CM18" s="277"/>
      <c r="CN18" s="277"/>
      <c r="CO18" s="277"/>
      <c r="CQ18" s="61" t="s">
        <v>145</v>
      </c>
      <c r="CR18" s="62">
        <f>-CC6/CR16</f>
        <v>5590.0553127407111</v>
      </c>
      <c r="CS18" s="62"/>
      <c r="CT18" s="62"/>
      <c r="CU18" s="62"/>
      <c r="CV18" s="63" t="s">
        <v>146</v>
      </c>
      <c r="CW18" s="62">
        <f>-CC17/CW16</f>
        <v>-2634.6563801320731</v>
      </c>
      <c r="CX18" s="62"/>
      <c r="CY18" s="64"/>
      <c r="DB18" t="s">
        <v>394</v>
      </c>
      <c r="DC18">
        <f>DC16*DC17</f>
        <v>-1.1584271571340941</v>
      </c>
      <c r="DD18">
        <f t="shared" ref="DD18:DE18" si="9">DD16*DD17</f>
        <v>29.353035449874739</v>
      </c>
      <c r="DE18">
        <f t="shared" si="9"/>
        <v>-9.9182759381551424</v>
      </c>
      <c r="DF18">
        <f>SUM(DC18:DE18)</f>
        <v>18.276332354585499</v>
      </c>
      <c r="DG18" t="s">
        <v>396</v>
      </c>
      <c r="DI18" t="s">
        <v>416</v>
      </c>
      <c r="DJ18">
        <f>DJ16*DJ17</f>
        <v>84.144757128234701</v>
      </c>
      <c r="DK18">
        <f t="shared" ref="DK18:DL18" si="10">DK16*DK17</f>
        <v>210.92945338688185</v>
      </c>
      <c r="DL18">
        <f t="shared" si="10"/>
        <v>80.378210576589197</v>
      </c>
      <c r="DM18">
        <f>SUM(DJ18:DL18)</f>
        <v>375.45242109170573</v>
      </c>
      <c r="DN18" t="s">
        <v>396</v>
      </c>
    </row>
    <row r="19" spans="2:118" ht="15" thickBot="1" x14ac:dyDescent="0.35">
      <c r="B19" s="224">
        <v>708</v>
      </c>
      <c r="C19" s="225">
        <v>275</v>
      </c>
      <c r="D19" s="225">
        <v>334.04977416992188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>
        <f t="shared" si="5"/>
        <v>-1.9022377709945633</v>
      </c>
      <c r="N19" s="91" t="s">
        <v>141</v>
      </c>
      <c r="U19" s="92" t="s">
        <v>402</v>
      </c>
      <c r="V19" s="5"/>
      <c r="W19" s="180">
        <f>DC29</f>
        <v>-1.9022377709945633</v>
      </c>
      <c r="X19" s="91" t="s">
        <v>141</v>
      </c>
      <c r="AB19" s="8" t="s">
        <v>7</v>
      </c>
      <c r="AC19" s="14">
        <f>'Step (3)'!C31</f>
        <v>48</v>
      </c>
      <c r="AD19" s="15">
        <f>'Step (3)'!C32</f>
        <v>0</v>
      </c>
      <c r="AE19" s="16">
        <f>'Step (3)'!C33</f>
        <v>134</v>
      </c>
      <c r="AF19" t="s">
        <v>9</v>
      </c>
      <c r="AJ19" s="277"/>
      <c r="AK19" s="277"/>
      <c r="AL19" s="277"/>
      <c r="AM19" s="277"/>
      <c r="AN19" s="277"/>
      <c r="AO19" s="277"/>
      <c r="AP19" s="277"/>
      <c r="AQ19" s="277"/>
      <c r="AR19" s="277"/>
      <c r="BB19" s="33" t="s">
        <v>62</v>
      </c>
      <c r="BC19" s="33">
        <f t="shared" si="6"/>
        <v>-75.719623975023296</v>
      </c>
      <c r="BD19" s="33">
        <f t="shared" si="6"/>
        <v>280.01558872135837</v>
      </c>
      <c r="BE19" s="33">
        <f t="shared" si="6"/>
        <v>-15.855237938655321</v>
      </c>
      <c r="BF19" s="33">
        <f t="shared" si="6"/>
        <v>-29.354030838182897</v>
      </c>
      <c r="BG19" s="33">
        <f t="shared" si="6"/>
        <v>-32.511776038412208</v>
      </c>
      <c r="BH19" s="33">
        <f t="shared" si="6"/>
        <v>118.40890768919802</v>
      </c>
      <c r="BI19" s="33"/>
      <c r="BJ19" s="33">
        <f t="shared" si="7"/>
        <v>0</v>
      </c>
      <c r="BK19" s="33"/>
      <c r="BL19" s="33"/>
      <c r="BM19" s="41">
        <v>-3.3425283707375998E-2</v>
      </c>
      <c r="BN19" s="33">
        <v>1.7520711455403002</v>
      </c>
      <c r="BO19" s="33">
        <v>0.36605798558001373</v>
      </c>
      <c r="BP19" s="33">
        <v>6.4998325961938162E-3</v>
      </c>
      <c r="BQ19" s="33">
        <v>4.5128846321803532E-3</v>
      </c>
      <c r="BR19" s="42">
        <v>-2.1006606880691586E-2</v>
      </c>
      <c r="BS19" s="43">
        <f t="shared" si="8"/>
        <v>0</v>
      </c>
      <c r="BT19" s="33" t="s">
        <v>53</v>
      </c>
      <c r="BU19" s="43">
        <v>392.53430351302131</v>
      </c>
      <c r="BV19" s="33" t="s">
        <v>46</v>
      </c>
      <c r="BW19" s="33"/>
      <c r="BX19" s="33"/>
      <c r="BY19" s="33"/>
      <c r="CE19" s="277"/>
      <c r="CF19" s="277"/>
      <c r="CG19" s="277"/>
      <c r="CH19" s="277"/>
      <c r="CI19" s="277"/>
      <c r="CJ19" s="277"/>
      <c r="CK19" s="277"/>
      <c r="CL19" s="277"/>
      <c r="CM19" s="277"/>
      <c r="CN19" s="277"/>
      <c r="CO19" s="277"/>
      <c r="DB19" t="s">
        <v>395</v>
      </c>
      <c r="DC19">
        <f>SQRT(DF17^2-DF18^2)</f>
        <v>38.843175722911191</v>
      </c>
      <c r="DD19" t="s">
        <v>113</v>
      </c>
      <c r="DF19" s="1" t="s">
        <v>398</v>
      </c>
      <c r="DI19" t="s">
        <v>395</v>
      </c>
      <c r="DJ19">
        <f>SQRT(DM17^2-DM18^2)</f>
        <v>730.06194901598519</v>
      </c>
      <c r="DK19" t="s">
        <v>113</v>
      </c>
      <c r="DM19" s="1" t="s">
        <v>398</v>
      </c>
    </row>
    <row r="20" spans="2:118" ht="15" thickBot="1" x14ac:dyDescent="0.35">
      <c r="B20" s="215">
        <v>732.3968505859375</v>
      </c>
      <c r="C20" s="184">
        <v>301.06387329101563</v>
      </c>
      <c r="D20" s="184">
        <v>221.27531433105469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62" t="s">
        <v>419</v>
      </c>
      <c r="V20" s="263"/>
      <c r="W20" s="263"/>
      <c r="X20" s="264"/>
      <c r="AJ20" s="277"/>
      <c r="AK20" s="277"/>
      <c r="AL20" s="277"/>
      <c r="AM20" s="277"/>
      <c r="AN20" s="277"/>
      <c r="AO20" s="277"/>
      <c r="AP20" s="277"/>
      <c r="AQ20" s="277"/>
      <c r="AR20" s="277"/>
      <c r="BB20" s="33" t="s">
        <v>63</v>
      </c>
      <c r="BC20" s="33">
        <f t="shared" si="6"/>
        <v>-22.216006459515562</v>
      </c>
      <c r="BD20" s="33">
        <f t="shared" si="6"/>
        <v>56.876900666861133</v>
      </c>
      <c r="BE20" s="33">
        <f t="shared" si="6"/>
        <v>-3.1983463940900432</v>
      </c>
      <c r="BF20" s="33">
        <f t="shared" si="6"/>
        <v>19.329883793249643</v>
      </c>
      <c r="BG20" s="33">
        <f t="shared" si="6"/>
        <v>-10.027356109858632</v>
      </c>
      <c r="BH20" s="33">
        <f t="shared" si="6"/>
        <v>36.016830926773387</v>
      </c>
      <c r="BI20" s="33"/>
      <c r="BJ20" s="33">
        <f t="shared" si="7"/>
        <v>134000</v>
      </c>
      <c r="BK20" s="33"/>
      <c r="BL20" s="33"/>
      <c r="BM20" s="44">
        <v>1.7452611567280147</v>
      </c>
      <c r="BN20" s="45">
        <v>0.46474424220231508</v>
      </c>
      <c r="BO20" s="45">
        <v>0.13611413873850658</v>
      </c>
      <c r="BP20" s="45">
        <v>1.6812331963461772E-3</v>
      </c>
      <c r="BQ20" s="45">
        <v>-5.2461714386155354E-3</v>
      </c>
      <c r="BR20" s="46">
        <v>-3.6444635941521473E-3</v>
      </c>
      <c r="BS20" s="47">
        <f t="shared" si="8"/>
        <v>134000</v>
      </c>
      <c r="BT20" s="33" t="s">
        <v>54</v>
      </c>
      <c r="BU20" s="47">
        <v>3781.1999588211147</v>
      </c>
      <c r="BV20" s="33" t="s">
        <v>47</v>
      </c>
      <c r="BW20" s="33"/>
      <c r="BX20" s="33"/>
      <c r="BY20" s="33"/>
      <c r="CE20" s="277"/>
      <c r="CF20" s="277"/>
      <c r="CG20" s="277"/>
      <c r="CH20" s="277"/>
      <c r="CI20" s="277"/>
      <c r="CJ20" s="277"/>
      <c r="CK20" s="277"/>
      <c r="CL20" s="277"/>
      <c r="CM20" s="277"/>
      <c r="CN20" s="277"/>
      <c r="CO20" s="277"/>
      <c r="CX20" s="51" t="s">
        <v>267</v>
      </c>
      <c r="CY20" s="111" t="s">
        <v>280</v>
      </c>
    </row>
    <row r="21" spans="2:118" x14ac:dyDescent="0.3">
      <c r="B21" s="215">
        <v>723.6514892578125</v>
      </c>
      <c r="C21" s="184">
        <v>228.89471435546875</v>
      </c>
      <c r="D21" s="184">
        <v>363.4765625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7"/>
      <c r="AK21" s="277"/>
      <c r="AL21" s="277"/>
      <c r="AM21" s="277"/>
      <c r="AN21" s="277"/>
      <c r="AO21" s="277"/>
      <c r="AP21" s="277"/>
      <c r="AQ21" s="277"/>
      <c r="AR21" s="277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7"/>
      <c r="CF21" s="277"/>
      <c r="CG21" s="277"/>
      <c r="CH21" s="277"/>
      <c r="CI21" s="277"/>
      <c r="CJ21" s="277"/>
      <c r="CK21" s="277"/>
      <c r="CL21" s="277"/>
      <c r="CM21" s="277"/>
      <c r="CN21" s="277"/>
      <c r="CO21" s="277"/>
      <c r="DB21" s="1" t="s">
        <v>391</v>
      </c>
      <c r="DI21" s="1" t="s">
        <v>391</v>
      </c>
    </row>
    <row r="22" spans="2:118" ht="13.8" customHeight="1" thickBot="1" x14ac:dyDescent="0.35">
      <c r="B22" s="228">
        <v>724.5831298828125</v>
      </c>
      <c r="C22" s="229">
        <v>259.80364990234375</v>
      </c>
      <c r="D22" s="229">
        <v>173.92433166503906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>
        <f>IF($B$36=0,W22,
IF($B$36=1, W46,
IF($B$36=2, W22,W46)))</f>
        <v>-5.8336161579865542E-2</v>
      </c>
      <c r="N22" s="89" t="s">
        <v>141</v>
      </c>
      <c r="U22" s="50" t="s">
        <v>384</v>
      </c>
      <c r="V22" s="7" t="s">
        <v>2</v>
      </c>
      <c r="W22" s="178">
        <f>DC39</f>
        <v>-5.8336161579865542E-2</v>
      </c>
      <c r="X22" s="89" t="s">
        <v>141</v>
      </c>
      <c r="AB22" s="6">
        <v>1</v>
      </c>
      <c r="AC22" s="18">
        <f t="shared" ref="AC22:AC34" si="11">AC3-$AC$11</f>
        <v>80.40203857421875</v>
      </c>
      <c r="AD22" s="18">
        <f t="shared" ref="AD22:AD34" si="12">AD3-$AD$11</f>
        <v>-370.26286315917969</v>
      </c>
      <c r="AE22" s="18">
        <f t="shared" ref="AE22:AE34" si="13">AE3-$AE$11</f>
        <v>226.494873046875</v>
      </c>
      <c r="AJ22" s="277"/>
      <c r="AK22" s="277"/>
      <c r="AL22" s="277"/>
      <c r="AM22" s="277"/>
      <c r="AN22" s="277"/>
      <c r="AO22" s="277"/>
      <c r="AP22" s="277"/>
      <c r="AQ22" s="277"/>
      <c r="AR22" s="277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7"/>
      <c r="CF22" s="277"/>
      <c r="CG22" s="277"/>
      <c r="CH22" s="277"/>
      <c r="CI22" s="277"/>
      <c r="CJ22" s="277"/>
      <c r="CK22" s="277"/>
      <c r="CL22" s="277"/>
      <c r="CM22" s="277"/>
      <c r="CN22" s="277"/>
      <c r="CO22" s="277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-43.7486572265625</v>
      </c>
      <c r="DD22">
        <f>DD9-DD8</f>
        <v>-52.320098876953125</v>
      </c>
      <c r="DE22">
        <f>DE9-DE8</f>
        <v>132.52224731445313</v>
      </c>
      <c r="DI22" t="s">
        <v>409</v>
      </c>
      <c r="DJ22">
        <f>DJ9-DJ8</f>
        <v>-8.745361328125</v>
      </c>
      <c r="DK22">
        <f>DK9-DK8</f>
        <v>-72.169158935546875</v>
      </c>
      <c r="DL22">
        <f>DL9-DL8</f>
        <v>142.20124816894531</v>
      </c>
    </row>
    <row r="23" spans="2:118" x14ac:dyDescent="0.3">
      <c r="F23" t="s">
        <v>111</v>
      </c>
      <c r="K23" s="50" t="s">
        <v>384</v>
      </c>
      <c r="L23" s="7" t="s">
        <v>3</v>
      </c>
      <c r="M23" s="178">
        <f t="shared" ref="M23:M24" si="14">IF($B$36=0,W23,
IF($B$36=1, W47,
IF($B$36=2, W23,W47)))</f>
        <v>-1.2838593129058848</v>
      </c>
      <c r="N23" s="89" t="s">
        <v>141</v>
      </c>
      <c r="U23" s="50" t="s">
        <v>384</v>
      </c>
      <c r="V23" s="7" t="s">
        <v>3</v>
      </c>
      <c r="W23" s="178">
        <f>DD39</f>
        <v>-1.2838593129058848</v>
      </c>
      <c r="X23" s="89" t="s">
        <v>141</v>
      </c>
      <c r="AB23" s="7">
        <v>2</v>
      </c>
      <c r="AC23" s="19">
        <f t="shared" si="11"/>
        <v>-6.45989990234375</v>
      </c>
      <c r="AD23" s="20">
        <f t="shared" si="12"/>
        <v>-60.80322265625</v>
      </c>
      <c r="AE23" s="21">
        <f t="shared" si="13"/>
        <v>290.43389892578125</v>
      </c>
      <c r="AJ23" s="277"/>
      <c r="AK23" s="277"/>
      <c r="AL23" s="277"/>
      <c r="AM23" s="277"/>
      <c r="AN23" s="277"/>
      <c r="AO23" s="277"/>
      <c r="AP23" s="277"/>
      <c r="AQ23" s="277"/>
      <c r="AR23" s="277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7"/>
      <c r="CF23" s="277"/>
      <c r="CG23" s="277"/>
      <c r="CH23" s="277"/>
      <c r="CI23" s="277"/>
      <c r="CJ23" s="277"/>
      <c r="CK23" s="277"/>
      <c r="CL23" s="277"/>
      <c r="CM23" s="277"/>
      <c r="CN23" s="277"/>
      <c r="CO23" s="277"/>
      <c r="CQ23" s="28" t="s">
        <v>261</v>
      </c>
      <c r="CR23" s="51">
        <f>CC5</f>
        <v>-1740.9684179039268</v>
      </c>
      <c r="CS23" t="s">
        <v>8</v>
      </c>
      <c r="CT23" s="13"/>
      <c r="CV23" s="28" t="s">
        <v>263</v>
      </c>
      <c r="CW23" s="51">
        <f>CC16</f>
        <v>3679.7133656759711</v>
      </c>
      <c r="CX23" t="s">
        <v>8</v>
      </c>
      <c r="CY23" s="13"/>
      <c r="DB23" t="s">
        <v>387</v>
      </c>
      <c r="DC23">
        <f>DC22/(SQRT(SUMSQ($DC$22:$DE$22)))</f>
        <v>-0.29353263296871862</v>
      </c>
      <c r="DD23">
        <f>DD22/(SQRT(SUMSQ($DC$22:$DE$22)))</f>
        <v>-0.35104292003758164</v>
      </c>
      <c r="DE23">
        <f>DE22/(SQRT(SUMSQ($DC$22:$DE$22)))</f>
        <v>0.88916109995542414</v>
      </c>
      <c r="DI23" t="s">
        <v>387</v>
      </c>
      <c r="DJ23">
        <f>DJ22/(SQRT(SUMSQ($DC$22:$DE$22)))</f>
        <v>-5.8677205190853905E-2</v>
      </c>
      <c r="DK23">
        <f>DK22/(SQRT(SUMSQ($DC$22:$DE$22)))</f>
        <v>-0.48422065005978948</v>
      </c>
      <c r="DL23">
        <f>DL22/(SQRT(SUMSQ($DC$22:$DE$22)))</f>
        <v>0.95410258125877623</v>
      </c>
    </row>
    <row r="24" spans="2:118" ht="15" thickBot="1" x14ac:dyDescent="0.35">
      <c r="K24" s="74" t="s">
        <v>384</v>
      </c>
      <c r="L24" s="94" t="s">
        <v>4</v>
      </c>
      <c r="M24" s="235">
        <f t="shared" si="14"/>
        <v>-3.2407132787686921E-2</v>
      </c>
      <c r="N24" s="93" t="s">
        <v>141</v>
      </c>
      <c r="U24" s="74" t="s">
        <v>384</v>
      </c>
      <c r="V24" s="94" t="s">
        <v>4</v>
      </c>
      <c r="W24" s="235">
        <f>DE39</f>
        <v>-3.2407132787686921E-2</v>
      </c>
      <c r="X24" s="93" t="s">
        <v>141</v>
      </c>
      <c r="AB24" s="7">
        <v>3</v>
      </c>
      <c r="AC24" s="19">
        <f t="shared" si="11"/>
        <v>-141.4169921875</v>
      </c>
      <c r="AD24" s="20">
        <f t="shared" si="12"/>
        <v>-352.37277221679688</v>
      </c>
      <c r="AE24" s="21">
        <f t="shared" si="13"/>
        <v>213.19308471679688</v>
      </c>
      <c r="AJ24" s="277"/>
      <c r="AK24" s="277"/>
      <c r="AL24" s="277"/>
      <c r="AM24" s="277"/>
      <c r="AN24" s="277"/>
      <c r="AO24" s="277"/>
      <c r="AP24" s="277"/>
      <c r="AQ24" s="277"/>
      <c r="AR24" s="277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7"/>
      <c r="CF24" s="277"/>
      <c r="CG24" s="277"/>
      <c r="CH24" s="277"/>
      <c r="CI24" s="277"/>
      <c r="CJ24" s="277"/>
      <c r="CK24" s="277"/>
      <c r="CL24" s="277"/>
      <c r="CM24" s="277"/>
      <c r="CN24" s="277"/>
      <c r="CO24" s="277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-12.371337890625</v>
      </c>
      <c r="DD24">
        <f>DD8</f>
        <v>42.320098876953125</v>
      </c>
      <c r="DE24">
        <f>DE8</f>
        <v>38.427978515625</v>
      </c>
      <c r="DF24">
        <f>SQRT(SUMSQ(DC24:DE24))</f>
        <v>58.487180671976652</v>
      </c>
      <c r="DG24" t="s">
        <v>397</v>
      </c>
      <c r="DI24" t="s">
        <v>388</v>
      </c>
      <c r="DJ24">
        <f>DJ8</f>
        <v>732.3968505859375</v>
      </c>
      <c r="DK24">
        <f>DK8</f>
        <v>301.06387329101563</v>
      </c>
      <c r="DL24">
        <f>DL8</f>
        <v>221.27531433105469</v>
      </c>
      <c r="DM24">
        <f>SQRT(SUMSQ(DJ24:DL24))</f>
        <v>822.19667189882</v>
      </c>
      <c r="DN24" t="s">
        <v>397</v>
      </c>
    </row>
    <row r="25" spans="2:118" ht="15" thickBot="1" x14ac:dyDescent="0.35">
      <c r="AB25" s="7">
        <v>4</v>
      </c>
      <c r="AC25" s="19">
        <f t="shared" si="11"/>
        <v>76.3690185546875</v>
      </c>
      <c r="AD25" s="20">
        <f t="shared" si="12"/>
        <v>-405.72032165527344</v>
      </c>
      <c r="AE25" s="21">
        <f t="shared" si="13"/>
        <v>135</v>
      </c>
      <c r="AJ25" s="277"/>
      <c r="AK25" s="277"/>
      <c r="AL25" s="277"/>
      <c r="AM25" s="277"/>
      <c r="AN25" s="277"/>
      <c r="AO25" s="277"/>
      <c r="AP25" s="277"/>
      <c r="AQ25" s="277"/>
      <c r="AR25" s="277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7"/>
      <c r="CF25" s="277"/>
      <c r="CG25" s="277"/>
      <c r="CH25" s="277"/>
      <c r="CI25" s="277"/>
      <c r="CJ25" s="277"/>
      <c r="CK25" s="277"/>
      <c r="CL25" s="277"/>
      <c r="CM25" s="277"/>
      <c r="CN25" s="277"/>
      <c r="CO25" s="277"/>
      <c r="CQ25" s="12"/>
      <c r="CR25" s="51">
        <f>'Step (3)'!AC47</f>
        <v>0.96121770299149067</v>
      </c>
      <c r="CS25" s="51">
        <f>'Step (3)'!AD47</f>
        <v>0.24276434201258754</v>
      </c>
      <c r="CT25" s="67">
        <f>'Step (3)'!AE47</f>
        <v>0.13086635053732423</v>
      </c>
      <c r="CV25" s="12"/>
      <c r="CW25" s="51">
        <f>CR68</f>
        <v>0.96423473235863555</v>
      </c>
      <c r="CX25" s="51">
        <f>CS68</f>
        <v>0.26444585397579934</v>
      </c>
      <c r="CY25" s="67">
        <f>CT68</f>
        <v>1.7882148312796744E-2</v>
      </c>
      <c r="DB25" t="s">
        <v>394</v>
      </c>
      <c r="DC25">
        <f>DC23*DC24</f>
        <v>3.6313913843808296</v>
      </c>
      <c r="DD25">
        <f t="shared" ref="DD25:DE25" si="15">DD23*DD24</f>
        <v>-14.856171086044805</v>
      </c>
      <c r="DE25">
        <f t="shared" si="15"/>
        <v>34.168663646016533</v>
      </c>
      <c r="DF25">
        <f>SUM(DC25:DE25)</f>
        <v>22.943883944352557</v>
      </c>
      <c r="DG25" t="s">
        <v>396</v>
      </c>
      <c r="DI25" t="s">
        <v>416</v>
      </c>
      <c r="DJ25">
        <f>DJ23*DJ24</f>
        <v>-42.975000282966221</v>
      </c>
      <c r="DK25">
        <f t="shared" ref="DK25:DL25" si="16">DK23*DK24</f>
        <v>-145.78134443449369</v>
      </c>
      <c r="DL25">
        <f t="shared" si="16"/>
        <v>211.11934857210636</v>
      </c>
      <c r="DM25">
        <f>SUM(DJ25:DL25)</f>
        <v>22.36300385464645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8" t="s">
        <v>142</v>
      </c>
      <c r="V26" s="269"/>
      <c r="W26" s="269"/>
      <c r="X26" s="270"/>
      <c r="AB26" s="7">
        <v>5</v>
      </c>
      <c r="AC26" s="19">
        <f t="shared" si="11"/>
        <v>33.994873046875</v>
      </c>
      <c r="AD26" s="20">
        <f t="shared" si="12"/>
        <v>-102.24539184570313</v>
      </c>
      <c r="AE26" s="21">
        <f t="shared" si="13"/>
        <v>179.08511352539063</v>
      </c>
      <c r="AJ26" s="277"/>
      <c r="AK26" s="277"/>
      <c r="AL26" s="277"/>
      <c r="AM26" s="277"/>
      <c r="AN26" s="277"/>
      <c r="AO26" s="277"/>
      <c r="AP26" s="277"/>
      <c r="AQ26" s="277"/>
      <c r="AR26" s="277"/>
      <c r="BB26" s="33" t="s">
        <v>56</v>
      </c>
      <c r="BC26" s="33">
        <f t="shared" ref="BC26:BD31" si="17">BC4</f>
        <v>-0.26505163105766394</v>
      </c>
      <c r="BD26" s="33">
        <f t="shared" si="17"/>
        <v>0.96121770299149067</v>
      </c>
      <c r="BE26" s="33">
        <f t="shared" ref="BE26:BH31" si="18">BF4</f>
        <v>-0.13687886363334745</v>
      </c>
      <c r="BF26" s="33">
        <f t="shared" si="18"/>
        <v>-0.26486517991378677</v>
      </c>
      <c r="BG26" s="33">
        <f t="shared" si="18"/>
        <v>0.96423473235863555</v>
      </c>
      <c r="BH26" s="33">
        <f t="shared" si="18"/>
        <v>9.8902670594876018E-3</v>
      </c>
      <c r="BI26" s="33"/>
      <c r="BJ26" s="33">
        <f>BK4</f>
        <v>1913.33</v>
      </c>
      <c r="BK26" s="33"/>
      <c r="BL26" s="33"/>
      <c r="BM26" s="37">
        <f t="array" ref="BM26:BR31">MINVERSE(BC26:BH31)</f>
        <v>0.46343832744508379</v>
      </c>
      <c r="BN26" s="38">
        <v>-0.64269066849162704</v>
      </c>
      <c r="BO26" s="38">
        <v>-0.19518958700050121</v>
      </c>
      <c r="BP26" s="38">
        <v>-5.2194208188807642E-3</v>
      </c>
      <c r="BQ26" s="38">
        <v>3.3867558702593023E-4</v>
      </c>
      <c r="BR26" s="39">
        <v>-1.3507602195781419E-2</v>
      </c>
      <c r="BS26" s="40">
        <f t="shared" ref="BS26:BS31" si="19">BK4</f>
        <v>1913.33</v>
      </c>
      <c r="BT26" s="33" t="s">
        <v>49</v>
      </c>
      <c r="BU26" s="40">
        <f t="array" ref="BU26:BU31">MMULT(BM26:BR31,BS26:BS31)</f>
        <v>-2360.2658045077342</v>
      </c>
      <c r="BV26" s="33" t="s">
        <v>23</v>
      </c>
      <c r="BW26" s="33"/>
      <c r="BX26" s="33"/>
      <c r="BY26" s="33"/>
      <c r="CE26" s="277"/>
      <c r="CF26" s="277"/>
      <c r="CG26" s="277"/>
      <c r="CH26" s="277"/>
      <c r="CI26" s="277"/>
      <c r="CJ26" s="277"/>
      <c r="CK26" s="277"/>
      <c r="CL26" s="277"/>
      <c r="CM26" s="277"/>
      <c r="CN26" s="277"/>
      <c r="CO26" s="277"/>
      <c r="CQ26" s="12"/>
      <c r="CT26" s="13"/>
      <c r="CV26" s="12"/>
      <c r="CY26" s="13"/>
      <c r="DB26" t="s">
        <v>395</v>
      </c>
      <c r="DC26">
        <f>SQRT(DF24^2-DF25^2)</f>
        <v>53.798963675005119</v>
      </c>
      <c r="DD26" t="s">
        <v>113</v>
      </c>
      <c r="DG26" s="1"/>
      <c r="DI26" t="s">
        <v>395</v>
      </c>
      <c r="DJ26">
        <f>SQRT(DM24^2-DM25^2)</f>
        <v>821.89248891816305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2" t="s">
        <v>133</v>
      </c>
      <c r="V27" s="263"/>
      <c r="W27" s="263"/>
      <c r="X27" s="264"/>
      <c r="AB27" s="7">
        <v>6</v>
      </c>
      <c r="AC27" s="19">
        <f t="shared" si="11"/>
        <v>89.86260986328125</v>
      </c>
      <c r="AD27" s="20">
        <f t="shared" si="12"/>
        <v>-363.17396545410156</v>
      </c>
      <c r="AE27" s="21">
        <f t="shared" si="13"/>
        <v>88.06121826171875</v>
      </c>
      <c r="AJ27" s="277"/>
      <c r="AK27" s="277"/>
      <c r="AL27" s="277"/>
      <c r="AM27" s="277"/>
      <c r="AN27" s="277"/>
      <c r="AO27" s="277"/>
      <c r="AP27" s="277"/>
      <c r="AQ27" s="277"/>
      <c r="AR27" s="277"/>
      <c r="BB27" s="33" t="s">
        <v>57</v>
      </c>
      <c r="BC27" s="33">
        <f t="shared" si="17"/>
        <v>0.94428910867504545</v>
      </c>
      <c r="BD27" s="33">
        <f t="shared" si="17"/>
        <v>0.24276434201258754</v>
      </c>
      <c r="BE27" s="33">
        <f t="shared" si="18"/>
        <v>0.98029831718695737</v>
      </c>
      <c r="BF27" s="33">
        <f t="shared" si="18"/>
        <v>0.95885020167162038</v>
      </c>
      <c r="BG27" s="33">
        <f t="shared" si="18"/>
        <v>0.26444585397579934</v>
      </c>
      <c r="BH27" s="33">
        <f t="shared" si="18"/>
        <v>-0.10331834817351235</v>
      </c>
      <c r="BI27" s="33"/>
      <c r="BJ27" s="33">
        <f t="shared" ref="BJ27:BJ31" si="20">BK5</f>
        <v>1343.09</v>
      </c>
      <c r="BK27" s="33"/>
      <c r="BL27" s="33"/>
      <c r="BM27" s="41">
        <v>-0.68916600071756184</v>
      </c>
      <c r="BN27" s="33">
        <v>-0.18356817915403928</v>
      </c>
      <c r="BO27" s="33">
        <v>-5.6619443366077708E-2</v>
      </c>
      <c r="BP27" s="33">
        <v>-1.4939157208979446E-3</v>
      </c>
      <c r="BQ27" s="33">
        <v>5.887876372187296E-3</v>
      </c>
      <c r="BR27" s="42">
        <v>-9.0553383958027827E-4</v>
      </c>
      <c r="BS27" s="43">
        <f t="shared" si="19"/>
        <v>1343.09</v>
      </c>
      <c r="BT27" s="33" t="s">
        <v>50</v>
      </c>
      <c r="BU27" s="43">
        <v>-1851.9618572140143</v>
      </c>
      <c r="BV27" s="33" t="s">
        <v>24</v>
      </c>
      <c r="BW27" s="33"/>
      <c r="BX27" s="33"/>
      <c r="BY27" s="33"/>
      <c r="CE27" s="277"/>
      <c r="CF27" s="277"/>
      <c r="CG27" s="277"/>
      <c r="CH27" s="277"/>
      <c r="CI27" s="277"/>
      <c r="CJ27" s="277"/>
      <c r="CK27" s="277"/>
      <c r="CL27" s="277"/>
      <c r="CM27" s="277"/>
      <c r="CN27" s="277"/>
      <c r="CO27" s="277"/>
      <c r="CQ27" s="28" t="s">
        <v>262</v>
      </c>
      <c r="CR27" s="51">
        <f>CC4</f>
        <v>-2226.2981475901433</v>
      </c>
      <c r="CT27" s="13"/>
      <c r="CV27" s="28" t="s">
        <v>264</v>
      </c>
      <c r="CW27" s="51">
        <f>CC15</f>
        <v>352.84851968699331</v>
      </c>
      <c r="CY27" s="13"/>
    </row>
    <row r="28" spans="2:118" x14ac:dyDescent="0.3">
      <c r="B28" s="60" t="s">
        <v>56</v>
      </c>
      <c r="C28" s="6" cm="1">
        <f t="array" ref="C28:C33">'Load Sweep Summary'!F4:F9</f>
        <v>1913.33</v>
      </c>
      <c r="D28" s="56" t="s">
        <v>114</v>
      </c>
      <c r="K28" s="279" t="e" vm="3">
        <v>#VALUE!</v>
      </c>
      <c r="L28" s="280"/>
      <c r="M28" s="280"/>
      <c r="N28" s="280"/>
      <c r="O28" s="280"/>
      <c r="P28" s="280"/>
      <c r="Q28" s="280"/>
      <c r="R28" s="280"/>
      <c r="S28" s="281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-0.12982177734375</v>
      </c>
      <c r="AD28" s="20">
        <f t="shared" si="12"/>
        <v>-37.38836669921875</v>
      </c>
      <c r="AE28" s="21">
        <f t="shared" si="13"/>
        <v>122.79850769042969</v>
      </c>
      <c r="AJ28" s="277"/>
      <c r="AK28" s="277"/>
      <c r="AL28" s="277"/>
      <c r="AM28" s="277"/>
      <c r="AN28" s="277"/>
      <c r="AO28" s="277"/>
      <c r="AP28" s="277"/>
      <c r="AQ28" s="277"/>
      <c r="AR28" s="277"/>
      <c r="BB28" s="33" t="s">
        <v>59</v>
      </c>
      <c r="BC28" s="33">
        <f t="shared" si="17"/>
        <v>0.19510436210233836</v>
      </c>
      <c r="BD28" s="33">
        <f t="shared" si="17"/>
        <v>0.13086635053732423</v>
      </c>
      <c r="BE28" s="33">
        <f t="shared" si="18"/>
        <v>0.14240570919335802</v>
      </c>
      <c r="BF28" s="33">
        <f t="shared" si="18"/>
        <v>0.1022385799174179</v>
      </c>
      <c r="BG28" s="33">
        <f t="shared" si="18"/>
        <v>1.7882148312796744E-2</v>
      </c>
      <c r="BH28" s="33">
        <f t="shared" si="18"/>
        <v>0.99459916627161371</v>
      </c>
      <c r="BI28" s="33"/>
      <c r="BJ28" s="33">
        <f t="shared" si="20"/>
        <v>1656</v>
      </c>
      <c r="BK28" s="33"/>
      <c r="BL28" s="33"/>
      <c r="BM28" s="41">
        <v>-0.70357300174276294</v>
      </c>
      <c r="BN28" s="33">
        <v>-0.15670547246450395</v>
      </c>
      <c r="BO28" s="33">
        <v>-4.8455806815299443E-2</v>
      </c>
      <c r="BP28" s="33">
        <v>-1.3128752385702328E-3</v>
      </c>
      <c r="BQ28" s="33">
        <v>-4.8563041393229348E-3</v>
      </c>
      <c r="BR28" s="42">
        <v>3.4768031280960933E-2</v>
      </c>
      <c r="BS28" s="43">
        <f t="shared" si="19"/>
        <v>1656</v>
      </c>
      <c r="BT28" s="33" t="s">
        <v>52</v>
      </c>
      <c r="BU28" s="43">
        <v>2959.0184796744261</v>
      </c>
      <c r="BV28" s="33" t="s">
        <v>45</v>
      </c>
      <c r="BW28" s="33"/>
      <c r="BX28" s="33"/>
      <c r="BY28" s="33"/>
      <c r="CE28" s="277"/>
      <c r="CF28" s="277"/>
      <c r="CG28" s="277"/>
      <c r="CH28" s="277"/>
      <c r="CI28" s="277"/>
      <c r="CJ28" s="277"/>
      <c r="CK28" s="277"/>
      <c r="CL28" s="277"/>
      <c r="CM28" s="277"/>
      <c r="CN28" s="277"/>
      <c r="CO28" s="277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1343.09</v>
      </c>
      <c r="D29" s="56" t="s">
        <v>114</v>
      </c>
      <c r="K29" s="282"/>
      <c r="L29" s="283"/>
      <c r="M29" s="283"/>
      <c r="N29" s="283"/>
      <c r="O29" s="283"/>
      <c r="P29" s="283"/>
      <c r="Q29" s="283"/>
      <c r="R29" s="283"/>
      <c r="S29" s="284"/>
      <c r="U29" s="88" t="s">
        <v>128</v>
      </c>
      <c r="V29" s="7" t="s">
        <v>2</v>
      </c>
      <c r="W29" s="172">
        <f>'Step (3)'!BU15/1000</f>
        <v>-2.2262981475901436</v>
      </c>
      <c r="X29" s="89" t="s">
        <v>141</v>
      </c>
      <c r="AB29" s="7">
        <v>8</v>
      </c>
      <c r="AC29" s="19">
        <f t="shared" si="11"/>
        <v>-149.4287109375</v>
      </c>
      <c r="AD29" s="20">
        <f t="shared" si="12"/>
        <v>-379.52993774414063</v>
      </c>
      <c r="AE29" s="21">
        <f t="shared" si="13"/>
        <v>88.741676330566406</v>
      </c>
      <c r="AJ29" s="277"/>
      <c r="AK29" s="277"/>
      <c r="AL29" s="277"/>
      <c r="AM29" s="277"/>
      <c r="AN29" s="277"/>
      <c r="AO29" s="277"/>
      <c r="AP29" s="277"/>
      <c r="AQ29" s="277"/>
      <c r="AR29" s="277"/>
      <c r="BB29" s="33" t="s">
        <v>61</v>
      </c>
      <c r="BC29" s="33">
        <f t="shared" si="17"/>
        <v>-286.11654151575834</v>
      </c>
      <c r="BD29" s="33">
        <f t="shared" si="17"/>
        <v>-78.464090220799434</v>
      </c>
      <c r="BE29" s="33">
        <f t="shared" si="18"/>
        <v>-190.11716295971578</v>
      </c>
      <c r="BF29" s="33">
        <f t="shared" si="18"/>
        <v>-121.56790738070234</v>
      </c>
      <c r="BG29" s="33">
        <f t="shared" si="18"/>
        <v>-33.1421405516381</v>
      </c>
      <c r="BH29" s="33">
        <f t="shared" si="18"/>
        <v>-24.499099374552785</v>
      </c>
      <c r="BI29" s="33"/>
      <c r="BJ29" s="33">
        <f t="shared" si="20"/>
        <v>48000</v>
      </c>
      <c r="BK29" s="33"/>
      <c r="BL29" s="33"/>
      <c r="BM29" s="41">
        <v>-3.4990631122951046E-2</v>
      </c>
      <c r="BN29" s="33">
        <v>1.752411875508421</v>
      </c>
      <c r="BO29" s="33">
        <v>0.34409671110267903</v>
      </c>
      <c r="BP29" s="33">
        <v>6.4845155510595189E-3</v>
      </c>
      <c r="BQ29" s="33">
        <v>4.5240029566341938E-3</v>
      </c>
      <c r="BR29" s="42">
        <v>-2.1006944940149475E-2</v>
      </c>
      <c r="BS29" s="43">
        <f t="shared" si="19"/>
        <v>48000</v>
      </c>
      <c r="BT29" s="33" t="s">
        <v>53</v>
      </c>
      <c r="BU29" s="43">
        <v>352.84851968699331</v>
      </c>
      <c r="BV29" s="33" t="s">
        <v>46</v>
      </c>
      <c r="BW29" s="33"/>
      <c r="BX29" s="33"/>
      <c r="BY29" s="33"/>
      <c r="CE29" s="277"/>
      <c r="CF29" s="277"/>
      <c r="CG29" s="277"/>
      <c r="CH29" s="277"/>
      <c r="CI29" s="277"/>
      <c r="CJ29" s="277"/>
      <c r="CK29" s="277"/>
      <c r="CL29" s="277"/>
      <c r="CM29" s="277"/>
      <c r="CN29" s="277"/>
      <c r="CO29" s="277"/>
      <c r="CQ29" s="12"/>
      <c r="CR29" s="51">
        <f>AC46</f>
        <v>-0.26505163105766394</v>
      </c>
      <c r="CS29" s="51">
        <f>AD46</f>
        <v>0.94428910867504545</v>
      </c>
      <c r="CT29" s="67">
        <f>AE46</f>
        <v>0.19510436210233836</v>
      </c>
      <c r="CV29" s="12"/>
      <c r="CW29" s="51">
        <f>AC64</f>
        <v>-0.26486517991378677</v>
      </c>
      <c r="CX29" s="51">
        <f>AD64</f>
        <v>0.95885020167162038</v>
      </c>
      <c r="CY29" s="67">
        <f>AE64</f>
        <v>0.1022385799174179</v>
      </c>
      <c r="DB29" t="s">
        <v>401</v>
      </c>
      <c r="DC29" s="178">
        <f>-ABS(DC11*DC19/DC26)</f>
        <v>-1.9022377709945633</v>
      </c>
      <c r="DD29" t="s">
        <v>141</v>
      </c>
      <c r="DI29" t="s">
        <v>401</v>
      </c>
      <c r="DJ29" s="178">
        <f>-ABS(DJ11*DJ19/DJ26)</f>
        <v>-4.9654750855534413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82"/>
      <c r="L30" s="283"/>
      <c r="M30" s="283"/>
      <c r="N30" s="283"/>
      <c r="O30" s="283"/>
      <c r="P30" s="283"/>
      <c r="Q30" s="283"/>
      <c r="R30" s="283"/>
      <c r="S30" s="284"/>
      <c r="U30" s="88" t="s">
        <v>128</v>
      </c>
      <c r="V30" s="7" t="s">
        <v>3</v>
      </c>
      <c r="W30" s="172">
        <f>'Step (3)'!BU16/1000</f>
        <v>-1.7409684179039269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7"/>
      <c r="AK30" s="277"/>
      <c r="AL30" s="277"/>
      <c r="AM30" s="277"/>
      <c r="AN30" s="277"/>
      <c r="AO30" s="277"/>
      <c r="AP30" s="277"/>
      <c r="AQ30" s="277"/>
      <c r="AR30" s="277"/>
      <c r="BB30" s="33" t="s">
        <v>62</v>
      </c>
      <c r="BC30" s="33">
        <f t="shared" si="17"/>
        <v>-75.719623975023296</v>
      </c>
      <c r="BD30" s="33">
        <f t="shared" si="17"/>
        <v>280.01558872135837</v>
      </c>
      <c r="BE30" s="33">
        <f t="shared" si="18"/>
        <v>-29.354030838182897</v>
      </c>
      <c r="BF30" s="33">
        <f t="shared" si="18"/>
        <v>-32.511776038412208</v>
      </c>
      <c r="BG30" s="33">
        <f t="shared" si="18"/>
        <v>118.40890768919802</v>
      </c>
      <c r="BH30" s="33">
        <f t="shared" si="18"/>
        <v>1.3436306670748845</v>
      </c>
      <c r="BI30" s="33"/>
      <c r="BJ30" s="33">
        <f t="shared" si="20"/>
        <v>0</v>
      </c>
      <c r="BK30" s="33"/>
      <c r="BL30" s="33"/>
      <c r="BM30" s="41">
        <v>1.7412581672194372</v>
      </c>
      <c r="BN30" s="33">
        <v>0.46561557496466227</v>
      </c>
      <c r="BO30" s="33">
        <v>7.9953601816759409E-2</v>
      </c>
      <c r="BP30" s="33">
        <v>1.6420636354136115E-3</v>
      </c>
      <c r="BQ30" s="33">
        <v>-5.2177390690988064E-3</v>
      </c>
      <c r="BR30" s="42">
        <v>-3.6453280977439577E-3</v>
      </c>
      <c r="BS30" s="43">
        <f t="shared" si="19"/>
        <v>0</v>
      </c>
      <c r="BT30" s="33" t="s">
        <v>54</v>
      </c>
      <c r="BU30" s="43">
        <v>3679.7133656759711</v>
      </c>
      <c r="BV30" s="33" t="s">
        <v>47</v>
      </c>
      <c r="BW30" s="33"/>
      <c r="BX30" s="33"/>
      <c r="BY30" s="33"/>
      <c r="CE30" s="277"/>
      <c r="CF30" s="277"/>
      <c r="CG30" s="277"/>
      <c r="CH30" s="277"/>
      <c r="CI30" s="277"/>
      <c r="CJ30" s="277"/>
      <c r="CK30" s="277"/>
      <c r="CL30" s="277"/>
      <c r="CM30" s="277"/>
      <c r="CN30" s="277"/>
      <c r="CO30" s="277"/>
      <c r="CQ30" s="12"/>
      <c r="CT30" s="13"/>
      <c r="CV30" s="12"/>
      <c r="CY30" s="13"/>
    </row>
    <row r="31" spans="2:118" x14ac:dyDescent="0.3">
      <c r="B31" s="60" t="s">
        <v>61</v>
      </c>
      <c r="C31" s="7">
        <v>48</v>
      </c>
      <c r="D31" s="56" t="s">
        <v>120</v>
      </c>
      <c r="K31" s="282"/>
      <c r="L31" s="283"/>
      <c r="M31" s="283"/>
      <c r="N31" s="283"/>
      <c r="O31" s="283"/>
      <c r="P31" s="283"/>
      <c r="Q31" s="283"/>
      <c r="R31" s="283"/>
      <c r="S31" s="284"/>
      <c r="U31" s="88" t="s">
        <v>128</v>
      </c>
      <c r="V31" s="7" t="s">
        <v>4</v>
      </c>
      <c r="W31" s="172">
        <f>'Step (3)'!BU17/1000</f>
        <v>1.8405786171225829</v>
      </c>
      <c r="X31" s="89" t="s">
        <v>141</v>
      </c>
      <c r="AB31" s="7">
        <v>10</v>
      </c>
      <c r="AC31" s="19">
        <f t="shared" si="11"/>
        <v>-8.98980712890625</v>
      </c>
      <c r="AD31" s="20">
        <f t="shared" si="12"/>
        <v>-84.064697265625</v>
      </c>
      <c r="AE31" s="21">
        <f t="shared" si="13"/>
        <v>294.48294067382813</v>
      </c>
      <c r="AJ31" s="277"/>
      <c r="AK31" s="277"/>
      <c r="AL31" s="277"/>
      <c r="AM31" s="277"/>
      <c r="AN31" s="277"/>
      <c r="AO31" s="277"/>
      <c r="AP31" s="277"/>
      <c r="AQ31" s="277"/>
      <c r="AR31" s="277"/>
      <c r="BB31" s="33" t="s">
        <v>63</v>
      </c>
      <c r="BC31" s="33">
        <f t="shared" si="17"/>
        <v>-22.216006459515562</v>
      </c>
      <c r="BD31" s="33">
        <f t="shared" si="17"/>
        <v>56.876900666861133</v>
      </c>
      <c r="BE31" s="33">
        <f t="shared" si="18"/>
        <v>19.329883793249643</v>
      </c>
      <c r="BF31" s="33">
        <f t="shared" si="18"/>
        <v>-10.027356109858632</v>
      </c>
      <c r="BG31" s="33">
        <f t="shared" si="18"/>
        <v>36.016830926773387</v>
      </c>
      <c r="BH31" s="33">
        <f t="shared" si="18"/>
        <v>0.38319390316543217</v>
      </c>
      <c r="BI31" s="33"/>
      <c r="BJ31" s="33">
        <f t="shared" si="20"/>
        <v>134000</v>
      </c>
      <c r="BK31" s="33"/>
      <c r="BL31" s="33"/>
      <c r="BM31" s="44">
        <v>7.2795725710880291E-2</v>
      </c>
      <c r="BN31" s="45">
        <v>-1.5845482641113767E-2</v>
      </c>
      <c r="BO31" s="45">
        <v>1.0212984652522561</v>
      </c>
      <c r="BP31" s="45">
        <v>7.1231178791568688E-4</v>
      </c>
      <c r="BQ31" s="45">
        <v>-5.1705231008351837E-4</v>
      </c>
      <c r="BR31" s="46">
        <v>1.5721291852124364E-5</v>
      </c>
      <c r="BS31" s="47">
        <f t="shared" si="19"/>
        <v>134000</v>
      </c>
      <c r="BT31" s="33" t="s">
        <v>55</v>
      </c>
      <c r="BU31" s="47">
        <v>1845.5682139798189</v>
      </c>
      <c r="BV31" s="33" t="s">
        <v>48</v>
      </c>
      <c r="BW31" s="33"/>
      <c r="BX31" s="33"/>
      <c r="BY31" s="33"/>
      <c r="CE31" s="277"/>
      <c r="CF31" s="277"/>
      <c r="CG31" s="277"/>
      <c r="CH31" s="277"/>
      <c r="CI31" s="277"/>
      <c r="CJ31" s="277"/>
      <c r="CK31" s="277"/>
      <c r="CL31" s="277"/>
      <c r="CM31" s="277"/>
      <c r="CN31" s="277"/>
      <c r="CO31" s="277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2"/>
      <c r="L32" s="283"/>
      <c r="M32" s="283"/>
      <c r="N32" s="283"/>
      <c r="O32" s="283"/>
      <c r="P32" s="283"/>
      <c r="Q32" s="283"/>
      <c r="R32" s="283"/>
      <c r="S32" s="284"/>
      <c r="U32" s="90" t="s">
        <v>131</v>
      </c>
      <c r="V32" s="30" t="s">
        <v>2</v>
      </c>
      <c r="W32" s="173">
        <f>'Step (3)'!BU18/1000</f>
        <v>2.9590184796744281</v>
      </c>
      <c r="X32" s="91" t="s">
        <v>141</v>
      </c>
      <c r="AB32" s="7">
        <v>11</v>
      </c>
      <c r="AC32" s="19">
        <f t="shared" si="11"/>
        <v>-44.41510009765625</v>
      </c>
      <c r="AD32" s="20">
        <f t="shared" si="12"/>
        <v>-289.82147216796875</v>
      </c>
      <c r="AE32" s="21">
        <f t="shared" si="13"/>
        <v>160.66046142578125</v>
      </c>
      <c r="AJ32" s="277"/>
      <c r="AK32" s="277"/>
      <c r="AL32" s="277"/>
      <c r="AM32" s="277"/>
      <c r="AN32" s="277"/>
      <c r="AO32" s="277"/>
      <c r="AP32" s="277"/>
      <c r="AQ32" s="277"/>
      <c r="AR32" s="277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7"/>
      <c r="CF32" s="277"/>
      <c r="CG32" s="277"/>
      <c r="CH32" s="277"/>
      <c r="CI32" s="277"/>
      <c r="CJ32" s="277"/>
      <c r="CK32" s="277"/>
      <c r="CL32" s="277"/>
      <c r="CM32" s="277"/>
      <c r="CN32" s="277"/>
      <c r="CO32" s="277"/>
      <c r="CQ32" s="12"/>
      <c r="CR32">
        <f>CR6*CR25</f>
        <v>-0.13730940150580273</v>
      </c>
      <c r="CS32">
        <f>CS6*CS25</f>
        <v>-0.20142070117300276</v>
      </c>
      <c r="CT32" s="13">
        <f>CT6*CT25</f>
        <v>-7.0619091451717436E-2</v>
      </c>
      <c r="CV32" s="12"/>
      <c r="CW32">
        <f>CW6*CW25</f>
        <v>-0.2257024511098133</v>
      </c>
      <c r="CX32">
        <f>CX6*CX25</f>
        <v>-0.19588873818746447</v>
      </c>
      <c r="CY32" s="13">
        <f>CY6*CY25</f>
        <v>1.1260019384566314E-2</v>
      </c>
      <c r="DB32" t="s">
        <v>404</v>
      </c>
      <c r="DC32" cm="1">
        <f t="array" ref="DC32:DE32">DC23:DE23</f>
        <v>-0.29353263296871862</v>
      </c>
      <c r="DD32">
        <v>-0.35104292003758164</v>
      </c>
      <c r="DE32">
        <v>0.88916109995542414</v>
      </c>
      <c r="DI32" t="s">
        <v>404</v>
      </c>
      <c r="DJ32" cm="1">
        <f t="array" ref="DJ32:DL32">DJ23:DL23</f>
        <v>-5.8677205190853905E-2</v>
      </c>
      <c r="DK32">
        <v>-0.48422065005978948</v>
      </c>
      <c r="DL32">
        <v>0.95410258125877623</v>
      </c>
    </row>
    <row r="33" spans="2:116" ht="15" thickBot="1" x14ac:dyDescent="0.35">
      <c r="B33" s="61" t="s">
        <v>63</v>
      </c>
      <c r="C33" s="94">
        <v>134</v>
      </c>
      <c r="D33" s="64" t="s">
        <v>120</v>
      </c>
      <c r="K33" s="282"/>
      <c r="L33" s="283"/>
      <c r="M33" s="283"/>
      <c r="N33" s="283"/>
      <c r="O33" s="283"/>
      <c r="P33" s="283"/>
      <c r="Q33" s="283"/>
      <c r="R33" s="283"/>
      <c r="S33" s="284"/>
      <c r="U33" s="88" t="s">
        <v>132</v>
      </c>
      <c r="V33" s="7" t="s">
        <v>2</v>
      </c>
      <c r="W33" s="172">
        <f>'Step (3)'!BU19/1000</f>
        <v>0.39253430351302132</v>
      </c>
      <c r="X33" s="89" t="s">
        <v>141</v>
      </c>
      <c r="AB33" s="7">
        <v>12</v>
      </c>
      <c r="AC33" s="19">
        <f t="shared" si="11"/>
        <v>-3.22576904296875</v>
      </c>
      <c r="AD33" s="20">
        <f t="shared" si="12"/>
        <v>-63.10205078125</v>
      </c>
      <c r="AE33" s="21">
        <f t="shared" si="13"/>
        <v>130.16220092773438</v>
      </c>
      <c r="AJ33" s="277"/>
      <c r="AK33" s="277"/>
      <c r="AL33" s="277"/>
      <c r="AM33" s="277"/>
      <c r="AN33" s="277"/>
      <c r="AO33" s="277"/>
      <c r="AP33" s="277"/>
      <c r="AQ33" s="277"/>
      <c r="AR33" s="277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7"/>
      <c r="CF33" s="277"/>
      <c r="CG33" s="277"/>
      <c r="CH33" s="277"/>
      <c r="CI33" s="277"/>
      <c r="CJ33" s="277"/>
      <c r="CK33" s="277"/>
      <c r="CL33" s="277"/>
      <c r="CM33" s="277"/>
      <c r="CN33" s="277"/>
      <c r="CO33" s="277"/>
      <c r="CQ33" s="12" t="s">
        <v>270</v>
      </c>
      <c r="CR33">
        <f>SUM(CR32:CT32)</f>
        <v>-0.40934919413052295</v>
      </c>
      <c r="CT33" s="13"/>
      <c r="CV33" s="12" t="s">
        <v>272</v>
      </c>
      <c r="CW33">
        <f>SUM(CW32:CY32)</f>
        <v>-0.41033116991271146</v>
      </c>
      <c r="CY33" s="13"/>
      <c r="DB33" t="s">
        <v>401</v>
      </c>
      <c r="DC33" s="178">
        <f>DC29</f>
        <v>-1.9022377709945633</v>
      </c>
      <c r="DD33" t="s">
        <v>141</v>
      </c>
      <c r="DI33" t="s">
        <v>401</v>
      </c>
      <c r="DJ33" s="178">
        <f>DJ29</f>
        <v>-4.9654750855534413</v>
      </c>
      <c r="DK33" t="s">
        <v>141</v>
      </c>
    </row>
    <row r="34" spans="2:116" ht="15" thickBot="1" x14ac:dyDescent="0.35">
      <c r="K34" s="282"/>
      <c r="L34" s="283"/>
      <c r="M34" s="283"/>
      <c r="N34" s="283"/>
      <c r="O34" s="283"/>
      <c r="P34" s="283"/>
      <c r="Q34" s="283"/>
      <c r="R34" s="283"/>
      <c r="S34" s="284"/>
      <c r="U34" s="88" t="s">
        <v>132</v>
      </c>
      <c r="V34" s="7" t="s">
        <v>3</v>
      </c>
      <c r="W34" s="172">
        <f>'Step (3)'!BU20/1000</f>
        <v>3.7811999588211149</v>
      </c>
      <c r="X34" s="89" t="s">
        <v>141</v>
      </c>
      <c r="AB34" s="8">
        <v>13</v>
      </c>
      <c r="AC34" s="22">
        <f t="shared" si="11"/>
        <v>-75.5799560546875</v>
      </c>
      <c r="AD34" s="23">
        <f t="shared" si="12"/>
        <v>-292.07431030273438</v>
      </c>
      <c r="AE34" s="24">
        <f t="shared" si="13"/>
        <v>324.80108642578125</v>
      </c>
      <c r="AJ34" s="277"/>
      <c r="AK34" s="277"/>
      <c r="AL34" s="277"/>
      <c r="AM34" s="277"/>
      <c r="AN34" s="277"/>
      <c r="AO34" s="277"/>
      <c r="AP34" s="277"/>
      <c r="AQ34" s="277"/>
      <c r="AR34" s="277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7"/>
      <c r="CF34" s="277"/>
      <c r="CG34" s="277"/>
      <c r="CH34" s="277"/>
      <c r="CI34" s="277"/>
      <c r="CJ34" s="277"/>
      <c r="CK34" s="277"/>
      <c r="CL34" s="277"/>
      <c r="CM34" s="277"/>
      <c r="CN34" s="277"/>
      <c r="CO34" s="277"/>
      <c r="CQ34" s="12" t="s">
        <v>269</v>
      </c>
      <c r="CR34">
        <f>CR33*CR18</f>
        <v>-2288.2846374154587</v>
      </c>
      <c r="CT34" s="13"/>
      <c r="CV34" s="12" t="s">
        <v>273</v>
      </c>
      <c r="CW34">
        <f>CW33*CW18</f>
        <v>1081.0816347775831</v>
      </c>
      <c r="CY34" s="13"/>
      <c r="DB34" t="s">
        <v>42</v>
      </c>
      <c r="DC34" cm="1">
        <f t="array" ref="DC34:DE34">DC16:DE16</f>
        <v>0.23407417668695424</v>
      </c>
      <c r="DD34">
        <v>0.74075178431570776</v>
      </c>
      <c r="DE34">
        <v>-0.62967934207929976</v>
      </c>
      <c r="DF34" t="s">
        <v>418</v>
      </c>
      <c r="DI34" t="s">
        <v>43</v>
      </c>
      <c r="DJ34" cm="1">
        <f t="array" ref="DJ34:DL34">DJ16:DL16</f>
        <v>0.11460492651532769</v>
      </c>
      <c r="DK34">
        <v>0.6656470022284755</v>
      </c>
      <c r="DL34">
        <v>0.4329312227241276</v>
      </c>
    </row>
    <row r="35" spans="2:116" ht="15" thickBot="1" x14ac:dyDescent="0.35">
      <c r="B35" s="174" t="s">
        <v>333</v>
      </c>
      <c r="C35" s="296" t="s">
        <v>420</v>
      </c>
      <c r="D35" s="296"/>
      <c r="E35" s="296"/>
      <c r="F35" s="296"/>
      <c r="G35" s="297"/>
      <c r="K35" s="282"/>
      <c r="L35" s="283"/>
      <c r="M35" s="283"/>
      <c r="N35" s="283"/>
      <c r="O35" s="283"/>
      <c r="P35" s="283"/>
      <c r="Q35" s="283"/>
      <c r="R35" s="283"/>
      <c r="S35" s="284"/>
      <c r="U35" s="262" t="s">
        <v>134</v>
      </c>
      <c r="V35" s="263"/>
      <c r="W35" s="263"/>
      <c r="X35" s="264"/>
      <c r="AJ35" s="277"/>
      <c r="AK35" s="277"/>
      <c r="AL35" s="277"/>
      <c r="AM35" s="277"/>
      <c r="AN35" s="277"/>
      <c r="AO35" s="277"/>
      <c r="AP35" s="277"/>
      <c r="AQ35" s="277"/>
      <c r="AR35" s="277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7"/>
      <c r="CF35" s="277"/>
      <c r="CG35" s="277"/>
      <c r="CH35" s="277"/>
      <c r="CI35" s="277"/>
      <c r="CJ35" s="277"/>
      <c r="CK35" s="277"/>
      <c r="CL35" s="277"/>
      <c r="CM35" s="277"/>
      <c r="CN35" s="277"/>
      <c r="CO35" s="277"/>
      <c r="CQ35" s="12"/>
      <c r="CT35" s="13"/>
      <c r="CV35" s="12"/>
      <c r="CY35" s="13"/>
      <c r="DB35" t="s">
        <v>405</v>
      </c>
      <c r="DC35" s="178">
        <f>ABS(DC11)</f>
        <v>2.634656380132073</v>
      </c>
      <c r="DD35" t="s">
        <v>141</v>
      </c>
      <c r="DI35" t="s">
        <v>145</v>
      </c>
      <c r="DJ35" s="178">
        <f>ABS(DJ11)</f>
        <v>5.5900553127407111</v>
      </c>
      <c r="DK35" t="s">
        <v>141</v>
      </c>
    </row>
    <row r="36" spans="2:116" ht="15" thickBot="1" x14ac:dyDescent="0.35">
      <c r="B36" s="175">
        <f>'Load Sweep Summary'!M3</f>
        <v>0</v>
      </c>
      <c r="C36" s="298"/>
      <c r="D36" s="298"/>
      <c r="E36" s="298"/>
      <c r="F36" s="298"/>
      <c r="G36" s="299"/>
      <c r="K36" s="282"/>
      <c r="L36" s="283"/>
      <c r="M36" s="283"/>
      <c r="N36" s="283"/>
      <c r="O36" s="283"/>
      <c r="P36" s="283"/>
      <c r="Q36" s="283"/>
      <c r="R36" s="283"/>
      <c r="S36" s="284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7"/>
      <c r="AK36" s="277"/>
      <c r="AL36" s="277"/>
      <c r="AM36" s="277"/>
      <c r="AN36" s="277"/>
      <c r="AO36" s="277"/>
      <c r="AP36" s="277"/>
      <c r="AQ36" s="277"/>
      <c r="AR36" s="277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7"/>
      <c r="CF36" s="277"/>
      <c r="CG36" s="277"/>
      <c r="CH36" s="277"/>
      <c r="CI36" s="277"/>
      <c r="CJ36" s="277"/>
      <c r="CK36" s="277"/>
      <c r="CL36" s="277"/>
      <c r="CM36" s="277"/>
      <c r="CN36" s="277"/>
      <c r="CO36" s="277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2"/>
      <c r="L37" s="283"/>
      <c r="M37" s="283"/>
      <c r="N37" s="283"/>
      <c r="O37" s="283"/>
      <c r="P37" s="283"/>
      <c r="Q37" s="283"/>
      <c r="R37" s="283"/>
      <c r="S37" s="284"/>
      <c r="U37" s="92" t="s">
        <v>139</v>
      </c>
      <c r="V37" s="5"/>
      <c r="W37" s="173">
        <f>'Step (3)'!CR18/1000</f>
        <v>5.5900553127407111</v>
      </c>
      <c r="X37" s="91" t="s">
        <v>141</v>
      </c>
      <c r="AB37" s="12" t="s">
        <v>68</v>
      </c>
      <c r="AC37" s="20">
        <f>AC23</f>
        <v>-6.45989990234375</v>
      </c>
      <c r="AD37" s="20">
        <f>AD23</f>
        <v>-60.80322265625</v>
      </c>
      <c r="AE37" s="21">
        <f>AE23</f>
        <v>290.43389892578125</v>
      </c>
      <c r="AJ37" s="277"/>
      <c r="AK37" s="277"/>
      <c r="AL37" s="277"/>
      <c r="AM37" s="277"/>
      <c r="AN37" s="277"/>
      <c r="AO37" s="277"/>
      <c r="AP37" s="277"/>
      <c r="AQ37" s="277"/>
      <c r="AR37" s="277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7"/>
      <c r="CF37" s="277"/>
      <c r="CG37" s="277"/>
      <c r="CH37" s="277"/>
      <c r="CI37" s="277"/>
      <c r="CJ37" s="277"/>
      <c r="CK37" s="277"/>
      <c r="CL37" s="277"/>
      <c r="CM37" s="277"/>
      <c r="CN37" s="277"/>
      <c r="CO37" s="277"/>
      <c r="CQ37" s="12"/>
      <c r="CR37">
        <f>CR6*CR29</f>
        <v>3.7862474562629707E-2</v>
      </c>
      <c r="CS37">
        <f>CS6*CS29</f>
        <v>-0.78347327619266027</v>
      </c>
      <c r="CT37" s="13">
        <f>CT6*CT29</f>
        <v>-0.10528369388588088</v>
      </c>
      <c r="CV37" s="12"/>
      <c r="CW37">
        <f>CW6*CW29</f>
        <v>6.1998098921361648E-2</v>
      </c>
      <c r="CX37">
        <f>CX6*CX29</f>
        <v>-0.71026999777972899</v>
      </c>
      <c r="CY37" s="13">
        <f>CY6*CY29</f>
        <v>6.437752173752162E-2</v>
      </c>
      <c r="DB37" t="s">
        <v>406</v>
      </c>
      <c r="DC37">
        <f>DC32*$DC33</f>
        <v>0.55836886145258058</v>
      </c>
      <c r="DD37">
        <f t="shared" ref="DD37:DE37" si="21">DD32*$DC33</f>
        <v>0.66776710173571197</v>
      </c>
      <c r="DE37">
        <f t="shared" si="21"/>
        <v>-1.6913958288342801</v>
      </c>
      <c r="DI37" t="s">
        <v>406</v>
      </c>
      <c r="DJ37">
        <f>DJ32*$DJ33</f>
        <v>0.29136020046509215</v>
      </c>
      <c r="DK37">
        <f t="shared" ref="DK37:DL37" si="22">DK32*$DJ33</f>
        <v>2.4043855737823763</v>
      </c>
      <c r="DL37">
        <f t="shared" si="22"/>
        <v>-4.7375725963026811</v>
      </c>
    </row>
    <row r="38" spans="2:116" x14ac:dyDescent="0.3">
      <c r="K38" s="282"/>
      <c r="L38" s="283"/>
      <c r="M38" s="283"/>
      <c r="N38" s="283"/>
      <c r="O38" s="283"/>
      <c r="P38" s="283"/>
      <c r="Q38" s="283"/>
      <c r="R38" s="283"/>
      <c r="S38" s="284"/>
      <c r="U38" s="50" t="s">
        <v>135</v>
      </c>
      <c r="V38" s="13"/>
      <c r="W38" s="172">
        <f>'Step (3)'!CR63/1000</f>
        <v>-1.663503780203484</v>
      </c>
      <c r="X38" s="89" t="s">
        <v>141</v>
      </c>
      <c r="AB38" s="12"/>
      <c r="AE38" s="13"/>
      <c r="AJ38" s="277"/>
      <c r="AK38" s="277"/>
      <c r="AL38" s="277"/>
      <c r="AM38" s="277"/>
      <c r="AN38" s="277"/>
      <c r="AO38" s="277"/>
      <c r="AP38" s="277"/>
      <c r="AQ38" s="277"/>
      <c r="AR38" s="277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7"/>
      <c r="CF38" s="277"/>
      <c r="CG38" s="277"/>
      <c r="CH38" s="277"/>
      <c r="CI38" s="277"/>
      <c r="CJ38" s="277"/>
      <c r="CK38" s="277"/>
      <c r="CL38" s="277"/>
      <c r="CM38" s="277"/>
      <c r="CN38" s="277"/>
      <c r="CO38" s="277"/>
      <c r="CQ38" s="12"/>
      <c r="CR38">
        <f>SUM(CR37:CT37)</f>
        <v>-0.85089449551591145</v>
      </c>
      <c r="CT38" s="13"/>
      <c r="CV38" s="12"/>
      <c r="CW38">
        <f>SUM(CW37:CY37)</f>
        <v>-0.58389437712084569</v>
      </c>
      <c r="CY38" s="13"/>
      <c r="DB38" t="s">
        <v>407</v>
      </c>
      <c r="DC38">
        <f>-DC34*$DC35</f>
        <v>-0.61670502303244612</v>
      </c>
      <c r="DD38">
        <f t="shared" ref="DD38:DE38" si="23">-DD34*$DC35</f>
        <v>-1.9516264146415967</v>
      </c>
      <c r="DE38">
        <f t="shared" si="23"/>
        <v>1.6589886960465932</v>
      </c>
      <c r="DI38" t="s">
        <v>417</v>
      </c>
      <c r="DJ38">
        <f>-DJ34*$DJ35</f>
        <v>-0.64064787833326631</v>
      </c>
      <c r="DK38">
        <f t="shared" ref="DK38:DL38" si="24">-DK34*$DJ35</f>
        <v>-3.7210035612172176</v>
      </c>
      <c r="DL38">
        <f t="shared" si="24"/>
        <v>-2.4201094816403415</v>
      </c>
    </row>
    <row r="39" spans="2:116" ht="15" thickBot="1" x14ac:dyDescent="0.35">
      <c r="K39" s="282"/>
      <c r="L39" s="283"/>
      <c r="M39" s="283"/>
      <c r="N39" s="283"/>
      <c r="O39" s="283"/>
      <c r="P39" s="283"/>
      <c r="Q39" s="283"/>
      <c r="R39" s="283"/>
      <c r="S39" s="284"/>
      <c r="U39" s="50" t="s">
        <v>136</v>
      </c>
      <c r="V39" s="13"/>
      <c r="W39" s="172">
        <f>'Step (3)'!CR58/1000</f>
        <v>6.32169175278813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8" t="e" vm="4">
        <v>#VALUE!</v>
      </c>
      <c r="BG39" s="278"/>
      <c r="BH39" s="278"/>
      <c r="BI39" s="278"/>
      <c r="BJ39" s="278"/>
      <c r="BK39" s="278"/>
      <c r="BL39" s="278"/>
      <c r="BM39" s="278"/>
      <c r="BN39" s="278"/>
      <c r="BO39" s="278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>
        <f>CR38*CR18</f>
        <v>-4756.547295240548</v>
      </c>
      <c r="CT39" s="13"/>
      <c r="CV39" s="12"/>
      <c r="CW39">
        <f>CW38*CW18</f>
        <v>1538.3610460046789</v>
      </c>
      <c r="CY39" s="13"/>
      <c r="DB39" s="1" t="s">
        <v>408</v>
      </c>
      <c r="DC39">
        <f>SUM(DC37:DC38)</f>
        <v>-5.8336161579865542E-2</v>
      </c>
      <c r="DD39">
        <f t="shared" ref="DD39:DE39" si="25">SUM(DD37:DD38)</f>
        <v>-1.2838593129058848</v>
      </c>
      <c r="DE39">
        <f t="shared" si="25"/>
        <v>-3.2407132787686921E-2</v>
      </c>
      <c r="DI39" s="1" t="s">
        <v>408</v>
      </c>
      <c r="DJ39">
        <f>SUM(DJ37:DJ38)</f>
        <v>-0.34928767786817416</v>
      </c>
      <c r="DK39">
        <f t="shared" ref="DK39:DL39" si="26">SUM(DK37:DK38)</f>
        <v>-1.3166179874348414</v>
      </c>
      <c r="DL39">
        <f t="shared" si="26"/>
        <v>-7.1576820779430221</v>
      </c>
    </row>
    <row r="40" spans="2:116" ht="15" thickBot="1" x14ac:dyDescent="0.35">
      <c r="B40" s="288" t="e" vm="5">
        <v>#VALUE!</v>
      </c>
      <c r="C40" s="289"/>
      <c r="D40" s="289"/>
      <c r="E40" s="289"/>
      <c r="F40" s="289"/>
      <c r="G40" s="289"/>
      <c r="H40" s="290"/>
      <c r="K40" s="282"/>
      <c r="L40" s="283"/>
      <c r="M40" s="283"/>
      <c r="N40" s="283"/>
      <c r="O40" s="283"/>
      <c r="P40" s="283"/>
      <c r="Q40" s="283"/>
      <c r="R40" s="283"/>
      <c r="S40" s="284"/>
      <c r="U40" s="50" t="s">
        <v>140</v>
      </c>
      <c r="V40" s="13"/>
      <c r="W40" s="172">
        <f>'Step (3)'!CC7/1000</f>
        <v>2.9590184796744281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1"/>
      <c r="C41" s="277"/>
      <c r="D41" s="277"/>
      <c r="E41" s="277"/>
      <c r="F41" s="277"/>
      <c r="G41" s="277"/>
      <c r="H41" s="292"/>
      <c r="K41" s="282"/>
      <c r="L41" s="283"/>
      <c r="M41" s="283"/>
      <c r="N41" s="283"/>
      <c r="O41" s="283"/>
      <c r="P41" s="283"/>
      <c r="Q41" s="283"/>
      <c r="R41" s="283"/>
      <c r="S41" s="284"/>
      <c r="U41" s="50" t="s">
        <v>137</v>
      </c>
      <c r="V41" s="13"/>
      <c r="W41" s="172">
        <f>'Step (3)'!CR88/1000</f>
        <v>-5.1189899416980555</v>
      </c>
      <c r="X41" s="89" t="s">
        <v>141</v>
      </c>
      <c r="Y41" s="50"/>
      <c r="AB41" s="12" t="s">
        <v>13</v>
      </c>
      <c r="AC41" s="20">
        <f t="shared" ref="AC41:AE42" si="27">AC23-AC22</f>
        <v>-86.8619384765625</v>
      </c>
      <c r="AD41" s="20">
        <f t="shared" si="27"/>
        <v>309.45964050292969</v>
      </c>
      <c r="AE41" s="21">
        <f t="shared" si="27"/>
        <v>63.93902587890625</v>
      </c>
      <c r="AF41" t="s">
        <v>18</v>
      </c>
      <c r="BB41" s="33"/>
      <c r="BC41" s="33"/>
      <c r="BD41" s="33"/>
      <c r="BE41" s="33"/>
      <c r="BF41" s="278"/>
      <c r="BG41" s="278"/>
      <c r="BH41" s="278"/>
      <c r="BI41" s="278"/>
      <c r="BJ41" s="278"/>
      <c r="BK41" s="278"/>
      <c r="BL41" s="278"/>
      <c r="BM41" s="278"/>
      <c r="BN41" s="278"/>
      <c r="BO41" s="278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>
        <f>CR23+CR34</f>
        <v>-4029.2530553193856</v>
      </c>
      <c r="CT41" s="13"/>
      <c r="CV41" s="110" t="s">
        <v>279</v>
      </c>
      <c r="CW41" s="66">
        <f>CW23+CW34</f>
        <v>4760.7950004535542</v>
      </c>
      <c r="CY41" s="13"/>
    </row>
    <row r="42" spans="2:116" ht="15" thickBot="1" x14ac:dyDescent="0.35">
      <c r="B42" s="291"/>
      <c r="C42" s="277"/>
      <c r="D42" s="277"/>
      <c r="E42" s="277"/>
      <c r="F42" s="277"/>
      <c r="G42" s="277"/>
      <c r="H42" s="292"/>
      <c r="K42" s="282"/>
      <c r="L42" s="283"/>
      <c r="M42" s="283"/>
      <c r="N42" s="283"/>
      <c r="O42" s="283"/>
      <c r="P42" s="283"/>
      <c r="Q42" s="283"/>
      <c r="R42" s="283"/>
      <c r="S42" s="284"/>
      <c r="U42" s="58" t="s">
        <v>138</v>
      </c>
      <c r="V42" s="16"/>
      <c r="W42" s="233">
        <f>'Step (3)'!CR83/1000</f>
        <v>5.3158500173153085</v>
      </c>
      <c r="X42" s="232" t="s">
        <v>141</v>
      </c>
      <c r="Y42" s="50"/>
      <c r="AB42" s="12" t="s">
        <v>17</v>
      </c>
      <c r="AC42" s="20">
        <f t="shared" si="27"/>
        <v>-134.95709228515625</v>
      </c>
      <c r="AD42" s="20">
        <f t="shared" si="27"/>
        <v>-291.56954956054688</v>
      </c>
      <c r="AE42" s="21">
        <f t="shared" si="27"/>
        <v>-77.240814208984375</v>
      </c>
      <c r="BB42" s="33"/>
      <c r="BC42" s="33"/>
      <c r="BD42" s="33"/>
      <c r="BE42" s="33"/>
      <c r="BF42" s="278"/>
      <c r="BG42" s="278"/>
      <c r="BH42" s="278"/>
      <c r="BI42" s="278"/>
      <c r="BJ42" s="278"/>
      <c r="BK42" s="278"/>
      <c r="BL42" s="278"/>
      <c r="BM42" s="278"/>
      <c r="BN42" s="278"/>
      <c r="BO42" s="278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1"/>
      <c r="C43" s="277"/>
      <c r="D43" s="277"/>
      <c r="E43" s="277"/>
      <c r="F43" s="277"/>
      <c r="G43" s="277"/>
      <c r="H43" s="292"/>
      <c r="K43" s="285"/>
      <c r="L43" s="286"/>
      <c r="M43" s="286"/>
      <c r="N43" s="286"/>
      <c r="O43" s="286"/>
      <c r="P43" s="286"/>
      <c r="Q43" s="286"/>
      <c r="R43" s="286"/>
      <c r="S43" s="287"/>
      <c r="U43" s="58" t="s">
        <v>402</v>
      </c>
      <c r="V43" s="16"/>
      <c r="W43" s="234">
        <f>DJ29</f>
        <v>-4.9654750855534413</v>
      </c>
      <c r="X43" s="232" t="s">
        <v>141</v>
      </c>
      <c r="AB43" s="12" t="s">
        <v>21</v>
      </c>
      <c r="AC43">
        <f>(AD41*AE42)-(AE41*AD42)</f>
        <v>-5260.2416224130429</v>
      </c>
      <c r="AD43">
        <f>(AE41*AC42)-(AC41*AE42)</f>
        <v>-15338.31186786294</v>
      </c>
      <c r="AE43" s="13">
        <f>(AC41*AD42)-AD41*AC42</f>
        <v>67090.069537452422</v>
      </c>
      <c r="AF43" t="s">
        <v>19</v>
      </c>
      <c r="BB43" s="33"/>
      <c r="BC43" s="33"/>
      <c r="BD43" s="33"/>
      <c r="BE43" s="33"/>
      <c r="BF43" s="278"/>
      <c r="BG43" s="278"/>
      <c r="BH43" s="278"/>
      <c r="BI43" s="278"/>
      <c r="BJ43" s="278"/>
      <c r="BK43" s="278"/>
      <c r="BL43" s="278"/>
      <c r="BM43" s="278"/>
      <c r="BN43" s="278"/>
      <c r="BO43" s="278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>
        <f>CR27+CR39</f>
        <v>-6982.8454428306914</v>
      </c>
      <c r="CT43" s="13"/>
      <c r="CV43" s="110" t="s">
        <v>278</v>
      </c>
      <c r="CW43" s="66">
        <f>CW27+CW39</f>
        <v>1891.2095656916722</v>
      </c>
      <c r="CY43" s="13"/>
    </row>
    <row r="44" spans="2:116" x14ac:dyDescent="0.3">
      <c r="B44" s="291"/>
      <c r="C44" s="277"/>
      <c r="D44" s="277"/>
      <c r="E44" s="277"/>
      <c r="F44" s="277"/>
      <c r="G44" s="277"/>
      <c r="H44" s="292"/>
      <c r="U44" s="262" t="s">
        <v>419</v>
      </c>
      <c r="V44" s="263"/>
      <c r="W44" s="263"/>
      <c r="X44" s="264"/>
      <c r="AB44" s="12" t="s">
        <v>20</v>
      </c>
      <c r="AC44">
        <f>(AD41*AE43)-(AE41*AD43)</f>
        <v>21742385.519834604</v>
      </c>
      <c r="AD44">
        <f>(AE41*AC43)-(AC41*AE43)</f>
        <v>5491238.7673257254</v>
      </c>
      <c r="AE44" s="13">
        <f>(AC41*AD43)-(AD41*AC43)</f>
        <v>2960147.9832311273</v>
      </c>
      <c r="AF44" t="s">
        <v>22</v>
      </c>
      <c r="BF44" s="278"/>
      <c r="BG44" s="278"/>
      <c r="BH44" s="278"/>
      <c r="BI44" s="278"/>
      <c r="BJ44" s="278"/>
      <c r="BK44" s="278"/>
      <c r="BL44" s="278"/>
      <c r="BM44" s="278"/>
      <c r="BN44" s="278"/>
      <c r="BO44" s="278"/>
      <c r="CQ44" s="12"/>
      <c r="CT44" s="13"/>
      <c r="CV44" s="12"/>
      <c r="CY44" s="13"/>
    </row>
    <row r="45" spans="2:116" x14ac:dyDescent="0.3">
      <c r="B45" s="291"/>
      <c r="C45" s="277"/>
      <c r="D45" s="277"/>
      <c r="E45" s="277"/>
      <c r="F45" s="277"/>
      <c r="G45" s="277"/>
      <c r="H45" s="292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7" t="e" vm="6">
        <v>#VALUE!</v>
      </c>
      <c r="AK45" s="277"/>
      <c r="AL45" s="277"/>
      <c r="AM45" s="277"/>
      <c r="AN45" s="277"/>
      <c r="AO45" s="277"/>
      <c r="AP45" s="277"/>
      <c r="AQ45" s="277"/>
      <c r="AR45" s="277"/>
      <c r="BF45" s="278"/>
      <c r="BG45" s="278"/>
      <c r="BH45" s="278"/>
      <c r="BI45" s="278"/>
      <c r="BJ45" s="278"/>
      <c r="BK45" s="278"/>
      <c r="BL45" s="278"/>
      <c r="BM45" s="278"/>
      <c r="BN45" s="278"/>
      <c r="BO45" s="278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1"/>
      <c r="C46" s="277"/>
      <c r="D46" s="277"/>
      <c r="E46" s="277"/>
      <c r="F46" s="277"/>
      <c r="G46" s="277"/>
      <c r="H46" s="292"/>
      <c r="U46" s="50" t="s">
        <v>384</v>
      </c>
      <c r="V46" s="7" t="s">
        <v>2</v>
      </c>
      <c r="W46" s="178">
        <f>DJ39</f>
        <v>-0.34928767786817416</v>
      </c>
      <c r="X46" s="89" t="s">
        <v>141</v>
      </c>
      <c r="AB46" s="12" t="s">
        <v>28</v>
      </c>
      <c r="AC46">
        <f>AC41/(SQRT(SUMSQ($AC41:$AE41)))</f>
        <v>-0.26505163105766394</v>
      </c>
      <c r="AD46">
        <f>AD41/(SQRT(SUMSQ($AC41:$AE41)))</f>
        <v>0.94428910867504545</v>
      </c>
      <c r="AE46" s="13">
        <f>AE41/(SQRT(SUMSQ($AC41:$AE41)))</f>
        <v>0.19510436210233836</v>
      </c>
      <c r="AJ46" s="277"/>
      <c r="AK46" s="277"/>
      <c r="AL46" s="277"/>
      <c r="AM46" s="277"/>
      <c r="AN46" s="277"/>
      <c r="AO46" s="277"/>
      <c r="AP46" s="277"/>
      <c r="AQ46" s="277"/>
      <c r="AR46" s="277"/>
      <c r="BF46" s="278"/>
      <c r="BG46" s="278"/>
      <c r="BH46" s="278"/>
      <c r="BI46" s="278"/>
      <c r="BJ46" s="278"/>
      <c r="BK46" s="278"/>
      <c r="BL46" s="278"/>
      <c r="BM46" s="278"/>
      <c r="BN46" s="278"/>
      <c r="BO46" s="278"/>
      <c r="CQ46" s="12"/>
      <c r="CR46" s="51">
        <f>'Step (3)'!AC41</f>
        <v>-86.8619384765625</v>
      </c>
      <c r="CS46" s="51">
        <f>'Step (3)'!AD41</f>
        <v>309.45964050292969</v>
      </c>
      <c r="CT46" s="67">
        <f>'Step (3)'!AE41</f>
        <v>63.93902587890625</v>
      </c>
      <c r="CV46" s="12"/>
      <c r="CW46" s="51">
        <f>CR71</f>
        <v>-89.992431640625</v>
      </c>
      <c r="CX46" s="51">
        <f>CS71</f>
        <v>325.78559875488281</v>
      </c>
      <c r="CY46" s="51">
        <f>CT71</f>
        <v>34.737289428710938</v>
      </c>
    </row>
    <row r="47" spans="2:116" x14ac:dyDescent="0.3">
      <c r="B47" s="291"/>
      <c r="C47" s="277"/>
      <c r="D47" s="277"/>
      <c r="E47" s="277"/>
      <c r="F47" s="277"/>
      <c r="G47" s="277"/>
      <c r="H47" s="292"/>
      <c r="U47" s="50" t="s">
        <v>384</v>
      </c>
      <c r="V47" s="7" t="s">
        <v>3</v>
      </c>
      <c r="W47" s="178">
        <f>DK39</f>
        <v>-1.3166179874348414</v>
      </c>
      <c r="X47" s="89" t="s">
        <v>141</v>
      </c>
      <c r="AB47" s="12" t="s">
        <v>27</v>
      </c>
      <c r="AC47">
        <f>AC44/(SQRT(SUMSQ($AC44:$AE44)))</f>
        <v>0.96121770299149067</v>
      </c>
      <c r="AD47">
        <f>AD44/(SQRT(SUMSQ($AC44:$AE44)))</f>
        <v>0.24276434201258754</v>
      </c>
      <c r="AE47" s="13">
        <f>AE44/(SQRT(SUMSQ($AC44:$AE44)))</f>
        <v>0.13086635053732423</v>
      </c>
      <c r="AJ47" s="277"/>
      <c r="AK47" s="277"/>
      <c r="AL47" s="277"/>
      <c r="AM47" s="277"/>
      <c r="AN47" s="277"/>
      <c r="AO47" s="277"/>
      <c r="AP47" s="277"/>
      <c r="AQ47" s="277"/>
      <c r="AR47" s="277"/>
      <c r="BF47" s="278"/>
      <c r="BG47" s="278"/>
      <c r="BH47" s="278"/>
      <c r="BI47" s="278"/>
      <c r="BJ47" s="278"/>
      <c r="BK47" s="278"/>
      <c r="BL47" s="278"/>
      <c r="BM47" s="278"/>
      <c r="BN47" s="278"/>
      <c r="BO47" s="278"/>
      <c r="CQ47" s="12" t="s">
        <v>150</v>
      </c>
      <c r="CR47">
        <f>SQRT(SUMSQ(CR46:CT46))</f>
        <v>327.71704942900368</v>
      </c>
      <c r="CT47" s="13"/>
      <c r="CV47" s="12" t="s">
        <v>150</v>
      </c>
      <c r="CW47">
        <f>SQRT(SUMSQ(CW46:CY46))</f>
        <v>339.76693980657404</v>
      </c>
      <c r="CY47" s="13"/>
    </row>
    <row r="48" spans="2:116" ht="15" thickBot="1" x14ac:dyDescent="0.35">
      <c r="B48" s="291"/>
      <c r="C48" s="277"/>
      <c r="D48" s="277"/>
      <c r="E48" s="277"/>
      <c r="F48" s="277"/>
      <c r="G48" s="277"/>
      <c r="H48" s="292"/>
      <c r="U48" s="74" t="s">
        <v>384</v>
      </c>
      <c r="V48" s="94" t="s">
        <v>4</v>
      </c>
      <c r="W48" s="235">
        <f>DL39</f>
        <v>-7.1576820779430221</v>
      </c>
      <c r="X48" s="93" t="s">
        <v>141</v>
      </c>
      <c r="AB48" s="14" t="s">
        <v>26</v>
      </c>
      <c r="AC48" s="15">
        <f>AC43/(SQRT(SUMSQ($AC43:$AE43)))</f>
        <v>-7.6211287414886156E-2</v>
      </c>
      <c r="AD48" s="15">
        <f>AD43/(SQRT(SUMSQ($AC43:$AE43)))</f>
        <v>-0.22222410644411153</v>
      </c>
      <c r="AE48" s="16">
        <f>AE43/(SQRT(SUMSQ($AC43:$AE43)))</f>
        <v>0.97201249281358626</v>
      </c>
      <c r="AJ48" s="277"/>
      <c r="AK48" s="277"/>
      <c r="AL48" s="277"/>
      <c r="AM48" s="277"/>
      <c r="AN48" s="277"/>
      <c r="AO48" s="277"/>
      <c r="AP48" s="277"/>
      <c r="AQ48" s="277"/>
      <c r="AR48" s="277"/>
      <c r="BF48" s="278"/>
      <c r="BG48" s="278"/>
      <c r="BH48" s="278"/>
      <c r="BI48" s="278"/>
      <c r="BJ48" s="278"/>
      <c r="BK48" s="278"/>
      <c r="BL48" s="278"/>
      <c r="BM48" s="278"/>
      <c r="BN48" s="278"/>
      <c r="BO48" s="278"/>
      <c r="CQ48" s="28" t="s">
        <v>153</v>
      </c>
      <c r="CR48">
        <f>CR46/$CR$47</f>
        <v>-0.26505163105766394</v>
      </c>
      <c r="CS48">
        <f>CS46/$CR$47</f>
        <v>0.94428910867504545</v>
      </c>
      <c r="CT48" s="13">
        <f>CT46/$CR$47</f>
        <v>0.19510436210233836</v>
      </c>
      <c r="CV48" s="28" t="s">
        <v>164</v>
      </c>
      <c r="CW48">
        <f>CW46/$CR$47</f>
        <v>-0.2746040579744719</v>
      </c>
      <c r="CX48">
        <f>CX46/$CR$47</f>
        <v>0.99410634668691755</v>
      </c>
      <c r="CY48" s="13">
        <f>CY46/$CR$47</f>
        <v>0.10599780966304712</v>
      </c>
    </row>
    <row r="49" spans="2:103" x14ac:dyDescent="0.3">
      <c r="B49" s="291"/>
      <c r="C49" s="277"/>
      <c r="D49" s="277"/>
      <c r="E49" s="277"/>
      <c r="F49" s="277"/>
      <c r="G49" s="277"/>
      <c r="H49" s="292"/>
      <c r="AB49" s="27" t="s">
        <v>65</v>
      </c>
      <c r="AC49" s="10" t="s">
        <v>14</v>
      </c>
      <c r="AD49" s="10" t="s">
        <v>15</v>
      </c>
      <c r="AE49" s="11" t="s">
        <v>16</v>
      </c>
      <c r="AJ49" s="277"/>
      <c r="AK49" s="277"/>
      <c r="AL49" s="277"/>
      <c r="AM49" s="277"/>
      <c r="AN49" s="277"/>
      <c r="AO49" s="277"/>
      <c r="AP49" s="277"/>
      <c r="AQ49" s="277"/>
      <c r="AR49" s="277"/>
      <c r="BF49" s="278"/>
      <c r="BG49" s="278"/>
      <c r="BH49" s="278"/>
      <c r="BI49" s="278"/>
      <c r="BJ49" s="278"/>
      <c r="BK49" s="278"/>
      <c r="BL49" s="278"/>
      <c r="BM49" s="278"/>
      <c r="BN49" s="278"/>
      <c r="BO49" s="278"/>
      <c r="CQ49" s="12"/>
      <c r="CT49" s="13"/>
      <c r="CV49" s="12"/>
      <c r="CY49" s="13"/>
    </row>
    <row r="50" spans="2:103" x14ac:dyDescent="0.3">
      <c r="B50" s="291"/>
      <c r="C50" s="277"/>
      <c r="D50" s="277"/>
      <c r="E50" s="277"/>
      <c r="F50" s="277"/>
      <c r="G50" s="277"/>
      <c r="H50" s="292"/>
      <c r="AB50" s="12" t="s">
        <v>69</v>
      </c>
      <c r="AC50">
        <f>($AD$37*AE46)-($AE$37*AD46)</f>
        <v>-286.11654151575834</v>
      </c>
      <c r="AD50">
        <f>($AE$37*AC46)-($AC$37*AE46)</f>
        <v>-75.719623975023296</v>
      </c>
      <c r="AE50" s="13">
        <f>($AC$37*AD46)-($AD$37*AC46)</f>
        <v>-22.216006459515562</v>
      </c>
      <c r="AJ50" s="277"/>
      <c r="AK50" s="277"/>
      <c r="AL50" s="277"/>
      <c r="AM50" s="277"/>
      <c r="AN50" s="277"/>
      <c r="AO50" s="277"/>
      <c r="AP50" s="277"/>
      <c r="AQ50" s="277"/>
      <c r="AR50" s="277"/>
      <c r="BF50" s="278"/>
      <c r="BG50" s="278"/>
      <c r="BH50" s="278"/>
      <c r="BI50" s="278"/>
      <c r="BJ50" s="278"/>
      <c r="BK50" s="278"/>
      <c r="BL50" s="278"/>
      <c r="BM50" s="278"/>
      <c r="BN50" s="278"/>
      <c r="BO50" s="278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1"/>
      <c r="C51" s="277"/>
      <c r="D51" s="277"/>
      <c r="E51" s="277"/>
      <c r="F51" s="277"/>
      <c r="G51" s="277"/>
      <c r="H51" s="292"/>
      <c r="AB51" s="12" t="s">
        <v>70</v>
      </c>
      <c r="AC51">
        <f>($AD$37*AE47)-($AE$37*AD47)</f>
        <v>-78.464090220799434</v>
      </c>
      <c r="AD51">
        <f>($AE$37*AC47)-($AC$37*AE47)</f>
        <v>280.01558872135837</v>
      </c>
      <c r="AE51" s="13">
        <f>($AC$37*AD47)-($AD$37*AC47)</f>
        <v>56.876900666861133</v>
      </c>
      <c r="AJ51" s="277"/>
      <c r="AK51" s="277"/>
      <c r="AL51" s="277"/>
      <c r="AM51" s="277"/>
      <c r="AN51" s="277"/>
      <c r="AO51" s="277"/>
      <c r="AP51" s="277"/>
      <c r="AQ51" s="277"/>
      <c r="AR51" s="277"/>
      <c r="BF51" s="278"/>
      <c r="BG51" s="278"/>
      <c r="BH51" s="278"/>
      <c r="BI51" s="278"/>
      <c r="BJ51" s="278"/>
      <c r="BK51" s="278"/>
      <c r="BL51" s="278"/>
      <c r="BM51" s="278"/>
      <c r="BN51" s="278"/>
      <c r="BO51" s="278"/>
      <c r="CQ51" s="12"/>
      <c r="CR51" s="51">
        <f>'Step (3)'!AC42</f>
        <v>-134.95709228515625</v>
      </c>
      <c r="CS51" s="51">
        <f>'Step (3)'!AD42</f>
        <v>-291.56954956054688</v>
      </c>
      <c r="CT51" s="67">
        <f>'Step (3)'!AE42</f>
        <v>-77.240814208984375</v>
      </c>
      <c r="CV51" s="12"/>
      <c r="CW51" s="51">
        <f>CR76</f>
        <v>-149.29888916015625</v>
      </c>
      <c r="CX51" s="51">
        <f>CS76</f>
        <v>-342.14157104492188</v>
      </c>
      <c r="CY51" s="51">
        <f>CT76</f>
        <v>-34.056831359863281</v>
      </c>
    </row>
    <row r="52" spans="2:103" x14ac:dyDescent="0.3">
      <c r="B52" s="291"/>
      <c r="C52" s="277"/>
      <c r="D52" s="277"/>
      <c r="E52" s="277"/>
      <c r="F52" s="277"/>
      <c r="G52" s="277"/>
      <c r="H52" s="292"/>
      <c r="AB52" s="14" t="s">
        <v>71</v>
      </c>
      <c r="AC52" s="15">
        <f>($AD$37*AE48)-($AE$37*AD48)</f>
        <v>5.4399216446600533</v>
      </c>
      <c r="AD52" s="15">
        <f>($AE$37*AC48)-($AC$37*AE48)</f>
        <v>-15.855237938655321</v>
      </c>
      <c r="AE52" s="16">
        <f>($AC$37*AD48)-($AD$37*AC48)</f>
        <v>-3.1983463940900432</v>
      </c>
      <c r="AJ52" s="277"/>
      <c r="AK52" s="277"/>
      <c r="AL52" s="277"/>
      <c r="AM52" s="277"/>
      <c r="AN52" s="277"/>
      <c r="AO52" s="277"/>
      <c r="AP52" s="277"/>
      <c r="AQ52" s="277"/>
      <c r="AR52" s="277"/>
      <c r="BF52" s="278"/>
      <c r="BG52" s="278"/>
      <c r="BH52" s="278"/>
      <c r="BI52" s="278"/>
      <c r="BJ52" s="278"/>
      <c r="BK52" s="278"/>
      <c r="BL52" s="278"/>
      <c r="BM52" s="278"/>
      <c r="BN52" s="278"/>
      <c r="BO52" s="278"/>
      <c r="CQ52" s="12" t="s">
        <v>150</v>
      </c>
      <c r="CR52">
        <f>SQRT(SUMSQ(CR51:CT51))</f>
        <v>330.4426763731816</v>
      </c>
      <c r="CT52" s="13"/>
      <c r="CV52" s="12" t="s">
        <v>150</v>
      </c>
      <c r="CW52">
        <f>SQRT(SUMSQ(CW51:CY51))</f>
        <v>374.84781005605208</v>
      </c>
      <c r="CY52" s="13"/>
    </row>
    <row r="53" spans="2:103" x14ac:dyDescent="0.3">
      <c r="B53" s="291"/>
      <c r="C53" s="277"/>
      <c r="D53" s="277"/>
      <c r="E53" s="277"/>
      <c r="F53" s="277"/>
      <c r="G53" s="277"/>
      <c r="H53" s="292"/>
      <c r="AB53" s="1"/>
      <c r="AJ53" s="277"/>
      <c r="AK53" s="277"/>
      <c r="AL53" s="277"/>
      <c r="AM53" s="277"/>
      <c r="AN53" s="277"/>
      <c r="AO53" s="277"/>
      <c r="AP53" s="277"/>
      <c r="AQ53" s="277"/>
      <c r="AR53" s="277"/>
      <c r="BF53" s="278"/>
      <c r="BG53" s="278"/>
      <c r="BH53" s="278"/>
      <c r="BI53" s="278"/>
      <c r="BJ53" s="278"/>
      <c r="BK53" s="278"/>
      <c r="BL53" s="278"/>
      <c r="BM53" s="278"/>
      <c r="BN53" s="278"/>
      <c r="BO53" s="278"/>
      <c r="CQ53" s="28" t="s">
        <v>151</v>
      </c>
      <c r="CR53">
        <f>-CR51/$CR$52</f>
        <v>0.40841302269548269</v>
      </c>
      <c r="CS53">
        <f>-CS51/$CR$52</f>
        <v>0.88236045283468834</v>
      </c>
      <c r="CT53" s="13">
        <f>-CT51/$CR$52</f>
        <v>0.23374951158473659</v>
      </c>
      <c r="CV53" s="28" t="s">
        <v>166</v>
      </c>
      <c r="CW53">
        <f>-CW51/$CR$52</f>
        <v>0.45181479220180171</v>
      </c>
      <c r="CX53">
        <f>-CX51/$CR$52</f>
        <v>1.0354037039045412</v>
      </c>
      <c r="CY53" s="13">
        <f>-CY51/$CR$52</f>
        <v>0.10306426437910095</v>
      </c>
    </row>
    <row r="54" spans="2:103" x14ac:dyDescent="0.3">
      <c r="B54" s="291"/>
      <c r="C54" s="277"/>
      <c r="D54" s="277"/>
      <c r="E54" s="277"/>
      <c r="F54" s="277"/>
      <c r="G54" s="277"/>
      <c r="H54" s="292"/>
      <c r="AB54" s="27" t="s">
        <v>36</v>
      </c>
      <c r="AC54" s="10" t="s">
        <v>2</v>
      </c>
      <c r="AD54" s="10" t="s">
        <v>3</v>
      </c>
      <c r="AE54" s="11" t="s">
        <v>4</v>
      </c>
      <c r="AJ54" s="277"/>
      <c r="AK54" s="277"/>
      <c r="AL54" s="277"/>
      <c r="AM54" s="277"/>
      <c r="AN54" s="277"/>
      <c r="AO54" s="277"/>
      <c r="AP54" s="277"/>
      <c r="AQ54" s="277"/>
      <c r="AR54" s="277"/>
      <c r="BF54" s="278"/>
      <c r="BG54" s="278"/>
      <c r="BH54" s="278"/>
      <c r="BI54" s="278"/>
      <c r="BJ54" s="278"/>
      <c r="BK54" s="278"/>
      <c r="BL54" s="278"/>
      <c r="BM54" s="278"/>
      <c r="BN54" s="278"/>
      <c r="BO54" s="278"/>
      <c r="CQ54" s="12"/>
      <c r="CT54" s="13"/>
      <c r="CV54" s="12"/>
      <c r="CY54" s="13"/>
    </row>
    <row r="55" spans="2:103" x14ac:dyDescent="0.3">
      <c r="B55" s="291"/>
      <c r="C55" s="277"/>
      <c r="D55" s="277"/>
      <c r="E55" s="277"/>
      <c r="F55" s="277"/>
      <c r="G55" s="277"/>
      <c r="H55" s="292"/>
      <c r="AB55" s="28" t="s">
        <v>72</v>
      </c>
      <c r="AC55" s="20">
        <f>AC28</f>
        <v>-0.12982177734375</v>
      </c>
      <c r="AD55" s="20">
        <f>AD28</f>
        <v>-37.38836669921875</v>
      </c>
      <c r="AE55" s="21">
        <f>AE28</f>
        <v>122.79850769042969</v>
      </c>
      <c r="AJ55" s="277"/>
      <c r="AK55" s="277"/>
      <c r="AL55" s="277"/>
      <c r="AM55" s="277"/>
      <c r="AN55" s="277"/>
      <c r="AO55" s="277"/>
      <c r="AP55" s="277"/>
      <c r="AQ55" s="277"/>
      <c r="AR55" s="277"/>
      <c r="BF55" s="278"/>
      <c r="BG55" s="278"/>
      <c r="BH55" s="278"/>
      <c r="BI55" s="278"/>
      <c r="BJ55" s="278"/>
      <c r="BK55" s="278"/>
      <c r="BL55" s="278"/>
      <c r="BM55" s="278"/>
      <c r="BN55" s="278"/>
      <c r="BO55" s="278"/>
      <c r="CQ55" s="12" t="s">
        <v>156</v>
      </c>
      <c r="CR55">
        <f>CR25*CR53</f>
        <v>0.39257382754716341</v>
      </c>
      <c r="CS55">
        <f>CS25*CS53</f>
        <v>0.2142056547503419</v>
      </c>
      <c r="CT55" s="13">
        <f>CT25*CT53</f>
        <v>3.0589945520976471E-2</v>
      </c>
      <c r="CV55" s="12" t="s">
        <v>156</v>
      </c>
      <c r="CW55">
        <f>CW25*CW53</f>
        <v>0.43565551523437679</v>
      </c>
      <c r="CX55">
        <f>CX25*CX53</f>
        <v>0.27380821668874206</v>
      </c>
      <c r="CY55" s="13">
        <f>CY25*CY53</f>
        <v>1.8430104613763776E-3</v>
      </c>
    </row>
    <row r="56" spans="2:103" x14ac:dyDescent="0.3">
      <c r="B56" s="291"/>
      <c r="C56" s="277"/>
      <c r="D56" s="277"/>
      <c r="E56" s="277"/>
      <c r="F56" s="277"/>
      <c r="G56" s="277"/>
      <c r="H56" s="292"/>
      <c r="AB56" s="12"/>
      <c r="AE56" s="13"/>
      <c r="AJ56" s="277"/>
      <c r="AK56" s="277"/>
      <c r="AL56" s="277"/>
      <c r="AM56" s="277"/>
      <c r="AN56" s="277"/>
      <c r="AO56" s="277"/>
      <c r="AP56" s="277"/>
      <c r="AQ56" s="277"/>
      <c r="AR56" s="277"/>
      <c r="BF56" s="278"/>
      <c r="BG56" s="278"/>
      <c r="BH56" s="278"/>
      <c r="BI56" s="278"/>
      <c r="BJ56" s="278"/>
      <c r="BK56" s="278"/>
      <c r="BL56" s="278"/>
      <c r="BM56" s="278"/>
      <c r="BN56" s="278"/>
      <c r="BO56" s="278"/>
      <c r="CQ56" s="12" t="s">
        <v>147</v>
      </c>
      <c r="CR56">
        <f>SUM(CR55:CT55)</f>
        <v>0.63736942781848183</v>
      </c>
      <c r="CT56" s="13"/>
      <c r="CV56" s="12" t="s">
        <v>147</v>
      </c>
      <c r="CW56">
        <f>SUM(CW55:CY55)</f>
        <v>0.71130674238449521</v>
      </c>
      <c r="CY56" s="13"/>
    </row>
    <row r="57" spans="2:103" ht="15" thickBot="1" x14ac:dyDescent="0.35">
      <c r="B57" s="291"/>
      <c r="C57" s="277"/>
      <c r="D57" s="277"/>
      <c r="E57" s="277"/>
      <c r="F57" s="277"/>
      <c r="G57" s="277"/>
      <c r="H57" s="292"/>
      <c r="AB57" s="28" t="s">
        <v>29</v>
      </c>
      <c r="AC57" t="s">
        <v>14</v>
      </c>
      <c r="AD57" t="s">
        <v>15</v>
      </c>
      <c r="AE57" s="13" t="s">
        <v>16</v>
      </c>
      <c r="AJ57" s="277"/>
      <c r="AK57" s="277"/>
      <c r="AL57" s="277"/>
      <c r="AM57" s="277"/>
      <c r="AN57" s="277"/>
      <c r="AO57" s="277"/>
      <c r="AP57" s="277"/>
      <c r="AQ57" s="277"/>
      <c r="AR57" s="277"/>
      <c r="BF57" s="278"/>
      <c r="BG57" s="278"/>
      <c r="BH57" s="278"/>
      <c r="BI57" s="278"/>
      <c r="BJ57" s="278"/>
      <c r="BK57" s="278"/>
      <c r="BL57" s="278"/>
      <c r="BM57" s="278"/>
      <c r="BN57" s="278"/>
      <c r="BO57" s="278"/>
      <c r="CQ57" s="12"/>
      <c r="CT57" s="13"/>
      <c r="CV57" s="12"/>
      <c r="CY57" s="13"/>
    </row>
    <row r="58" spans="2:103" ht="15" thickBot="1" x14ac:dyDescent="0.35">
      <c r="B58" s="291"/>
      <c r="C58" s="277"/>
      <c r="D58" s="277"/>
      <c r="E58" s="277"/>
      <c r="F58" s="277"/>
      <c r="G58" s="277"/>
      <c r="H58" s="292"/>
      <c r="AB58" s="9" t="s">
        <v>12</v>
      </c>
      <c r="AC58" s="10" t="s">
        <v>14</v>
      </c>
      <c r="AD58" s="10" t="s">
        <v>15</v>
      </c>
      <c r="AE58" s="11" t="s">
        <v>16</v>
      </c>
      <c r="AJ58" s="277"/>
      <c r="AK58" s="277"/>
      <c r="AL58" s="277"/>
      <c r="AM58" s="277"/>
      <c r="AN58" s="277"/>
      <c r="AO58" s="277"/>
      <c r="AP58" s="277"/>
      <c r="AQ58" s="277"/>
      <c r="AR58" s="277"/>
      <c r="BF58" s="278"/>
      <c r="BG58" s="278"/>
      <c r="BH58" s="278"/>
      <c r="BI58" s="278"/>
      <c r="BJ58" s="278"/>
      <c r="BK58" s="278"/>
      <c r="BL58" s="278"/>
      <c r="BM58" s="278"/>
      <c r="BN58" s="278"/>
      <c r="BO58" s="278"/>
      <c r="CQ58" s="65" t="s">
        <v>157</v>
      </c>
      <c r="CR58" s="66">
        <f>-CR41/CR56</f>
        <v>6321.6917527881296</v>
      </c>
      <c r="CT58" s="13"/>
      <c r="CV58" s="65" t="s">
        <v>167</v>
      </c>
      <c r="CW58" s="66">
        <f>-CW41/CW56</f>
        <v>-6693.0266743909442</v>
      </c>
      <c r="CY58" s="13"/>
    </row>
    <row r="59" spans="2:103" x14ac:dyDescent="0.3">
      <c r="B59" s="291"/>
      <c r="C59" s="277"/>
      <c r="D59" s="277"/>
      <c r="E59" s="277"/>
      <c r="F59" s="277"/>
      <c r="G59" s="277"/>
      <c r="H59" s="292"/>
      <c r="AB59" s="12" t="s">
        <v>30</v>
      </c>
      <c r="AC59" s="20">
        <f t="shared" ref="AC59:AE60" si="28">AC28-AC27</f>
        <v>-89.992431640625</v>
      </c>
      <c r="AD59" s="20">
        <f t="shared" si="28"/>
        <v>325.78559875488281</v>
      </c>
      <c r="AE59" s="21">
        <f t="shared" si="28"/>
        <v>34.737289428710938</v>
      </c>
      <c r="AJ59" s="277"/>
      <c r="AK59" s="277"/>
      <c r="AL59" s="277"/>
      <c r="AM59" s="277"/>
      <c r="AN59" s="277"/>
      <c r="AO59" s="277"/>
      <c r="AP59" s="277"/>
      <c r="AQ59" s="277"/>
      <c r="AR59" s="277"/>
      <c r="BF59" s="278"/>
      <c r="BG59" s="278"/>
      <c r="BH59" s="278"/>
      <c r="BI59" s="278"/>
      <c r="BJ59" s="278"/>
      <c r="BK59" s="278"/>
      <c r="BL59" s="278"/>
      <c r="BM59" s="278"/>
      <c r="BN59" s="278"/>
      <c r="BO59" s="278"/>
      <c r="CQ59" s="12"/>
      <c r="CT59" s="13"/>
      <c r="CV59" s="12"/>
      <c r="CY59" s="13"/>
    </row>
    <row r="60" spans="2:103" x14ac:dyDescent="0.3">
      <c r="B60" s="291"/>
      <c r="C60" s="277"/>
      <c r="D60" s="277"/>
      <c r="E60" s="277"/>
      <c r="F60" s="277"/>
      <c r="G60" s="277"/>
      <c r="H60" s="292"/>
      <c r="AB60" s="12" t="s">
        <v>31</v>
      </c>
      <c r="AC60" s="20">
        <f t="shared" si="28"/>
        <v>-149.29888916015625</v>
      </c>
      <c r="AD60" s="20">
        <f t="shared" si="28"/>
        <v>-342.14157104492188</v>
      </c>
      <c r="AE60" s="21">
        <f t="shared" si="28"/>
        <v>-34.056831359863281</v>
      </c>
      <c r="AJ60" s="277"/>
      <c r="AK60" s="277"/>
      <c r="AL60" s="277"/>
      <c r="AM60" s="277"/>
      <c r="AN60" s="277"/>
      <c r="AO60" s="277"/>
      <c r="AP60" s="277"/>
      <c r="AQ60" s="277"/>
      <c r="AR60" s="277"/>
      <c r="BF60" s="278"/>
      <c r="BG60" s="278"/>
      <c r="BH60" s="278"/>
      <c r="BI60" s="278"/>
      <c r="BJ60" s="278"/>
      <c r="BK60" s="278"/>
      <c r="BL60" s="278"/>
      <c r="BM60" s="278"/>
      <c r="BN60" s="278"/>
      <c r="BO60" s="278"/>
      <c r="CQ60" s="12" t="s">
        <v>159</v>
      </c>
      <c r="CR60">
        <f>CR48*CR53</f>
        <v>-0.10825053781062841</v>
      </c>
      <c r="CS60">
        <f>CS48*CS53</f>
        <v>0.83320336553737728</v>
      </c>
      <c r="CT60" s="13">
        <f>CT48*CT53</f>
        <v>4.5605549349473182E-2</v>
      </c>
      <c r="CV60" s="12" t="s">
        <v>159</v>
      </c>
      <c r="CW60">
        <f>CW48*CW53</f>
        <v>-0.12407017539150753</v>
      </c>
      <c r="CX60">
        <f>CX48*CX53</f>
        <v>1.0293013934346464</v>
      </c>
      <c r="CY60" s="13">
        <f>CY48*CY53</f>
        <v>1.092458627871791E-2</v>
      </c>
    </row>
    <row r="61" spans="2:103" ht="15" thickBot="1" x14ac:dyDescent="0.35">
      <c r="B61" s="293"/>
      <c r="C61" s="294"/>
      <c r="D61" s="294"/>
      <c r="E61" s="294"/>
      <c r="F61" s="294"/>
      <c r="G61" s="294"/>
      <c r="H61" s="295"/>
      <c r="AB61" s="12" t="s">
        <v>21</v>
      </c>
      <c r="AC61">
        <f>(AD59*AE60)-(AE59*AD60)</f>
        <v>789.84558271418791</v>
      </c>
      <c r="AD61">
        <f>(AE59*AC60)-(AC59*AE60)</f>
        <v>-8251.0957921901718</v>
      </c>
      <c r="AE61" s="13">
        <f>(AC59*AD60)-AD59*AC60</f>
        <v>79429.579942156561</v>
      </c>
      <c r="AJ61" s="277"/>
      <c r="AK61" s="277"/>
      <c r="AL61" s="277"/>
      <c r="AM61" s="277"/>
      <c r="AN61" s="277"/>
      <c r="AO61" s="277"/>
      <c r="AP61" s="277"/>
      <c r="AQ61" s="277"/>
      <c r="AR61" s="277"/>
      <c r="BF61" s="278"/>
      <c r="BG61" s="278"/>
      <c r="BH61" s="278"/>
      <c r="BI61" s="278"/>
      <c r="BJ61" s="278"/>
      <c r="BK61" s="278"/>
      <c r="BL61" s="278"/>
      <c r="BM61" s="278"/>
      <c r="BN61" s="278"/>
      <c r="BO61" s="278"/>
      <c r="CQ61" s="12" t="s">
        <v>160</v>
      </c>
      <c r="CR61">
        <f>SQRT(SUMSQ(CR60:CT60))</f>
        <v>0.841442745176741</v>
      </c>
      <c r="CT61" s="13"/>
      <c r="CV61" s="12" t="s">
        <v>160</v>
      </c>
      <c r="CW61">
        <f>SQRT(SUMSQ(CW60:CY60))</f>
        <v>1.0368095840285936</v>
      </c>
      <c r="CY61" s="13"/>
    </row>
    <row r="62" spans="2:103" ht="15" thickBot="1" x14ac:dyDescent="0.35">
      <c r="AB62" s="12" t="s">
        <v>20</v>
      </c>
      <c r="AC62">
        <f>(AD59*AE61)-(AE59*AD61)</f>
        <v>26163633.962941635</v>
      </c>
      <c r="AD62">
        <f>(AE59*AC61)-(AC59*AE61)</f>
        <v>7175498.137798815</v>
      </c>
      <c r="AE62" s="13">
        <f>(AC59*AD61)-(AD59*AC61)</f>
        <v>485215.85795048159</v>
      </c>
      <c r="AJ62" s="277"/>
      <c r="AK62" s="277"/>
      <c r="AL62" s="277"/>
      <c r="AM62" s="277"/>
      <c r="AN62" s="277"/>
      <c r="AO62" s="277"/>
      <c r="AP62" s="277"/>
      <c r="AQ62" s="277"/>
      <c r="AR62" s="277"/>
      <c r="BF62" s="278"/>
      <c r="BG62" s="278"/>
      <c r="BH62" s="278"/>
      <c r="BI62" s="278"/>
      <c r="BJ62" s="278"/>
      <c r="BK62" s="278"/>
      <c r="BL62" s="278"/>
      <c r="BM62" s="278"/>
      <c r="BN62" s="278"/>
      <c r="BO62" s="278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7"/>
      <c r="AK63" s="277"/>
      <c r="AL63" s="277"/>
      <c r="AM63" s="277"/>
      <c r="AN63" s="277"/>
      <c r="AO63" s="277"/>
      <c r="AP63" s="277"/>
      <c r="AQ63" s="277"/>
      <c r="AR63" s="277"/>
      <c r="BF63" s="278"/>
      <c r="BG63" s="278"/>
      <c r="BH63" s="278"/>
      <c r="BI63" s="278"/>
      <c r="BJ63" s="278"/>
      <c r="BK63" s="278"/>
      <c r="BL63" s="278"/>
      <c r="BM63" s="278"/>
      <c r="BN63" s="278"/>
      <c r="BO63" s="278"/>
      <c r="CQ63" s="65" t="s">
        <v>158</v>
      </c>
      <c r="CR63" s="66">
        <f>CR43+CR58*CR61</f>
        <v>-1663.503780203484</v>
      </c>
      <c r="CS63" s="15"/>
      <c r="CT63" s="16"/>
      <c r="CV63" s="65" t="s">
        <v>168</v>
      </c>
      <c r="CW63" s="66">
        <f>CW43+CW61*CW58</f>
        <v>-5048.184636475884</v>
      </c>
      <c r="CX63" s="15"/>
      <c r="CY63" s="16"/>
    </row>
    <row r="64" spans="2:103" x14ac:dyDescent="0.3">
      <c r="AB64" s="12" t="s">
        <v>32</v>
      </c>
      <c r="AC64">
        <f>AC59/(SQRT(SUMSQ($AC59:$AE59)))</f>
        <v>-0.26486517991378677</v>
      </c>
      <c r="AD64">
        <f>AD59/(SQRT(SUMSQ($AC59:$AE59)))</f>
        <v>0.95885020167162038</v>
      </c>
      <c r="AE64" s="13">
        <f>AE59/(SQRT(SUMSQ($AC59:$AE59)))</f>
        <v>0.1022385799174179</v>
      </c>
      <c r="AG64" s="109"/>
      <c r="AH64" t="s">
        <v>256</v>
      </c>
      <c r="AJ64" s="277"/>
      <c r="AK64" s="277"/>
      <c r="AL64" s="277"/>
      <c r="AM64" s="277"/>
      <c r="AN64" s="277"/>
      <c r="AO64" s="277"/>
      <c r="AP64" s="277"/>
      <c r="AQ64" s="277"/>
      <c r="AR64" s="277"/>
      <c r="BF64" s="278"/>
      <c r="BG64" s="278"/>
      <c r="BH64" s="278"/>
      <c r="BI64" s="278"/>
      <c r="BJ64" s="278"/>
      <c r="BK64" s="278"/>
      <c r="BL64" s="278"/>
      <c r="BM64" s="278"/>
      <c r="BN64" s="278"/>
      <c r="BO64" s="278"/>
    </row>
    <row r="65" spans="28:103" x14ac:dyDescent="0.3">
      <c r="AB65" s="12" t="s">
        <v>33</v>
      </c>
      <c r="AC65">
        <f>AC62/(SQRT(SUMSQ($AC62:$AE62)))</f>
        <v>0.96423473235863555</v>
      </c>
      <c r="AD65">
        <f>AD62/(SQRT(SUMSQ($AC62:$AE62)))</f>
        <v>0.26444585397579934</v>
      </c>
      <c r="AE65" s="13">
        <f>AE62/(SQRT(SUMSQ($AC62:$AE62)))</f>
        <v>1.7882148312796744E-2</v>
      </c>
      <c r="AG65" s="109"/>
      <c r="AJ65" s="277"/>
      <c r="AK65" s="277"/>
      <c r="AL65" s="277"/>
      <c r="AM65" s="277"/>
      <c r="AN65" s="277"/>
      <c r="AO65" s="277"/>
      <c r="AP65" s="277"/>
      <c r="AQ65" s="277"/>
      <c r="AR65" s="277"/>
      <c r="BF65" s="278"/>
      <c r="BG65" s="278"/>
      <c r="BH65" s="278"/>
      <c r="BI65" s="278"/>
      <c r="BJ65" s="278"/>
      <c r="BK65" s="278"/>
      <c r="BL65" s="278"/>
      <c r="BM65" s="278"/>
      <c r="BN65" s="278"/>
      <c r="BO65" s="278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>
        <f>AC61/(SQRT(SUMSQ($AC61:$AE61)))</f>
        <v>9.8902670594876018E-3</v>
      </c>
      <c r="AD66" s="15">
        <f>AD61/(SQRT(SUMSQ($AC61:$AE61)))</f>
        <v>-0.10331834817351235</v>
      </c>
      <c r="AE66" s="16">
        <f>AE61/(SQRT(SUMSQ($AC61:$AE61)))</f>
        <v>0.99459916627161371</v>
      </c>
      <c r="AG66" s="109"/>
      <c r="AJ66" s="277"/>
      <c r="AK66" s="277"/>
      <c r="AL66" s="277"/>
      <c r="AM66" s="277"/>
      <c r="AN66" s="277"/>
      <c r="AO66" s="277"/>
      <c r="AP66" s="277"/>
      <c r="AQ66" s="277"/>
      <c r="AR66" s="277"/>
      <c r="BF66" s="278"/>
      <c r="BG66" s="278"/>
      <c r="BH66" s="278"/>
      <c r="BI66" s="278"/>
      <c r="BJ66" s="278"/>
      <c r="BK66" s="278"/>
      <c r="BL66" s="278"/>
      <c r="BM66" s="278"/>
      <c r="BN66" s="278"/>
      <c r="BO66" s="278"/>
      <c r="CQ66" s="28" t="s">
        <v>161</v>
      </c>
      <c r="CR66" s="51">
        <f>CC9</f>
        <v>3781.1999588211147</v>
      </c>
      <c r="CS66" t="s">
        <v>8</v>
      </c>
      <c r="CT66" s="13"/>
      <c r="CV66" s="28" t="s">
        <v>155</v>
      </c>
      <c r="CW66" s="51">
        <f>CC13</f>
        <v>-1851.9618572140143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7"/>
      <c r="AK67" s="277"/>
      <c r="AL67" s="277"/>
      <c r="AM67" s="277"/>
      <c r="AN67" s="277"/>
      <c r="AO67" s="277"/>
      <c r="AP67" s="277"/>
      <c r="AQ67" s="277"/>
      <c r="AR67" s="277"/>
      <c r="BF67" s="278"/>
      <c r="BG67" s="278"/>
      <c r="BH67" s="278"/>
      <c r="BI67" s="278"/>
      <c r="BJ67" s="278"/>
      <c r="BK67" s="278"/>
      <c r="BL67" s="278"/>
      <c r="BM67" s="278"/>
      <c r="BN67" s="278"/>
      <c r="BO67" s="278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>
        <f>($AD$55*AE64)-($AE$55*AD64)</f>
        <v>-121.56790738070234</v>
      </c>
      <c r="AD68">
        <f>($AE$55*AC64)-($AC$55*AE64)</f>
        <v>-32.511776038412208</v>
      </c>
      <c r="AE68" s="13">
        <f>($AC$55*AD64)-($AD$55*AC64)</f>
        <v>-10.027356109858632</v>
      </c>
      <c r="AJ68" s="277"/>
      <c r="AK68" s="277"/>
      <c r="AL68" s="277"/>
      <c r="AM68" s="277"/>
      <c r="AN68" s="277"/>
      <c r="AO68" s="277"/>
      <c r="AP68" s="277"/>
      <c r="AQ68" s="277"/>
      <c r="AR68" s="277"/>
      <c r="BF68" s="278"/>
      <c r="BG68" s="278"/>
      <c r="BH68" s="278"/>
      <c r="BI68" s="278"/>
      <c r="BJ68" s="278"/>
      <c r="BK68" s="278"/>
      <c r="BL68" s="278"/>
      <c r="BM68" s="278"/>
      <c r="BN68" s="278"/>
      <c r="BO68" s="278"/>
      <c r="CQ68" s="12"/>
      <c r="CR68" s="51">
        <f>'Step (3)'!AC65</f>
        <v>0.96423473235863555</v>
      </c>
      <c r="CS68" s="51">
        <f>'Step (3)'!AD65</f>
        <v>0.26444585397579934</v>
      </c>
      <c r="CT68" s="51">
        <f>'Step (3)'!AE65</f>
        <v>1.7882148312796744E-2</v>
      </c>
      <c r="CV68" s="12"/>
      <c r="CW68" s="51">
        <f>CR25</f>
        <v>0.96121770299149067</v>
      </c>
      <c r="CX68" s="51">
        <f>CS25</f>
        <v>0.24276434201258754</v>
      </c>
      <c r="CY68" s="51">
        <f>CT25</f>
        <v>0.13086635053732423</v>
      </c>
    </row>
    <row r="69" spans="28:103" x14ac:dyDescent="0.3">
      <c r="AB69" s="12" t="s">
        <v>74</v>
      </c>
      <c r="AC69">
        <f>($AD$55*AE65)-($AE$55*AD65)</f>
        <v>-33.1421405516381</v>
      </c>
      <c r="AD69">
        <f>($AE$55*AC65)-($AC$55*AE65)</f>
        <v>118.40890768919802</v>
      </c>
      <c r="AE69" s="13">
        <f>($AC$55*AD65)-($AD$55*AC65)</f>
        <v>36.016830926773387</v>
      </c>
      <c r="AJ69" s="277"/>
      <c r="AK69" s="277"/>
      <c r="AL69" s="277"/>
      <c r="AM69" s="277"/>
      <c r="AN69" s="277"/>
      <c r="AO69" s="277"/>
      <c r="AP69" s="277"/>
      <c r="AQ69" s="277"/>
      <c r="AR69" s="277"/>
      <c r="BF69" s="278"/>
      <c r="BG69" s="278"/>
      <c r="BH69" s="278"/>
      <c r="BI69" s="278"/>
      <c r="BJ69" s="278"/>
      <c r="BK69" s="278"/>
      <c r="BL69" s="278"/>
      <c r="BM69" s="278"/>
      <c r="BN69" s="278"/>
      <c r="BO69" s="278"/>
      <c r="CQ69" s="12"/>
      <c r="CT69" s="13"/>
      <c r="CV69" s="12"/>
      <c r="CY69" s="13"/>
    </row>
    <row r="70" spans="28:103" x14ac:dyDescent="0.3">
      <c r="AB70" s="14" t="s">
        <v>75</v>
      </c>
      <c r="AC70" s="15">
        <f>($AD$55*AE66)-($AE$55*AD66)</f>
        <v>-24.499099374552785</v>
      </c>
      <c r="AD70" s="15">
        <f>($AE$55*AC66)-($AC$55*AE66)</f>
        <v>1.3436306670748845</v>
      </c>
      <c r="AE70" s="16">
        <f>($AC$55*AD66)-($AD$55*AC66)</f>
        <v>0.38319390316543217</v>
      </c>
      <c r="AJ70" s="277"/>
      <c r="AK70" s="277"/>
      <c r="AL70" s="277"/>
      <c r="AM70" s="277"/>
      <c r="AN70" s="277"/>
      <c r="AO70" s="277"/>
      <c r="AP70" s="277"/>
      <c r="AQ70" s="277"/>
      <c r="AR70" s="277"/>
      <c r="BF70" s="278"/>
      <c r="BG70" s="278"/>
      <c r="BH70" s="278"/>
      <c r="BI70" s="278"/>
      <c r="BJ70" s="278"/>
      <c r="BK70" s="278"/>
      <c r="BL70" s="278"/>
      <c r="BM70" s="278"/>
      <c r="BN70" s="278"/>
      <c r="BO70" s="278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7"/>
      <c r="AK71" s="277"/>
      <c r="AL71" s="277"/>
      <c r="AM71" s="277"/>
      <c r="AN71" s="277"/>
      <c r="AO71" s="277"/>
      <c r="AP71" s="277"/>
      <c r="AQ71" s="277"/>
      <c r="AR71" s="277"/>
      <c r="BF71" s="278"/>
      <c r="BG71" s="278"/>
      <c r="BH71" s="278"/>
      <c r="BI71" s="278"/>
      <c r="BJ71" s="278"/>
      <c r="BK71" s="278"/>
      <c r="BL71" s="278"/>
      <c r="BM71" s="278"/>
      <c r="BN71" s="278"/>
      <c r="BO71" s="278"/>
      <c r="CQ71" s="12"/>
      <c r="CR71" s="51">
        <f>'Step (3)'!AC59</f>
        <v>-89.992431640625</v>
      </c>
      <c r="CS71" s="51">
        <f>'Step (3)'!AD59</f>
        <v>325.78559875488281</v>
      </c>
      <c r="CT71" s="51">
        <f>'Step (3)'!AE59</f>
        <v>34.737289428710938</v>
      </c>
      <c r="CV71" s="12"/>
      <c r="CW71" s="51">
        <f>CR46</f>
        <v>-86.8619384765625</v>
      </c>
      <c r="CX71" s="51">
        <f>CS46</f>
        <v>309.45964050292969</v>
      </c>
      <c r="CY71" s="51">
        <f>CT46</f>
        <v>63.93902587890625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7"/>
      <c r="AK72" s="277"/>
      <c r="AL72" s="277"/>
      <c r="AM72" s="277"/>
      <c r="AN72" s="277"/>
      <c r="AO72" s="277"/>
      <c r="AP72" s="277"/>
      <c r="AQ72" s="277"/>
      <c r="AR72" s="277"/>
      <c r="BF72" s="278"/>
      <c r="BG72" s="278"/>
      <c r="BH72" s="278"/>
      <c r="BI72" s="278"/>
      <c r="BJ72" s="278"/>
      <c r="BK72" s="278"/>
      <c r="BL72" s="278"/>
      <c r="BM72" s="278"/>
      <c r="BN72" s="278"/>
      <c r="BO72" s="278"/>
      <c r="CQ72" s="12" t="s">
        <v>150</v>
      </c>
      <c r="CR72">
        <f>SQRT(SUMSQ(CR71:CT71))</f>
        <v>339.76693980657404</v>
      </c>
      <c r="CT72" s="13"/>
      <c r="CV72" s="12" t="s">
        <v>150</v>
      </c>
      <c r="CW72">
        <f>SQRT(SUMSQ(CW71:CY71))</f>
        <v>327.71704942900368</v>
      </c>
      <c r="CY72" s="13"/>
    </row>
    <row r="73" spans="28:103" x14ac:dyDescent="0.3">
      <c r="AB73" s="12" t="s">
        <v>76</v>
      </c>
      <c r="AC73" s="20">
        <f>AC26</f>
        <v>33.994873046875</v>
      </c>
      <c r="AD73" s="20">
        <f>AD26</f>
        <v>-102.24539184570313</v>
      </c>
      <c r="AE73" s="21">
        <f>AE26</f>
        <v>179.08511352539063</v>
      </c>
      <c r="AJ73" s="277"/>
      <c r="AK73" s="277"/>
      <c r="AL73" s="277"/>
      <c r="AM73" s="277"/>
      <c r="AN73" s="277"/>
      <c r="AO73" s="277"/>
      <c r="AP73" s="277"/>
      <c r="AQ73" s="277"/>
      <c r="AR73" s="277"/>
      <c r="CQ73" s="28" t="s">
        <v>164</v>
      </c>
      <c r="CR73">
        <f>CR71/$CR$47</f>
        <v>-0.2746040579744719</v>
      </c>
      <c r="CS73">
        <f>CS71/$CR$47</f>
        <v>0.99410634668691755</v>
      </c>
      <c r="CT73" s="13">
        <f>CT71/$CR$47</f>
        <v>0.10599780966304712</v>
      </c>
      <c r="CV73" s="28" t="s">
        <v>153</v>
      </c>
      <c r="CW73">
        <f>CW71/$CR$47</f>
        <v>-0.26505163105766394</v>
      </c>
      <c r="CX73">
        <f>CX71/$CR$47</f>
        <v>0.94428910867504545</v>
      </c>
      <c r="CY73" s="13">
        <f>CY71/$CR$47</f>
        <v>0.19510436210233836</v>
      </c>
    </row>
    <row r="74" spans="28:103" x14ac:dyDescent="0.3">
      <c r="AB74" s="12"/>
      <c r="AE74" s="13"/>
      <c r="AJ74" s="277"/>
      <c r="AK74" s="277"/>
      <c r="AL74" s="277"/>
      <c r="AM74" s="277"/>
      <c r="AN74" s="277"/>
      <c r="AO74" s="277"/>
      <c r="AP74" s="277"/>
      <c r="AQ74" s="277"/>
      <c r="AR74" s="277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7"/>
      <c r="AK75" s="277"/>
      <c r="AL75" s="277"/>
      <c r="AM75" s="277"/>
      <c r="AN75" s="277"/>
      <c r="AO75" s="277"/>
      <c r="AP75" s="277"/>
      <c r="AQ75" s="277"/>
      <c r="AR75" s="277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-42.3741455078125</v>
      </c>
      <c r="AD76" s="20">
        <f>AD26-AD25</f>
        <v>303.47492980957031</v>
      </c>
      <c r="AE76" s="21">
        <f>AE26-AE25</f>
        <v>44.085113525390625</v>
      </c>
      <c r="CQ76" s="12"/>
      <c r="CR76" s="51">
        <f>'Step (3)'!AC60</f>
        <v>-149.29888916015625</v>
      </c>
      <c r="CS76" s="51">
        <f>'Step (3)'!AD60</f>
        <v>-342.14157104492188</v>
      </c>
      <c r="CT76" s="51">
        <f>'Step (3)'!AE60</f>
        <v>-34.056831359863281</v>
      </c>
      <c r="CV76" s="12"/>
      <c r="CW76" s="51">
        <f>CR51</f>
        <v>-134.95709228515625</v>
      </c>
      <c r="CX76" s="51">
        <f>CS51</f>
        <v>-291.56954956054688</v>
      </c>
      <c r="CY76" s="51">
        <f>CT51</f>
        <v>-77.240814208984375</v>
      </c>
    </row>
    <row r="77" spans="28:103" x14ac:dyDescent="0.3">
      <c r="AB77" s="14" t="s">
        <v>44</v>
      </c>
      <c r="AC77" s="15">
        <f>AC76/(SQRT(SUMSQ($AC76:$AE76)))</f>
        <v>-0.13687886363334745</v>
      </c>
      <c r="AD77" s="15">
        <f>AD76/(SQRT(SUMSQ($AC76:$AE76)))</f>
        <v>0.98029831718695737</v>
      </c>
      <c r="AE77" s="16">
        <f>AE76/(SQRT(SUMSQ($AC76:$AE76)))</f>
        <v>0.14240570919335802</v>
      </c>
      <c r="CQ77" s="12" t="s">
        <v>150</v>
      </c>
      <c r="CR77">
        <f>SQRT(SUMSQ(CR76:CT76))</f>
        <v>374.84781005605208</v>
      </c>
      <c r="CT77" s="13"/>
      <c r="CV77" s="12" t="s">
        <v>150</v>
      </c>
      <c r="CW77">
        <f>SQRT(SUMSQ(CW76:CY76))</f>
        <v>330.4426763731816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>
        <f>-CR76/$CR$52</f>
        <v>0.45181479220180171</v>
      </c>
      <c r="CS78">
        <f>-CS76/$CR$52</f>
        <v>1.0354037039045412</v>
      </c>
      <c r="CT78" s="13">
        <f>-CT76/$CR$52</f>
        <v>0.10306426437910095</v>
      </c>
      <c r="CV78" s="28" t="s">
        <v>151</v>
      </c>
      <c r="CW78">
        <f>-CW76/$CR$52</f>
        <v>0.40841302269548269</v>
      </c>
      <c r="CX78">
        <f>-CX76/$CR$52</f>
        <v>0.88236045283468834</v>
      </c>
      <c r="CY78" s="13">
        <f>-CY76/$CR$52</f>
        <v>0.23374951158473659</v>
      </c>
    </row>
    <row r="79" spans="28:103" x14ac:dyDescent="0.3">
      <c r="AB79" s="14" t="s">
        <v>77</v>
      </c>
      <c r="AC79" s="15">
        <f>($AD$73*AE77)-($AE$73*AD77)</f>
        <v>-190.11716295971578</v>
      </c>
      <c r="AD79" s="15">
        <f>($AE$73*AC77)-($AC$73*AE77)</f>
        <v>-29.354030838182897</v>
      </c>
      <c r="AE79" s="16">
        <f>($AC$73*AD77)-($AD$73*AC77)</f>
        <v>19.329883793249643</v>
      </c>
      <c r="CQ79" s="12"/>
      <c r="CT79" s="13"/>
      <c r="CV79" s="12"/>
      <c r="CY79" s="13"/>
    </row>
    <row r="80" spans="28:103" x14ac:dyDescent="0.3">
      <c r="CQ80" s="12" t="s">
        <v>156</v>
      </c>
      <c r="CR80">
        <f>CR68*CR78</f>
        <v>0.43565551523437679</v>
      </c>
      <c r="CS80">
        <f>CS68*CS78</f>
        <v>0.27380821668874206</v>
      </c>
      <c r="CT80" s="13">
        <f>CT68*CT78</f>
        <v>1.8430104613763776E-3</v>
      </c>
      <c r="CV80" s="12" t="s">
        <v>156</v>
      </c>
      <c r="CW80">
        <f>CW68*CW78</f>
        <v>0.39257382754716341</v>
      </c>
      <c r="CX80">
        <f>CX68*CX78</f>
        <v>0.2142056547503419</v>
      </c>
      <c r="CY80" s="13">
        <f>CY68*CY78</f>
        <v>3.0589945520976471E-2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>
        <f>SUM(CR80:CT80)</f>
        <v>0.71130674238449521</v>
      </c>
      <c r="CT81" s="13"/>
      <c r="CV81" s="12" t="s">
        <v>147</v>
      </c>
      <c r="CW81">
        <f>SUM(CW80:CY80)</f>
        <v>0.63736942781848183</v>
      </c>
      <c r="CY81" s="13"/>
    </row>
    <row r="82" spans="28:103" ht="15" thickBot="1" x14ac:dyDescent="0.35">
      <c r="AB82" s="28"/>
      <c r="AC82" s="20">
        <f>AC32</f>
        <v>-44.41510009765625</v>
      </c>
      <c r="AD82" s="20">
        <f>AD32</f>
        <v>-289.82147216796875</v>
      </c>
      <c r="AE82" s="21">
        <f>AE32</f>
        <v>160.66046142578125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>
        <f>CR66/CR81</f>
        <v>5315.8500173153088</v>
      </c>
      <c r="CT83" s="13"/>
      <c r="CV83" s="65" t="s">
        <v>157</v>
      </c>
      <c r="CW83" s="66">
        <f>CW66/CW81</f>
        <v>-2905.6333366234812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-35.42529296875</v>
      </c>
      <c r="AD85" s="20">
        <f>AD32-AD31</f>
        <v>-205.75677490234375</v>
      </c>
      <c r="AE85" s="21">
        <f>AE32-AE31</f>
        <v>-133.82247924804688</v>
      </c>
      <c r="CQ85" s="12" t="s">
        <v>159</v>
      </c>
      <c r="CR85">
        <f>CR73*CR78</f>
        <v>-0.12407017539150753</v>
      </c>
      <c r="CS85">
        <f>CS73*CS78</f>
        <v>1.0293013934346464</v>
      </c>
      <c r="CT85" s="13">
        <f>CT73*CT78</f>
        <v>1.092458627871791E-2</v>
      </c>
      <c r="CV85" s="12" t="s">
        <v>159</v>
      </c>
      <c r="CW85">
        <f>CW73*CW78</f>
        <v>-0.10825053781062841</v>
      </c>
      <c r="CX85">
        <f>CX73*CX78</f>
        <v>0.83320336553737728</v>
      </c>
      <c r="CY85" s="13">
        <f>CY73*CY78</f>
        <v>4.5605549349473182E-2</v>
      </c>
    </row>
    <row r="86" spans="28:103" x14ac:dyDescent="0.3">
      <c r="AB86" s="14"/>
      <c r="AC86" s="15">
        <f>AC85/(SQRT(SUMSQ($AC85:$AE85)))</f>
        <v>-0.14284943054884444</v>
      </c>
      <c r="AD86" s="15">
        <f>AD85/(SQRT(SUMSQ($AC85:$AE85)))</f>
        <v>-0.82969640229354158</v>
      </c>
      <c r="AE86" s="16">
        <f>AE85/(SQRT(SUMSQ($AC85:$AE85)))</f>
        <v>-0.53962757547499773</v>
      </c>
      <c r="CQ86" s="12" t="s">
        <v>160</v>
      </c>
      <c r="CR86">
        <f>SQRT(SUMSQ(CR85:CT85))</f>
        <v>1.0368095840285936</v>
      </c>
      <c r="CT86" s="13"/>
      <c r="CV86" s="12" t="s">
        <v>160</v>
      </c>
      <c r="CW86">
        <f>SQRT(SUMSQ(CW85:CY85))</f>
        <v>0.841442745176741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>
        <f>CC8-CR83*CR86</f>
        <v>-5118.9899416980552</v>
      </c>
      <c r="CS88" s="15"/>
      <c r="CT88" s="16"/>
      <c r="CV88" s="65" t="s">
        <v>158</v>
      </c>
      <c r="CW88" s="66">
        <f>CC12-CW83*CW86</f>
        <v>84.658286737781509</v>
      </c>
      <c r="CX88" s="15"/>
      <c r="CY88" s="16"/>
    </row>
    <row r="89" spans="28:103" x14ac:dyDescent="0.3">
      <c r="AB89" s="28"/>
      <c r="AC89" s="20">
        <f>AC34</f>
        <v>-75.5799560546875</v>
      </c>
      <c r="AD89" s="20">
        <f>AD34</f>
        <v>-292.07431030273438</v>
      </c>
      <c r="AE89" s="21">
        <f>AE34</f>
        <v>324.80108642578125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-72.35418701171875</v>
      </c>
      <c r="AD92" s="20">
        <f>AD34-AD33</f>
        <v>-228.97225952148438</v>
      </c>
      <c r="AE92" s="21">
        <f>AE34-AE33</f>
        <v>194.63888549804688</v>
      </c>
    </row>
    <row r="93" spans="28:103" x14ac:dyDescent="0.3">
      <c r="AB93" s="14"/>
      <c r="AC93" s="15">
        <f>AC92/(SQRT(SUMSQ($AC92:$AE92)))</f>
        <v>-0.23407417668695424</v>
      </c>
      <c r="AD93" s="15">
        <f>AD92/(SQRT(SUMSQ($AC92:$AE92)))</f>
        <v>-0.74075178431570776</v>
      </c>
      <c r="AE93" s="16">
        <f>AE92/(SQRT(SUMSQ($AC92:$AE92)))</f>
        <v>0.62967934207929976</v>
      </c>
    </row>
    <row r="97" spans="28:31" x14ac:dyDescent="0.3">
      <c r="AB97" s="258"/>
      <c r="AC97" s="258"/>
      <c r="AD97" s="258"/>
      <c r="AE97" s="258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F39:BO72"/>
    <mergeCell ref="B40:H61"/>
    <mergeCell ref="U44:X44"/>
    <mergeCell ref="AJ45:AR75"/>
    <mergeCell ref="AB97:AE97"/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</mergeCells>
  <dataValidations count="1">
    <dataValidation type="list" allowBlank="1" showInputMessage="1" showErrorMessage="1" sqref="C36" xr:uid="{02FA767A-CA47-49DF-88F5-C6ED0D871C97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AE4E-6CE5-408A-B91F-8353A132CE19}">
  <dimension ref="B1:DZ102"/>
  <sheetViews>
    <sheetView zoomScaleNormal="100" workbookViewId="0">
      <selection activeCell="G30" sqref="G30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59" t="s">
        <v>118</v>
      </c>
      <c r="C2" s="260"/>
      <c r="D2" s="260"/>
      <c r="E2" s="260"/>
      <c r="F2" s="260"/>
      <c r="G2" s="261"/>
      <c r="K2" s="271" t="s">
        <v>133</v>
      </c>
      <c r="L2" s="272"/>
      <c r="M2" s="272"/>
      <c r="N2" s="273"/>
      <c r="U2" s="265" t="s">
        <v>148</v>
      </c>
      <c r="V2" s="266"/>
      <c r="W2" s="266"/>
      <c r="X2" s="267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(4)'!AB81</f>
        <v>Pullrod Position</v>
      </c>
      <c r="CR2" s="52" t="str">
        <f>'Step (4)'!AC81</f>
        <v>x</v>
      </c>
      <c r="CS2" s="52" t="str">
        <f>'Step (4)'!AD81</f>
        <v>y</v>
      </c>
      <c r="CT2" s="53" t="str">
        <f>'Step (4)'!AE81</f>
        <v>z</v>
      </c>
      <c r="CU2" s="52"/>
      <c r="CV2" s="54" t="str">
        <f>'Step (4)'!AB88</f>
        <v>Pushrod Position</v>
      </c>
      <c r="CW2" s="52" t="str">
        <f>'Step (4)'!AC88</f>
        <v>x</v>
      </c>
      <c r="CX2" s="52" t="str">
        <f>'Step (4)'!AD88</f>
        <v>y</v>
      </c>
      <c r="CY2" s="55" t="str">
        <f>'Step (4)'!AE88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2" t="s">
        <v>133</v>
      </c>
      <c r="V3" s="263"/>
      <c r="W3" s="263"/>
      <c r="X3" s="264"/>
      <c r="AB3" s="6">
        <v>1</v>
      </c>
      <c r="AC3" s="9">
        <f>'Step (4)'!B5</f>
        <v>859.03302001953125</v>
      </c>
      <c r="AD3" s="10">
        <f>'Step (4)'!C5</f>
        <v>236.43745422363281</v>
      </c>
      <c r="AE3" s="11">
        <f>'Step (4)'!D5</f>
        <v>251.494873046875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(4)'!AB82</f>
        <v>0</v>
      </c>
      <c r="CR3">
        <f>'Step (4)'!AC82</f>
        <v>-44.41510009765625</v>
      </c>
      <c r="CS3">
        <f>'Step (4)'!AD82</f>
        <v>-289.82147216796875</v>
      </c>
      <c r="CT3" s="13">
        <f>'Step (4)'!AE82</f>
        <v>160.66046142578125</v>
      </c>
      <c r="CV3" s="12"/>
      <c r="CW3">
        <f>'Step (4)'!AC89</f>
        <v>-75.5799560546875</v>
      </c>
      <c r="CX3">
        <f>'Step (4)'!AD89</f>
        <v>-292.07431030273438</v>
      </c>
      <c r="CY3" s="56">
        <f>'Step (4)'!AE89</f>
        <v>324.80108642578125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772.17108154296875</v>
      </c>
      <c r="C4" s="78">
        <v>545.8970947265625</v>
      </c>
      <c r="D4" s="71">
        <v>315.43389892578125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>
        <f>IF($B$36=0,W5,
IF($B$36=1, W29,
IF($B$36=2, W5,W29)))</f>
        <v>-2.9276325660227531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(4)'!B4</f>
        <v>772.17108154296875</v>
      </c>
      <c r="AD4">
        <f>'Step (4)'!C4</f>
        <v>545.8970947265625</v>
      </c>
      <c r="AE4" s="13">
        <f>'Step (4)'!D4</f>
        <v>315.43389892578125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>
        <f>'Step (4)'!AK5</f>
        <v>-0.26505163105766394</v>
      </c>
      <c r="BD4" s="33">
        <f>'Step (4)'!AL5</f>
        <v>0.96121770299149067</v>
      </c>
      <c r="BE4" s="33">
        <f>'Step (4)'!AM5</f>
        <v>-7.6211287414886156E-2</v>
      </c>
      <c r="BF4" s="33">
        <f>'Step (4)'!AN5</f>
        <v>-0.13687886363334745</v>
      </c>
      <c r="BG4" s="33">
        <f>'Step (4)'!AO5</f>
        <v>-0.26486517991378677</v>
      </c>
      <c r="BH4" s="33">
        <f>'Step (4)'!AP5</f>
        <v>0.96423473235863555</v>
      </c>
      <c r="BI4" s="33">
        <f>'Step (4)'!AQ5</f>
        <v>9.8902670594876018E-3</v>
      </c>
      <c r="BJ4" s="33"/>
      <c r="BK4" s="33">
        <f>'Step (4)'!AS5</f>
        <v>1390.11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>
        <f>'Step (4)'!BU15</f>
        <v>-2797.0111261413331</v>
      </c>
      <c r="CD4" t="s">
        <v>23</v>
      </c>
      <c r="CE4" s="277" t="e" vm="1">
        <v>#VALUE!</v>
      </c>
      <c r="CF4" s="277"/>
      <c r="CG4" s="277"/>
      <c r="CH4" s="277"/>
      <c r="CI4" s="277"/>
      <c r="CJ4" s="277"/>
      <c r="CK4" s="277"/>
      <c r="CL4" s="277"/>
      <c r="CM4" s="277"/>
      <c r="CN4" s="277"/>
      <c r="CO4" s="277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859.03302001953125</v>
      </c>
      <c r="C5" s="78">
        <v>236.43745422363281</v>
      </c>
      <c r="D5" s="71">
        <v>251.494873046875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>
        <f>IF($B$36=0,W6,
IF($B$36=1, W30,
IF($B$36=2, W6,W30)))</f>
        <v>-1.5841719725627301</v>
      </c>
      <c r="N5" s="89" t="s">
        <v>141</v>
      </c>
      <c r="U5" s="88" t="s">
        <v>128</v>
      </c>
      <c r="V5" s="7" t="s">
        <v>2</v>
      </c>
      <c r="W5" s="172">
        <f>'Step (4)'!BU26/1000</f>
        <v>-2.9276325660227531</v>
      </c>
      <c r="X5" s="89" t="s">
        <v>141</v>
      </c>
      <c r="AB5" s="7">
        <v>3</v>
      </c>
      <c r="AC5" s="12">
        <f>'Step (4)'!B6</f>
        <v>637.2139892578125</v>
      </c>
      <c r="AD5">
        <f>'Step (4)'!C6</f>
        <v>254.32754516601563</v>
      </c>
      <c r="AE5" s="13">
        <f>'Step (4)'!D6</f>
        <v>238.19308471679688</v>
      </c>
      <c r="AI5" s="9" t="s">
        <v>58</v>
      </c>
      <c r="AJ5" s="11" t="s">
        <v>56</v>
      </c>
      <c r="AK5" s="9">
        <f>AC46</f>
        <v>-0.26505163105766394</v>
      </c>
      <c r="AL5" s="10">
        <f>AC47</f>
        <v>0.96121770299149067</v>
      </c>
      <c r="AM5" s="10">
        <f>AC48</f>
        <v>-7.6211287414886156E-2</v>
      </c>
      <c r="AN5" s="10">
        <f>AC77</f>
        <v>-0.13687886363334745</v>
      </c>
      <c r="AO5" s="10">
        <f>AC64</f>
        <v>-0.26486517991378677</v>
      </c>
      <c r="AP5" s="10">
        <f>AC65</f>
        <v>0.96423473235863555</v>
      </c>
      <c r="AQ5" s="11">
        <f>AC66</f>
        <v>9.8902670594876018E-3</v>
      </c>
      <c r="AR5" s="7"/>
      <c r="AS5" s="13">
        <f>AC18</f>
        <v>1390.11</v>
      </c>
      <c r="AT5" t="s">
        <v>8</v>
      </c>
      <c r="BB5" s="33" t="s">
        <v>57</v>
      </c>
      <c r="BC5" s="33">
        <f>'Step (4)'!AK6</f>
        <v>0.94428910867504545</v>
      </c>
      <c r="BD5" s="33">
        <f>'Step (4)'!AL6</f>
        <v>0.24276434201258754</v>
      </c>
      <c r="BE5" s="33">
        <f>'Step (4)'!AM6</f>
        <v>-0.22222410644411153</v>
      </c>
      <c r="BF5" s="33">
        <f>'Step (4)'!AN6</f>
        <v>0.98029831718695737</v>
      </c>
      <c r="BG5" s="33">
        <f>'Step (4)'!AO6</f>
        <v>0.95885020167162038</v>
      </c>
      <c r="BH5" s="33">
        <f>'Step (4)'!AP6</f>
        <v>0.26444585397579934</v>
      </c>
      <c r="BI5" s="33">
        <f>'Step (4)'!AQ6</f>
        <v>-0.10331834817351235</v>
      </c>
      <c r="BJ5" s="33"/>
      <c r="BK5" s="33">
        <f>'Step (4)'!AS6</f>
        <v>1848.6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>
        <f>'Step (4)'!BU16</f>
        <v>-1475.9509049285246</v>
      </c>
      <c r="CD5" t="s">
        <v>24</v>
      </c>
      <c r="CE5" s="277"/>
      <c r="CF5" s="277"/>
      <c r="CG5" s="277"/>
      <c r="CH5" s="277"/>
      <c r="CI5" s="277"/>
      <c r="CJ5" s="277"/>
      <c r="CK5" s="277"/>
      <c r="CL5" s="277"/>
      <c r="CM5" s="277"/>
      <c r="CN5" s="277"/>
      <c r="CO5" s="277"/>
      <c r="CQ5" s="50" t="str">
        <f>'Step (4)'!AB84</f>
        <v>Pullrod Unit Vector</v>
      </c>
      <c r="CR5" t="str">
        <f>'Step (4)'!AC84</f>
        <v>i</v>
      </c>
      <c r="CS5" t="str">
        <f>'Step (4)'!AD84</f>
        <v>j</v>
      </c>
      <c r="CT5" s="13" t="str">
        <f>'Step (4)'!AE84</f>
        <v>k</v>
      </c>
      <c r="CV5" s="12" t="str">
        <f>'Step (4)'!AB91</f>
        <v>Pushrod Unit Vector</v>
      </c>
      <c r="CW5" t="str">
        <f>'Step (4)'!AC91</f>
        <v>i</v>
      </c>
      <c r="CX5" t="str">
        <f>'Step (4)'!AD91</f>
        <v>j</v>
      </c>
      <c r="CY5" s="56" t="str">
        <f>'Step (4)'!AE91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724.5831298828125</v>
      </c>
      <c r="DK5">
        <f t="shared" ref="DK5:DL5" si="0">C22</f>
        <v>259.80364990234375</v>
      </c>
      <c r="DL5">
        <f t="shared" si="0"/>
        <v>173.92433166503906</v>
      </c>
    </row>
    <row r="6" spans="2:118" x14ac:dyDescent="0.3">
      <c r="B6" s="77">
        <v>637.2139892578125</v>
      </c>
      <c r="C6" s="78">
        <v>254.32754516601563</v>
      </c>
      <c r="D6" s="71">
        <v>238.19308471679688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>
        <f>'Step (4)'!BU27/1000</f>
        <v>-1.5841719725627301</v>
      </c>
      <c r="X6" s="89" t="s">
        <v>141</v>
      </c>
      <c r="AB6" s="7">
        <v>4</v>
      </c>
      <c r="AC6" s="12">
        <f>'Step (4)'!B8</f>
        <v>855</v>
      </c>
      <c r="AD6">
        <f>'Step (4)'!C8</f>
        <v>200.97999572753906</v>
      </c>
      <c r="AE6" s="13">
        <f>'Step (4)'!D8</f>
        <v>160</v>
      </c>
      <c r="AI6" s="12"/>
      <c r="AJ6" s="13" t="s">
        <v>57</v>
      </c>
      <c r="AK6" s="12">
        <f>AD46</f>
        <v>0.94428910867504545</v>
      </c>
      <c r="AL6">
        <f>AD47</f>
        <v>0.24276434201258754</v>
      </c>
      <c r="AM6">
        <f>AD48</f>
        <v>-0.22222410644411153</v>
      </c>
      <c r="AN6">
        <f>AD77</f>
        <v>0.98029831718695737</v>
      </c>
      <c r="AO6">
        <f>AD64</f>
        <v>0.95885020167162038</v>
      </c>
      <c r="AP6">
        <f>AD65</f>
        <v>0.26444585397579934</v>
      </c>
      <c r="AQ6" s="13">
        <f>AD66</f>
        <v>-0.10331834817351235</v>
      </c>
      <c r="AR6" s="7"/>
      <c r="AS6" s="13">
        <f>AD18</f>
        <v>1848.6</v>
      </c>
      <c r="AT6" t="s">
        <v>8</v>
      </c>
      <c r="BB6" s="33" t="s">
        <v>59</v>
      </c>
      <c r="BC6" s="33">
        <f>'Step (4)'!AK7</f>
        <v>0.19510436210233836</v>
      </c>
      <c r="BD6" s="33">
        <f>'Step (4)'!AL7</f>
        <v>0.13086635053732423</v>
      </c>
      <c r="BE6" s="33">
        <f>'Step (4)'!AM7</f>
        <v>0.97201249281358626</v>
      </c>
      <c r="BF6" s="33">
        <f>'Step (4)'!AN7</f>
        <v>0.14240570919335802</v>
      </c>
      <c r="BG6" s="33">
        <f>'Step (4)'!AO7</f>
        <v>0.1022385799174179</v>
      </c>
      <c r="BH6" s="33">
        <f>'Step (4)'!AP7</f>
        <v>1.7882148312796744E-2</v>
      </c>
      <c r="BI6" s="33">
        <f>'Step (4)'!AQ7</f>
        <v>0.99459916627161371</v>
      </c>
      <c r="BJ6" s="33"/>
      <c r="BK6" s="33">
        <f>'Step (4)'!AS7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>
        <f>'Step (4)'!BU17</f>
        <v>1794.6050167272558</v>
      </c>
      <c r="CD6" t="s">
        <v>25</v>
      </c>
      <c r="CE6" s="277"/>
      <c r="CF6" s="277"/>
      <c r="CG6" s="277"/>
      <c r="CH6" s="277"/>
      <c r="CI6" s="277"/>
      <c r="CJ6" s="277"/>
      <c r="CK6" s="277"/>
      <c r="CL6" s="277"/>
      <c r="CM6" s="277"/>
      <c r="CN6" s="277"/>
      <c r="CO6" s="277"/>
      <c r="CQ6" s="50"/>
      <c r="CR6">
        <f>'Step (4)'!AC86</f>
        <v>-0.14284943054884444</v>
      </c>
      <c r="CS6">
        <f>'Step (4)'!AD86</f>
        <v>-0.82969640229354158</v>
      </c>
      <c r="CT6" s="13">
        <f>'Step (4)'!AE86</f>
        <v>-0.53962757547499773</v>
      </c>
      <c r="CV6" s="12"/>
      <c r="CW6">
        <f>'Step (4)'!AC93</f>
        <v>-0.23407417668695424</v>
      </c>
      <c r="CX6">
        <f>'Step (4)'!AD93</f>
        <v>-0.74075178431570776</v>
      </c>
      <c r="CY6" s="57">
        <f>'Step (4)'!AE93</f>
        <v>0.62967934207929976</v>
      </c>
      <c r="DB6" t="s">
        <v>392</v>
      </c>
      <c r="DC6">
        <f>B14-B$19</f>
        <v>67.40521240234375</v>
      </c>
      <c r="DD6">
        <f t="shared" ref="DD6:DE7" si="1">C14-C$19</f>
        <v>268.5982666015625</v>
      </c>
      <c r="DE6">
        <f t="shared" si="1"/>
        <v>-178.8875732421875</v>
      </c>
      <c r="DI6" t="s">
        <v>412</v>
      </c>
      <c r="DJ6">
        <f>B12</f>
        <v>769.64117431640625</v>
      </c>
      <c r="DK6">
        <f t="shared" ref="DK6:DL7" si="2">C12</f>
        <v>522.6356201171875</v>
      </c>
      <c r="DL6">
        <f t="shared" si="2"/>
        <v>319.48294067382813</v>
      </c>
    </row>
    <row r="7" spans="2:118" x14ac:dyDescent="0.3">
      <c r="B7" s="80">
        <v>812.6258544921875</v>
      </c>
      <c r="C7" s="81">
        <v>504.45492553710938</v>
      </c>
      <c r="D7" s="73">
        <v>204.08511352539063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>
        <f>IF($B$36=0,W7,
IF($B$36=1, W32,
IF($B$36=2, W7,W32)))</f>
        <v>3.2479257622607438</v>
      </c>
      <c r="N7" s="91" t="s">
        <v>141</v>
      </c>
      <c r="U7" s="90" t="s">
        <v>131</v>
      </c>
      <c r="V7" s="30" t="s">
        <v>2</v>
      </c>
      <c r="W7" s="173">
        <f>'Step (4)'!BU28/1000</f>
        <v>3.2479257622607438</v>
      </c>
      <c r="X7" s="91" t="s">
        <v>141</v>
      </c>
      <c r="AB7" s="7">
        <v>5</v>
      </c>
      <c r="AC7" s="12">
        <f>'Step (4)'!B7</f>
        <v>812.6258544921875</v>
      </c>
      <c r="AD7">
        <f>'Step (4)'!C7</f>
        <v>504.45492553710938</v>
      </c>
      <c r="AE7" s="13">
        <f>'Step (4)'!D7</f>
        <v>204.08511352539063</v>
      </c>
      <c r="AI7" s="14"/>
      <c r="AJ7" s="16" t="s">
        <v>59</v>
      </c>
      <c r="AK7" s="12">
        <f>AE46</f>
        <v>0.19510436210233836</v>
      </c>
      <c r="AL7">
        <f>AE47</f>
        <v>0.13086635053732423</v>
      </c>
      <c r="AM7">
        <f>AE48</f>
        <v>0.97201249281358626</v>
      </c>
      <c r="AN7">
        <f>AE77</f>
        <v>0.14240570919335802</v>
      </c>
      <c r="AO7">
        <f>AE64</f>
        <v>0.1022385799174179</v>
      </c>
      <c r="AP7">
        <f>AE65</f>
        <v>1.7882148312796744E-2</v>
      </c>
      <c r="AQ7" s="13">
        <f>AE66</f>
        <v>0.99459916627161371</v>
      </c>
      <c r="AR7" s="7"/>
      <c r="AS7" s="13">
        <f>AE18</f>
        <v>1656</v>
      </c>
      <c r="AT7" t="s">
        <v>8</v>
      </c>
      <c r="BB7" s="33" t="s">
        <v>61</v>
      </c>
      <c r="BC7" s="33">
        <f>'Step (4)'!AK8</f>
        <v>-286.11654151575834</v>
      </c>
      <c r="BD7" s="33">
        <f>'Step (4)'!AL8</f>
        <v>-78.464090220799434</v>
      </c>
      <c r="BE7" s="33">
        <f>'Step (4)'!AM8</f>
        <v>5.4399216446600533</v>
      </c>
      <c r="BF7" s="33">
        <f>'Step (4)'!AN8</f>
        <v>-190.11716295971578</v>
      </c>
      <c r="BG7" s="33">
        <f>'Step (4)'!AO8</f>
        <v>-121.56790738070234</v>
      </c>
      <c r="BH7" s="33">
        <f>'Step (4)'!AP8</f>
        <v>-33.1421405516381</v>
      </c>
      <c r="BI7" s="33">
        <f>'Step (4)'!AQ8</f>
        <v>-24.499099374552785</v>
      </c>
      <c r="BJ7" s="33"/>
      <c r="BK7" s="33">
        <f>'Step (4)'!AS8</f>
        <v>48000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>
        <f>'Step (4)'!BU18</f>
        <v>3247.9257622607456</v>
      </c>
      <c r="CD7" t="s">
        <v>45</v>
      </c>
      <c r="CE7" s="277"/>
      <c r="CF7" s="277"/>
      <c r="CG7" s="277"/>
      <c r="CH7" s="277"/>
      <c r="CI7" s="277"/>
      <c r="CJ7" s="277"/>
      <c r="CK7" s="277"/>
      <c r="CL7" s="277"/>
      <c r="CM7" s="277"/>
      <c r="CN7" s="277"/>
      <c r="CO7" s="277"/>
      <c r="CQ7" s="50"/>
      <c r="CT7" s="13"/>
      <c r="CV7" s="12"/>
      <c r="CY7" s="56"/>
      <c r="DB7" t="s">
        <v>393</v>
      </c>
      <c r="DC7">
        <f>B15-B$19</f>
        <v>-4.948974609375</v>
      </c>
      <c r="DD7">
        <f t="shared" si="1"/>
        <v>39.626007080078125</v>
      </c>
      <c r="DE7">
        <f t="shared" si="1"/>
        <v>15.751312255859375</v>
      </c>
      <c r="DI7" t="s">
        <v>413</v>
      </c>
      <c r="DJ7">
        <f>B13</f>
        <v>734.21588134765625</v>
      </c>
      <c r="DK7">
        <f t="shared" si="2"/>
        <v>316.87884521484375</v>
      </c>
      <c r="DL7">
        <f t="shared" si="2"/>
        <v>185.66046142578125</v>
      </c>
    </row>
    <row r="8" spans="2:118" x14ac:dyDescent="0.3">
      <c r="B8" s="80">
        <v>855</v>
      </c>
      <c r="C8" s="81">
        <v>200.97999572753906</v>
      </c>
      <c r="D8" s="73">
        <v>160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>
        <f>IF($B$36=0,W8,
IF($B$36=1, W33,
IF($B$36=2, W8,W33)))</f>
        <v>1.2570180448914057</v>
      </c>
      <c r="N8" s="89" t="s">
        <v>141</v>
      </c>
      <c r="U8" s="88" t="s">
        <v>132</v>
      </c>
      <c r="V8" s="7" t="s">
        <v>2</v>
      </c>
      <c r="W8" s="172">
        <f>'Step (4)'!BU29/1000</f>
        <v>1.2570180448914057</v>
      </c>
      <c r="X8" s="89" t="s">
        <v>141</v>
      </c>
      <c r="AB8" s="7">
        <v>6</v>
      </c>
      <c r="AC8" s="12">
        <f>'Step (4)'!B10</f>
        <v>868.49359130859375</v>
      </c>
      <c r="AD8">
        <f>'Step (4)'!C10</f>
        <v>243.52635192871094</v>
      </c>
      <c r="AE8" s="13">
        <f>'Step (4)'!D10</f>
        <v>113.06121826171875</v>
      </c>
      <c r="AI8" s="12" t="s">
        <v>60</v>
      </c>
      <c r="AJ8" s="13" t="s">
        <v>61</v>
      </c>
      <c r="AK8" s="12">
        <f>AC50</f>
        <v>-286.11654151575834</v>
      </c>
      <c r="AL8">
        <f>AC51</f>
        <v>-78.464090220799434</v>
      </c>
      <c r="AM8">
        <f>AC52</f>
        <v>5.4399216446600533</v>
      </c>
      <c r="AN8">
        <f>AC79</f>
        <v>-190.11716295971578</v>
      </c>
      <c r="AO8">
        <f>AC68</f>
        <v>-121.56790738070234</v>
      </c>
      <c r="AP8">
        <f>AC69</f>
        <v>-33.1421405516381</v>
      </c>
      <c r="AQ8" s="13">
        <f>AC70</f>
        <v>-24.499099374552785</v>
      </c>
      <c r="AR8" s="7"/>
      <c r="AS8" s="13">
        <f>AC19*1000</f>
        <v>48000</v>
      </c>
      <c r="AT8" t="s">
        <v>422</v>
      </c>
      <c r="BB8" s="33" t="s">
        <v>62</v>
      </c>
      <c r="BC8" s="33">
        <f>'Step (4)'!AK9</f>
        <v>-75.719623975023296</v>
      </c>
      <c r="BD8" s="33">
        <f>'Step (4)'!AL9</f>
        <v>280.01558872135837</v>
      </c>
      <c r="BE8" s="33">
        <f>'Step (4)'!AM9</f>
        <v>-15.855237938655321</v>
      </c>
      <c r="BF8" s="33">
        <f>'Step (4)'!AN9</f>
        <v>-29.354030838182897</v>
      </c>
      <c r="BG8" s="33">
        <f>'Step (4)'!AO9</f>
        <v>-32.511776038412208</v>
      </c>
      <c r="BH8" s="33">
        <f>'Step (4)'!AP9</f>
        <v>118.40890768919802</v>
      </c>
      <c r="BI8" s="33">
        <f>'Step (4)'!AQ9</f>
        <v>1.3436306670748845</v>
      </c>
      <c r="BJ8" s="33"/>
      <c r="BK8" s="33">
        <f>'Step (4)'!AS9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>
        <f>'Step (4)'!BU19</f>
        <v>1295.7125652364716</v>
      </c>
      <c r="CD8" t="s">
        <v>46</v>
      </c>
      <c r="CE8" s="277"/>
      <c r="CF8" s="277"/>
      <c r="CG8" s="277"/>
      <c r="CH8" s="277"/>
      <c r="CI8" s="277"/>
      <c r="CJ8" s="277"/>
      <c r="CK8" s="277"/>
      <c r="CL8" s="277"/>
      <c r="CM8" s="277"/>
      <c r="CN8" s="277"/>
      <c r="CO8" s="277"/>
      <c r="CQ8" s="50" t="str">
        <f>'Step (4)'!AB36</f>
        <v>Upper Pickup Position</v>
      </c>
      <c r="CR8" t="str">
        <f>'Step (4)'!AC36</f>
        <v>x</v>
      </c>
      <c r="CS8" t="str">
        <f>'Step (4)'!AD36</f>
        <v>y</v>
      </c>
      <c r="CT8" s="13" t="str">
        <f>'Step (4)'!AE36</f>
        <v>z</v>
      </c>
      <c r="CV8" s="12" t="str">
        <f>'Step (4)'!AB54</f>
        <v>Lower Pickup Position</v>
      </c>
      <c r="CW8" t="str">
        <f>'Step (4)'!AC54</f>
        <v>x</v>
      </c>
      <c r="CX8" t="str">
        <f>'Step (4)'!AD54</f>
        <v>y</v>
      </c>
      <c r="CY8" s="56" t="str">
        <f>'Step (4)'!AE54</f>
        <v>z</v>
      </c>
      <c r="DB8" t="s">
        <v>385</v>
      </c>
      <c r="DC8">
        <f>B17-B$19</f>
        <v>-12.371337890625</v>
      </c>
      <c r="DD8">
        <f t="shared" ref="DD8:DE9" si="3">C17-C$19</f>
        <v>42.320098876953125</v>
      </c>
      <c r="DE8">
        <f t="shared" si="3"/>
        <v>38.427978515625</v>
      </c>
      <c r="DI8" t="s">
        <v>385</v>
      </c>
      <c r="DJ8">
        <f>B20</f>
        <v>732.3968505859375</v>
      </c>
      <c r="DK8">
        <f t="shared" ref="DK8:DL9" si="4">C20</f>
        <v>301.06387329101563</v>
      </c>
      <c r="DL8">
        <f t="shared" si="4"/>
        <v>221.27531433105469</v>
      </c>
    </row>
    <row r="9" spans="2:118" x14ac:dyDescent="0.3">
      <c r="B9" s="83">
        <v>778.50115966796875</v>
      </c>
      <c r="C9" s="84">
        <v>569.31195068359375</v>
      </c>
      <c r="D9" s="69">
        <v>147.79850769042969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>
        <f>IF($B$36=0,W9,
IF($B$36=1, W34,
IF($B$36=2, W9,W34)))</f>
        <v>3.0040255967238028</v>
      </c>
      <c r="N9" s="89" t="s">
        <v>141</v>
      </c>
      <c r="U9" s="88" t="s">
        <v>132</v>
      </c>
      <c r="V9" s="7" t="s">
        <v>3</v>
      </c>
      <c r="W9" s="172">
        <f>'Step (4)'!BU30/1000</f>
        <v>3.0040255967238028</v>
      </c>
      <c r="X9" s="89" t="s">
        <v>141</v>
      </c>
      <c r="AB9" s="7">
        <v>7</v>
      </c>
      <c r="AC9" s="12">
        <f>'Step (4)'!B9</f>
        <v>778.50115966796875</v>
      </c>
      <c r="AD9">
        <f>'Step (4)'!C9</f>
        <v>569.31195068359375</v>
      </c>
      <c r="AE9" s="13">
        <f>'Step (4)'!D9</f>
        <v>147.79850769042969</v>
      </c>
      <c r="AI9" s="12"/>
      <c r="AJ9" s="13" t="s">
        <v>62</v>
      </c>
      <c r="AK9" s="12">
        <f>AD50</f>
        <v>-75.719623975023296</v>
      </c>
      <c r="AL9">
        <f>AD51</f>
        <v>280.01558872135837</v>
      </c>
      <c r="AM9">
        <f>AD52</f>
        <v>-15.855237938655321</v>
      </c>
      <c r="AN9">
        <f>AD79</f>
        <v>-29.354030838182897</v>
      </c>
      <c r="AO9">
        <f>AD68</f>
        <v>-32.511776038412208</v>
      </c>
      <c r="AP9">
        <f>AD69</f>
        <v>118.40890768919802</v>
      </c>
      <c r="AQ9" s="13">
        <f>AD70</f>
        <v>1.3436306670748845</v>
      </c>
      <c r="AR9" s="7"/>
      <c r="AS9" s="13">
        <f>AD19*1000</f>
        <v>0</v>
      </c>
      <c r="AT9" t="s">
        <v>422</v>
      </c>
      <c r="BB9" s="33" t="s">
        <v>63</v>
      </c>
      <c r="BC9" s="33">
        <f>'Step (4)'!AK10</f>
        <v>-22.216006459515562</v>
      </c>
      <c r="BD9" s="33">
        <f>'Step (4)'!AL10</f>
        <v>56.876900666861133</v>
      </c>
      <c r="BE9" s="33">
        <f>'Step (4)'!AM10</f>
        <v>-3.1983463940900432</v>
      </c>
      <c r="BF9" s="33">
        <f>'Step (4)'!AN10</f>
        <v>19.329883793249643</v>
      </c>
      <c r="BG9" s="33">
        <f>'Step (4)'!AO10</f>
        <v>-10.027356109858632</v>
      </c>
      <c r="BH9" s="33">
        <f>'Step (4)'!AP10</f>
        <v>36.016830926773387</v>
      </c>
      <c r="BI9" s="33">
        <f>'Step (4)'!AQ10</f>
        <v>0.38319390316543217</v>
      </c>
      <c r="BJ9" s="33"/>
      <c r="BK9" s="33">
        <f>'Step (4)'!AS10</f>
        <v>134000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>
        <f>'Step (4)'!BU20</f>
        <v>3102.9772782735763</v>
      </c>
      <c r="CD9" t="s">
        <v>47</v>
      </c>
      <c r="CE9" s="277"/>
      <c r="CF9" s="277"/>
      <c r="CG9" s="277"/>
      <c r="CH9" s="277"/>
      <c r="CI9" s="277"/>
      <c r="CJ9" s="277"/>
      <c r="CK9" s="277"/>
      <c r="CL9" s="277"/>
      <c r="CM9" s="277"/>
      <c r="CN9" s="277"/>
      <c r="CO9" s="277"/>
      <c r="CQ9" s="50" t="str">
        <f>'Step (4)'!AB37</f>
        <v>2--</v>
      </c>
      <c r="CR9">
        <f>'Step (4)'!AC37</f>
        <v>-6.45989990234375</v>
      </c>
      <c r="CS9">
        <f>'Step (4)'!AD37</f>
        <v>-60.80322265625</v>
      </c>
      <c r="CT9" s="13">
        <f>'Step (4)'!AE37</f>
        <v>290.43389892578125</v>
      </c>
      <c r="CV9" s="12" t="str">
        <f>'Step (4)'!AB55</f>
        <v>7--</v>
      </c>
      <c r="CW9">
        <f>'Step (4)'!AC55</f>
        <v>-0.12982177734375</v>
      </c>
      <c r="CX9">
        <f>'Step (4)'!AD55</f>
        <v>-37.38836669921875</v>
      </c>
      <c r="CY9" s="56">
        <f>'Step (4)'!AE55</f>
        <v>122.79850769042969</v>
      </c>
      <c r="DB9" t="s">
        <v>386</v>
      </c>
      <c r="DC9">
        <f>B18-B$19</f>
        <v>-56.1199951171875</v>
      </c>
      <c r="DD9">
        <f t="shared" si="3"/>
        <v>-10</v>
      </c>
      <c r="DE9">
        <f t="shared" si="3"/>
        <v>170.95022583007813</v>
      </c>
      <c r="DI9" t="s">
        <v>386</v>
      </c>
      <c r="DJ9">
        <f>B21</f>
        <v>723.6514892578125</v>
      </c>
      <c r="DK9">
        <f t="shared" si="4"/>
        <v>228.89471435546875</v>
      </c>
      <c r="DL9">
        <f t="shared" si="4"/>
        <v>363.4765625</v>
      </c>
    </row>
    <row r="10" spans="2:118" ht="15" thickBot="1" x14ac:dyDescent="0.35">
      <c r="B10" s="83">
        <v>868.49359130859375</v>
      </c>
      <c r="C10" s="84">
        <v>243.52635192871094</v>
      </c>
      <c r="D10" s="69">
        <v>113.06121826171875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1.7994699844434627</v>
      </c>
      <c r="N10" s="89" t="s">
        <v>141</v>
      </c>
      <c r="O10" s="1"/>
      <c r="U10" s="88" t="s">
        <v>132</v>
      </c>
      <c r="V10" s="7" t="s">
        <v>4</v>
      </c>
      <c r="W10" s="172">
        <f>'Step (4)'!BU31/1000</f>
        <v>1.7994699844434627</v>
      </c>
      <c r="X10" s="89" t="s">
        <v>141</v>
      </c>
      <c r="AB10" s="7">
        <v>8</v>
      </c>
      <c r="AC10" s="12">
        <f>'Step (4)'!B11</f>
        <v>629.2022705078125</v>
      </c>
      <c r="AD10">
        <f>'Step (4)'!C11</f>
        <v>227.17037963867188</v>
      </c>
      <c r="AE10" s="13">
        <f>'Step (4)'!D11</f>
        <v>113.74167633056641</v>
      </c>
      <c r="AI10" s="14"/>
      <c r="AJ10" s="16" t="s">
        <v>63</v>
      </c>
      <c r="AK10" s="14">
        <f>AE50</f>
        <v>-22.216006459515562</v>
      </c>
      <c r="AL10" s="15">
        <f>AE51</f>
        <v>56.876900666861133</v>
      </c>
      <c r="AM10" s="15">
        <f>AE52</f>
        <v>-3.1983463940900432</v>
      </c>
      <c r="AN10" s="15">
        <f>AE79</f>
        <v>19.329883793249643</v>
      </c>
      <c r="AO10" s="15">
        <f>AE68</f>
        <v>-10.027356109858632</v>
      </c>
      <c r="AP10" s="15">
        <f>AE69</f>
        <v>36.016830926773387</v>
      </c>
      <c r="AQ10" s="16">
        <f>AE70</f>
        <v>0.38319390316543217</v>
      </c>
      <c r="AR10" s="8"/>
      <c r="AS10" s="16">
        <f>AE19*1000</f>
        <v>134000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7"/>
      <c r="CF10" s="277"/>
      <c r="CG10" s="277"/>
      <c r="CH10" s="277"/>
      <c r="CI10" s="277"/>
      <c r="CJ10" s="277"/>
      <c r="CK10" s="277"/>
      <c r="CL10" s="277"/>
      <c r="CM10" s="277"/>
      <c r="CN10" s="277"/>
      <c r="CO10" s="277"/>
      <c r="CQ10" s="50"/>
      <c r="CT10" s="13"/>
      <c r="CV10" s="12"/>
      <c r="CY10" s="56"/>
    </row>
    <row r="11" spans="2:118" x14ac:dyDescent="0.3">
      <c r="B11" s="83">
        <v>629.2022705078125</v>
      </c>
      <c r="C11" s="84">
        <v>227.17037963867188</v>
      </c>
      <c r="D11" s="69">
        <v>113.74167633056641</v>
      </c>
      <c r="E11" s="69" t="s">
        <v>113</v>
      </c>
      <c r="F11" s="68" t="s">
        <v>92</v>
      </c>
      <c r="G11" s="85" t="s">
        <v>355</v>
      </c>
      <c r="K11" s="274" t="s">
        <v>134</v>
      </c>
      <c r="L11" s="275"/>
      <c r="M11" s="275"/>
      <c r="N11" s="276"/>
      <c r="U11" s="262" t="s">
        <v>134</v>
      </c>
      <c r="V11" s="263"/>
      <c r="W11" s="263"/>
      <c r="X11" s="264"/>
      <c r="AB11" s="26" t="s">
        <v>84</v>
      </c>
      <c r="AC11" s="12">
        <f>'Step (4)'!B16</f>
        <v>778.6309814453125</v>
      </c>
      <c r="AD11">
        <f>'Step (4)'!C16</f>
        <v>606.7003173828125</v>
      </c>
      <c r="AE11" s="13">
        <f>'Step (4)'!D16</f>
        <v>25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7"/>
      <c r="CF11" s="277"/>
      <c r="CG11" s="277"/>
      <c r="CH11" s="277"/>
      <c r="CI11" s="277"/>
      <c r="CJ11" s="277"/>
      <c r="CK11" s="277"/>
      <c r="CL11" s="277"/>
      <c r="CM11" s="277"/>
      <c r="CN11" s="277"/>
      <c r="CO11" s="277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>
        <f>W13</f>
        <v>-2.5688484659944266</v>
      </c>
      <c r="DD11" t="s">
        <v>141</v>
      </c>
      <c r="DI11" t="s">
        <v>145</v>
      </c>
      <c r="DJ11" s="178">
        <f>W37</f>
        <v>5.4504280418678794</v>
      </c>
      <c r="DK11" t="s">
        <v>141</v>
      </c>
    </row>
    <row r="12" spans="2:118" x14ac:dyDescent="0.3">
      <c r="B12" s="77">
        <v>769.64117431640625</v>
      </c>
      <c r="C12" s="78">
        <v>522.6356201171875</v>
      </c>
      <c r="D12" s="71">
        <v>319.48294067382813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(4)'!B12</f>
        <v>769.64117431640625</v>
      </c>
      <c r="AD12">
        <f>'Step (4)'!C12</f>
        <v>522.6356201171875</v>
      </c>
      <c r="AE12" s="13">
        <f>'Step (4)'!D12</f>
        <v>319.48294067382813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>
        <f>'Step (4)'!BU26</f>
        <v>-2927.6325660227531</v>
      </c>
      <c r="CD12" t="s">
        <v>23</v>
      </c>
      <c r="CE12" s="277"/>
      <c r="CF12" s="277"/>
      <c r="CG12" s="277"/>
      <c r="CH12" s="277"/>
      <c r="CI12" s="277"/>
      <c r="CJ12" s="277"/>
      <c r="CK12" s="277"/>
      <c r="CL12" s="277"/>
      <c r="CM12" s="277"/>
      <c r="CN12" s="277"/>
      <c r="CO12" s="277"/>
      <c r="CQ12" s="58" t="str">
        <f>'Step (4)'!AB48</f>
        <v>uz^</v>
      </c>
      <c r="CR12" s="15">
        <f>'Step (4)'!AC48</f>
        <v>-7.6211287414886156E-2</v>
      </c>
      <c r="CS12" s="15">
        <f>'Step (4)'!AD48</f>
        <v>-0.22222410644411153</v>
      </c>
      <c r="CT12" s="16">
        <f>'Step (4)'!AE48</f>
        <v>0.97201249281358626</v>
      </c>
      <c r="CV12" s="14" t="str">
        <f>'Step (4)'!AB66</f>
        <v>lz^</v>
      </c>
      <c r="CW12" s="15">
        <f>'Step (4)'!AC66</f>
        <v>9.8902670594876018E-3</v>
      </c>
      <c r="CX12" s="15">
        <f>'Step (4)'!AD66</f>
        <v>-0.10331834817351235</v>
      </c>
      <c r="CY12" s="59">
        <f>'Step (4)'!AE66</f>
        <v>0.99459916627161371</v>
      </c>
    </row>
    <row r="13" spans="2:118" x14ac:dyDescent="0.3">
      <c r="B13" s="77">
        <v>734.21588134765625</v>
      </c>
      <c r="C13" s="78">
        <v>316.87884521484375</v>
      </c>
      <c r="D13" s="71">
        <v>185.66046142578125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>
        <f t="shared" ref="M13:M19" si="5">IF($B$36=0,W13,
IF($B$36=1, W37,
IF($B$36=2, W13,W37)))</f>
        <v>-2.5688484659944266</v>
      </c>
      <c r="N13" s="91" t="s">
        <v>141</v>
      </c>
      <c r="U13" s="92" t="s">
        <v>139</v>
      </c>
      <c r="V13" s="5"/>
      <c r="W13" s="173">
        <f>'Step (4)'!CW18/1000</f>
        <v>-2.5688484659944266</v>
      </c>
      <c r="X13" s="91" t="s">
        <v>141</v>
      </c>
      <c r="AB13" s="7">
        <v>11</v>
      </c>
      <c r="AC13" s="12">
        <f>'Step (4)'!B13</f>
        <v>734.21588134765625</v>
      </c>
      <c r="AD13">
        <f>'Step (4)'!C13</f>
        <v>316.87884521484375</v>
      </c>
      <c r="AE13" s="13">
        <f>'Step (4)'!D13</f>
        <v>185.66046142578125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>
        <f>'Step (4)'!BU27</f>
        <v>-1584.1719725627302</v>
      </c>
      <c r="CD13" t="s">
        <v>24</v>
      </c>
      <c r="CE13" s="277"/>
      <c r="CF13" s="277"/>
      <c r="CG13" s="277"/>
      <c r="CH13" s="277"/>
      <c r="CI13" s="277"/>
      <c r="CJ13" s="277"/>
      <c r="CK13" s="277"/>
      <c r="CL13" s="277"/>
      <c r="CM13" s="277"/>
      <c r="CN13" s="277"/>
      <c r="CO13" s="277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775.40521240234375</v>
      </c>
      <c r="C14" s="84">
        <v>543.5982666015625</v>
      </c>
      <c r="D14" s="69">
        <v>155.16220092773438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>
        <f t="shared" si="5"/>
        <v>-0.83623948181466901</v>
      </c>
      <c r="N14" s="89" t="s">
        <v>141</v>
      </c>
      <c r="U14" s="50" t="s">
        <v>135</v>
      </c>
      <c r="V14" s="13"/>
      <c r="W14" s="172">
        <f>'Step (4)'!CW88/1000</f>
        <v>-0.83623948181466901</v>
      </c>
      <c r="X14" s="89" t="s">
        <v>141</v>
      </c>
      <c r="AB14" s="7">
        <v>12</v>
      </c>
      <c r="AC14" s="12">
        <f>'Step (4)'!B14</f>
        <v>775.40521240234375</v>
      </c>
      <c r="AD14">
        <f>'Step (4)'!C14</f>
        <v>543.5982666015625</v>
      </c>
      <c r="AE14" s="13">
        <f>'Step (4)'!D14</f>
        <v>155.16220092773438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>
        <f>'Step (4)'!BU28</f>
        <v>3247.9257622607438</v>
      </c>
      <c r="CD14" t="s">
        <v>45</v>
      </c>
      <c r="CE14" s="277"/>
      <c r="CF14" s="277"/>
      <c r="CG14" s="277"/>
      <c r="CH14" s="277"/>
      <c r="CI14" s="277"/>
      <c r="CJ14" s="277"/>
      <c r="CK14" s="277"/>
      <c r="CL14" s="277"/>
      <c r="CM14" s="277"/>
      <c r="CN14" s="277"/>
      <c r="CO14" s="277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703.051025390625</v>
      </c>
      <c r="C15" s="84">
        <v>314.62600708007813</v>
      </c>
      <c r="D15" s="69">
        <v>349.80108642578125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>
        <f t="shared" si="5"/>
        <v>-2.4854847179991988</v>
      </c>
      <c r="N15" s="89" t="s">
        <v>141</v>
      </c>
      <c r="U15" s="50" t="s">
        <v>136</v>
      </c>
      <c r="V15" s="13"/>
      <c r="W15" s="172">
        <f>'Step (4)'!CW83/1000</f>
        <v>-2.4854847179991988</v>
      </c>
      <c r="X15" s="89" t="s">
        <v>141</v>
      </c>
      <c r="AB15" s="8">
        <v>13</v>
      </c>
      <c r="AC15" s="14">
        <f>'Step (4)'!B15</f>
        <v>703.051025390625</v>
      </c>
      <c r="AD15" s="15">
        <f>'Step (4)'!C15</f>
        <v>314.62600708007813</v>
      </c>
      <c r="AE15" s="16">
        <f>'Step (4)'!D15</f>
        <v>349.80108642578125</v>
      </c>
      <c r="AJ15" s="277" t="e" vm="2">
        <v>#VALUE!</v>
      </c>
      <c r="AK15" s="277"/>
      <c r="AL15" s="277"/>
      <c r="AM15" s="277"/>
      <c r="AN15" s="277"/>
      <c r="AO15" s="277"/>
      <c r="AP15" s="277"/>
      <c r="AQ15" s="277"/>
      <c r="AR15" s="277"/>
      <c r="BB15" s="33" t="s">
        <v>56</v>
      </c>
      <c r="BC15" s="33">
        <f t="shared" ref="BC15:BH20" si="6">BC4</f>
        <v>-0.26505163105766394</v>
      </c>
      <c r="BD15" s="33">
        <f t="shared" si="6"/>
        <v>0.96121770299149067</v>
      </c>
      <c r="BE15" s="33">
        <f t="shared" si="6"/>
        <v>-7.6211287414886156E-2</v>
      </c>
      <c r="BF15" s="33">
        <f t="shared" si="6"/>
        <v>-0.13687886363334745</v>
      </c>
      <c r="BG15" s="33">
        <f t="shared" si="6"/>
        <v>-0.26486517991378677</v>
      </c>
      <c r="BH15" s="33">
        <f t="shared" si="6"/>
        <v>0.96423473235863555</v>
      </c>
      <c r="BI15" s="33"/>
      <c r="BJ15" s="33">
        <f t="shared" ref="BJ15:BJ20" si="7">BK4</f>
        <v>1390.11</v>
      </c>
      <c r="BK15" s="33"/>
      <c r="BL15" s="33"/>
      <c r="BM15" s="37">
        <f t="array" ref="BM15:BR20">MINVERSE(BC15:BH20)</f>
        <v>0.46872248477572631</v>
      </c>
      <c r="BN15" s="38">
        <v>-0.6438408737054353</v>
      </c>
      <c r="BO15" s="38">
        <v>-0.12105471549210318</v>
      </c>
      <c r="BP15" s="38">
        <v>-5.1677149320438513E-3</v>
      </c>
      <c r="BQ15" s="38">
        <v>3.0114335930276996E-4</v>
      </c>
      <c r="BR15" s="39">
        <v>-1.3506461005433007E-2</v>
      </c>
      <c r="BS15" s="40">
        <f t="shared" ref="BS15:BS20" si="8">BJ15</f>
        <v>1390.11</v>
      </c>
      <c r="BT15" s="33" t="s">
        <v>49</v>
      </c>
      <c r="BU15" s="40">
        <f t="array" ref="BU15:BU20">MMULT(BM15:BR20,BS15:BS20)</f>
        <v>-2797.0111261413331</v>
      </c>
      <c r="BV15" s="33" t="s">
        <v>23</v>
      </c>
      <c r="BW15" s="33"/>
      <c r="BX15" s="33"/>
      <c r="BY15" s="33"/>
      <c r="CC15">
        <f>'Step (4)'!BU29</f>
        <v>1257.0180448914057</v>
      </c>
      <c r="CD15" t="s">
        <v>46</v>
      </c>
      <c r="CE15" s="277"/>
      <c r="CF15" s="277"/>
      <c r="CG15" s="277"/>
      <c r="CH15" s="277"/>
      <c r="CI15" s="277"/>
      <c r="CJ15" s="277"/>
      <c r="CK15" s="277"/>
      <c r="CL15" s="277"/>
      <c r="CM15" s="277"/>
      <c r="CN15" s="277"/>
      <c r="CO15" s="277"/>
      <c r="CQ15" s="50"/>
      <c r="CR15">
        <f>CR6*CR12</f>
        <v>1.0886739008610802E-2</v>
      </c>
      <c r="CS15">
        <f>CS6*CS12</f>
        <v>0.18437854161957637</v>
      </c>
      <c r="CT15">
        <f>CT6*CT12</f>
        <v>-0.52452474482840417</v>
      </c>
      <c r="CW15">
        <f>CW6*CW12</f>
        <v>-2.3150561191636644E-3</v>
      </c>
      <c r="CX15">
        <f>CX6*CX12</f>
        <v>7.6533250762080812E-2</v>
      </c>
      <c r="CY15" s="56">
        <f>CY6*CY12</f>
        <v>0.62627854865052979</v>
      </c>
      <c r="DB15" t="s">
        <v>410</v>
      </c>
      <c r="DC15">
        <f>DC6-DC7</f>
        <v>72.35418701171875</v>
      </c>
      <c r="DD15">
        <f>DD6-DD7</f>
        <v>228.97225952148438</v>
      </c>
      <c r="DE15">
        <f>DE6-DE7</f>
        <v>-194.63888549804688</v>
      </c>
      <c r="DI15" t="s">
        <v>414</v>
      </c>
      <c r="DJ15">
        <f>DJ6-DJ7</f>
        <v>35.42529296875</v>
      </c>
      <c r="DK15">
        <f>DK6-DK7</f>
        <v>205.75677490234375</v>
      </c>
      <c r="DL15">
        <f>DL6-DL7</f>
        <v>133.82247924804688</v>
      </c>
    </row>
    <row r="16" spans="2:118" ht="15" thickBot="1" x14ac:dyDescent="0.35">
      <c r="B16" s="202">
        <v>778.6309814453125</v>
      </c>
      <c r="C16" s="203">
        <v>606.7003173828125</v>
      </c>
      <c r="D16" s="204">
        <v>25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>
        <f t="shared" si="5"/>
        <v>3.2479257622607456</v>
      </c>
      <c r="N16" s="89" t="s">
        <v>141</v>
      </c>
      <c r="U16" s="50" t="s">
        <v>140</v>
      </c>
      <c r="V16" s="13"/>
      <c r="W16" s="172">
        <f>'Step (4)'!CC7/1000</f>
        <v>3.2479257622607456</v>
      </c>
      <c r="X16" s="89" t="s">
        <v>141</v>
      </c>
      <c r="AJ16" s="277"/>
      <c r="AK16" s="277"/>
      <c r="AL16" s="277"/>
      <c r="AM16" s="277"/>
      <c r="AN16" s="277"/>
      <c r="AO16" s="277"/>
      <c r="AP16" s="277"/>
      <c r="AQ16" s="277"/>
      <c r="AR16" s="277"/>
      <c r="AV16" t="s">
        <v>67</v>
      </c>
      <c r="BB16" s="33" t="s">
        <v>57</v>
      </c>
      <c r="BC16" s="33">
        <f t="shared" si="6"/>
        <v>0.94428910867504545</v>
      </c>
      <c r="BD16" s="33">
        <f t="shared" si="6"/>
        <v>0.24276434201258754</v>
      </c>
      <c r="BE16" s="33">
        <f t="shared" si="6"/>
        <v>-0.22222410644411153</v>
      </c>
      <c r="BF16" s="33">
        <f t="shared" si="6"/>
        <v>0.98029831718695737</v>
      </c>
      <c r="BG16" s="33">
        <f t="shared" si="6"/>
        <v>0.95885020167162038</v>
      </c>
      <c r="BH16" s="33">
        <f t="shared" si="6"/>
        <v>0.26444585397579934</v>
      </c>
      <c r="BI16" s="33"/>
      <c r="BJ16" s="33">
        <f t="shared" si="7"/>
        <v>1848.6</v>
      </c>
      <c r="BK16" s="33"/>
      <c r="BL16" s="33"/>
      <c r="BM16" s="41">
        <v>-0.68478802763451829</v>
      </c>
      <c r="BN16" s="33">
        <v>-0.18452113478176593</v>
      </c>
      <c r="BO16" s="33">
        <v>4.8019814080389085E-3</v>
      </c>
      <c r="BP16" s="33">
        <v>-1.4510769167816828E-3</v>
      </c>
      <c r="BQ16" s="33">
        <v>5.8567805753672797E-3</v>
      </c>
      <c r="BR16" s="42">
        <v>-9.0458835285166901E-4</v>
      </c>
      <c r="BS16" s="43">
        <f t="shared" si="8"/>
        <v>1848.6</v>
      </c>
      <c r="BT16" s="33" t="s">
        <v>50</v>
      </c>
      <c r="BU16" s="43">
        <v>-1475.9509049285246</v>
      </c>
      <c r="BV16" s="33" t="s">
        <v>24</v>
      </c>
      <c r="BW16" s="33"/>
      <c r="BX16" s="33"/>
      <c r="BY16" s="33"/>
      <c r="CC16">
        <f>'Step (4)'!BU30</f>
        <v>3004.0255967238027</v>
      </c>
      <c r="CD16" t="s">
        <v>47</v>
      </c>
      <c r="CE16" s="277"/>
      <c r="CF16" s="277"/>
      <c r="CG16" s="277"/>
      <c r="CH16" s="277"/>
      <c r="CI16" s="277"/>
      <c r="CJ16" s="277"/>
      <c r="CK16" s="277"/>
      <c r="CL16" s="277"/>
      <c r="CM16" s="277"/>
      <c r="CN16" s="277"/>
      <c r="CO16" s="277"/>
      <c r="CQ16" s="60" t="s">
        <v>147</v>
      </c>
      <c r="CR16">
        <f>SUM(CR15:CT15)</f>
        <v>-0.32925946420021701</v>
      </c>
      <c r="CV16" s="1" t="s">
        <v>147</v>
      </c>
      <c r="CW16">
        <f>SUM(CW15:CY15)</f>
        <v>0.70049674329344691</v>
      </c>
      <c r="CY16" s="56"/>
      <c r="DB16" t="s">
        <v>42</v>
      </c>
      <c r="DC16">
        <f>DC15/(SQRT(SUMSQ($DC$15:$DE$15)))</f>
        <v>0.23407417668695424</v>
      </c>
      <c r="DD16">
        <f>DD15/(SQRT(SUMSQ($DC$15:$DE$15)))</f>
        <v>0.74075178431570776</v>
      </c>
      <c r="DE16">
        <f>DE15/(SQRT(SUMSQ($DC$15:$DE$15)))</f>
        <v>-0.62967934207929976</v>
      </c>
      <c r="DI16" t="s">
        <v>43</v>
      </c>
      <c r="DJ16">
        <f>DJ15/(SQRT(SUMSQ($DC$15:$DE$15)))</f>
        <v>0.11460492651532769</v>
      </c>
      <c r="DK16">
        <f>DK15/(SQRT(SUMSQ($DC$15:$DE$15)))</f>
        <v>0.6656470022284755</v>
      </c>
      <c r="DL16">
        <f>DL15/(SQRT(SUMSQ($DC$15:$DE$15)))</f>
        <v>0.4329312227241276</v>
      </c>
    </row>
    <row r="17" spans="2:118" x14ac:dyDescent="0.3">
      <c r="B17" s="212">
        <v>695.628662109375</v>
      </c>
      <c r="C17" s="213">
        <v>317.32009887695313</v>
      </c>
      <c r="D17" s="213">
        <v>372.47775268554688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>
        <f t="shared" si="5"/>
        <v>-3.1581890927019258</v>
      </c>
      <c r="N17" s="89" t="s">
        <v>141</v>
      </c>
      <c r="U17" s="50" t="s">
        <v>137</v>
      </c>
      <c r="V17" s="13"/>
      <c r="W17" s="172">
        <f>'Step (4)'!CW63/1000</f>
        <v>-3.1581890927019258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7"/>
      <c r="AK17" s="277"/>
      <c r="AL17" s="277"/>
      <c r="AM17" s="277"/>
      <c r="AN17" s="277"/>
      <c r="AO17" s="277"/>
      <c r="AP17" s="277"/>
      <c r="AQ17" s="277"/>
      <c r="AR17" s="277"/>
      <c r="AV17" t="s">
        <v>66</v>
      </c>
      <c r="BB17" s="33" t="s">
        <v>59</v>
      </c>
      <c r="BC17" s="33">
        <f t="shared" si="6"/>
        <v>0.19510436210233836</v>
      </c>
      <c r="BD17" s="33">
        <f t="shared" si="6"/>
        <v>0.13086635053732423</v>
      </c>
      <c r="BE17" s="33">
        <f t="shared" si="6"/>
        <v>0.97201249281358626</v>
      </c>
      <c r="BF17" s="33">
        <f t="shared" si="6"/>
        <v>0.14240570919335802</v>
      </c>
      <c r="BG17" s="33">
        <f t="shared" si="6"/>
        <v>0.1022385799174179</v>
      </c>
      <c r="BH17" s="33">
        <f t="shared" si="6"/>
        <v>1.7882148312796744E-2</v>
      </c>
      <c r="BI17" s="33"/>
      <c r="BJ17" s="33">
        <f t="shared" si="7"/>
        <v>1656</v>
      </c>
      <c r="BK17" s="33"/>
      <c r="BL17" s="33"/>
      <c r="BM17" s="41">
        <v>7.259891839621381E-2</v>
      </c>
      <c r="BN17" s="33">
        <v>-1.5802643492829463E-2</v>
      </c>
      <c r="BO17" s="33">
        <v>1.01853732774787</v>
      </c>
      <c r="BP17" s="33">
        <v>7.103860131697663E-4</v>
      </c>
      <c r="BQ17" s="33">
        <v>-5.1565443025340576E-4</v>
      </c>
      <c r="BR17" s="42">
        <v>1.5678788460581907E-5</v>
      </c>
      <c r="BS17" s="43">
        <f t="shared" si="8"/>
        <v>1656</v>
      </c>
      <c r="BT17" s="33" t="s">
        <v>51</v>
      </c>
      <c r="BU17" s="43">
        <v>1794.6050167272558</v>
      </c>
      <c r="BV17" s="33" t="s">
        <v>25</v>
      </c>
      <c r="BW17" s="33"/>
      <c r="BX17" s="33"/>
      <c r="BY17" s="33"/>
      <c r="CC17">
        <f>'Step (4)'!BU31</f>
        <v>1799.4699844434626</v>
      </c>
      <c r="CD17" t="s">
        <v>48</v>
      </c>
      <c r="CE17" s="277"/>
      <c r="CF17" s="277"/>
      <c r="CG17" s="277"/>
      <c r="CH17" s="277"/>
      <c r="CI17" s="277"/>
      <c r="CJ17" s="277"/>
      <c r="CK17" s="277"/>
      <c r="CL17" s="277"/>
      <c r="CM17" s="277"/>
      <c r="CN17" s="277"/>
      <c r="CO17" s="277"/>
      <c r="CQ17" s="50"/>
      <c r="CY17" s="56"/>
      <c r="DB17" t="s">
        <v>389</v>
      </c>
      <c r="DC17">
        <f>DC7</f>
        <v>-4.948974609375</v>
      </c>
      <c r="DD17">
        <f>DD7</f>
        <v>39.626007080078125</v>
      </c>
      <c r="DE17">
        <f>DE7</f>
        <v>15.751312255859375</v>
      </c>
      <c r="DF17">
        <f>SQRT(SUMSQ(DC17:DE17))</f>
        <v>42.928040073781915</v>
      </c>
      <c r="DG17" t="s">
        <v>397</v>
      </c>
      <c r="DI17" t="s">
        <v>415</v>
      </c>
      <c r="DJ17">
        <f>DJ7</f>
        <v>734.21588134765625</v>
      </c>
      <c r="DK17">
        <f>DK7</f>
        <v>316.87884521484375</v>
      </c>
      <c r="DL17">
        <f>DL7</f>
        <v>185.66046142578125</v>
      </c>
      <c r="DM17">
        <f>SQRT(SUMSQ(DJ17:DL17))</f>
        <v>820.94760484737549</v>
      </c>
      <c r="DN17" t="s">
        <v>397</v>
      </c>
    </row>
    <row r="18" spans="2:118" ht="15" thickBot="1" x14ac:dyDescent="0.35">
      <c r="B18" s="215">
        <v>651.8800048828125</v>
      </c>
      <c r="C18" s="184">
        <v>265</v>
      </c>
      <c r="D18" s="184">
        <v>505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>
        <f t="shared" si="5"/>
        <v>-5.7051395007165144</v>
      </c>
      <c r="N18" s="89" t="s">
        <v>141</v>
      </c>
      <c r="U18" s="50" t="s">
        <v>138</v>
      </c>
      <c r="V18" s="13"/>
      <c r="W18" s="172">
        <f>'Step (4)'!CW58/1000</f>
        <v>-5.7051395007165144</v>
      </c>
      <c r="X18" s="89" t="s">
        <v>141</v>
      </c>
      <c r="AB18" s="6" t="s">
        <v>6</v>
      </c>
      <c r="AC18" s="9">
        <f>'Step (4)'!C28</f>
        <v>1390.11</v>
      </c>
      <c r="AD18" s="10">
        <f>'Step (4)'!C29</f>
        <v>1848.6</v>
      </c>
      <c r="AE18" s="11">
        <f>'Step (4)'!C30</f>
        <v>1656</v>
      </c>
      <c r="AF18" t="s">
        <v>8</v>
      </c>
      <c r="AJ18" s="277"/>
      <c r="AK18" s="277"/>
      <c r="AL18" s="277"/>
      <c r="AM18" s="277"/>
      <c r="AN18" s="277"/>
      <c r="AO18" s="277"/>
      <c r="AP18" s="277"/>
      <c r="AQ18" s="277"/>
      <c r="AR18" s="277"/>
      <c r="BB18" s="33" t="s">
        <v>61</v>
      </c>
      <c r="BC18" s="33">
        <f t="shared" si="6"/>
        <v>-286.11654151575834</v>
      </c>
      <c r="BD18" s="33">
        <f t="shared" si="6"/>
        <v>-78.464090220799434</v>
      </c>
      <c r="BE18" s="33">
        <f t="shared" si="6"/>
        <v>5.4399216446600533</v>
      </c>
      <c r="BF18" s="33">
        <f t="shared" si="6"/>
        <v>-190.11716295971578</v>
      </c>
      <c r="BG18" s="33">
        <f t="shared" si="6"/>
        <v>-121.56790738070234</v>
      </c>
      <c r="BH18" s="33">
        <f t="shared" si="6"/>
        <v>-33.1421405516381</v>
      </c>
      <c r="BI18" s="33"/>
      <c r="BJ18" s="33">
        <f t="shared" si="7"/>
        <v>48000</v>
      </c>
      <c r="BK18" s="33"/>
      <c r="BL18" s="33"/>
      <c r="BM18" s="41">
        <v>-0.70357300174276294</v>
      </c>
      <c r="BN18" s="33">
        <v>-0.15670547246450392</v>
      </c>
      <c r="BO18" s="33">
        <v>-4.8455806815299471E-2</v>
      </c>
      <c r="BP18" s="33">
        <v>-1.3128752385702324E-3</v>
      </c>
      <c r="BQ18" s="33">
        <v>-4.8563041393229348E-3</v>
      </c>
      <c r="BR18" s="42">
        <v>3.4768031280960947E-2</v>
      </c>
      <c r="BS18" s="43">
        <f t="shared" si="8"/>
        <v>48000</v>
      </c>
      <c r="BT18" s="33" t="s">
        <v>52</v>
      </c>
      <c r="BU18" s="43">
        <v>3247.9257622607456</v>
      </c>
      <c r="BV18" s="33" t="s">
        <v>45</v>
      </c>
      <c r="BW18" s="33"/>
      <c r="BX18" s="33"/>
      <c r="BY18" s="33"/>
      <c r="CE18" s="277"/>
      <c r="CF18" s="277"/>
      <c r="CG18" s="277"/>
      <c r="CH18" s="277"/>
      <c r="CI18" s="277"/>
      <c r="CJ18" s="277"/>
      <c r="CK18" s="277"/>
      <c r="CL18" s="277"/>
      <c r="CM18" s="277"/>
      <c r="CN18" s="277"/>
      <c r="CO18" s="277"/>
      <c r="CQ18" s="61" t="s">
        <v>145</v>
      </c>
      <c r="CR18" s="62">
        <f>-CC6/CR16</f>
        <v>5450.4280418678791</v>
      </c>
      <c r="CS18" s="62"/>
      <c r="CT18" s="62"/>
      <c r="CU18" s="62"/>
      <c r="CV18" s="63" t="s">
        <v>146</v>
      </c>
      <c r="CW18" s="62">
        <f>-CC17/CW16</f>
        <v>-2568.8484659944265</v>
      </c>
      <c r="CX18" s="62"/>
      <c r="CY18" s="64"/>
      <c r="DB18" t="s">
        <v>394</v>
      </c>
      <c r="DC18">
        <f>DC16*DC17</f>
        <v>-1.1584271571340941</v>
      </c>
      <c r="DD18">
        <f t="shared" ref="DD18:DE18" si="9">DD16*DD17</f>
        <v>29.353035449874739</v>
      </c>
      <c r="DE18">
        <f t="shared" si="9"/>
        <v>-9.9182759381551424</v>
      </c>
      <c r="DF18">
        <f>SUM(DC18:DE18)</f>
        <v>18.276332354585499</v>
      </c>
      <c r="DG18" t="s">
        <v>396</v>
      </c>
      <c r="DI18" t="s">
        <v>416</v>
      </c>
      <c r="DJ18">
        <f>DJ16*DJ17</f>
        <v>84.144757128234701</v>
      </c>
      <c r="DK18">
        <f t="shared" ref="DK18:DL18" si="10">DK16*DK17</f>
        <v>210.92945338688185</v>
      </c>
      <c r="DL18">
        <f t="shared" si="10"/>
        <v>80.378210576589197</v>
      </c>
      <c r="DM18">
        <f>SUM(DJ18:DL18)</f>
        <v>375.45242109170573</v>
      </c>
      <c r="DN18" t="s">
        <v>396</v>
      </c>
    </row>
    <row r="19" spans="2:118" ht="15" thickBot="1" x14ac:dyDescent="0.35">
      <c r="B19" s="224">
        <v>708</v>
      </c>
      <c r="C19" s="225">
        <v>275</v>
      </c>
      <c r="D19" s="225">
        <v>334.04977416992188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>
        <f t="shared" si="5"/>
        <v>-1.8547240607259314</v>
      </c>
      <c r="N19" s="91" t="s">
        <v>141</v>
      </c>
      <c r="U19" s="92" t="s">
        <v>402</v>
      </c>
      <c r="V19" s="5"/>
      <c r="W19" s="180">
        <f>DC29</f>
        <v>-1.8547240607259314</v>
      </c>
      <c r="X19" s="91" t="s">
        <v>141</v>
      </c>
      <c r="AB19" s="8" t="s">
        <v>7</v>
      </c>
      <c r="AC19" s="14">
        <f>'Step (4)'!C31</f>
        <v>48</v>
      </c>
      <c r="AD19" s="15">
        <f>'Step (4)'!C32</f>
        <v>0</v>
      </c>
      <c r="AE19" s="16">
        <f>'Step (4)'!C33</f>
        <v>134</v>
      </c>
      <c r="AF19" t="s">
        <v>9</v>
      </c>
      <c r="AJ19" s="277"/>
      <c r="AK19" s="277"/>
      <c r="AL19" s="277"/>
      <c r="AM19" s="277"/>
      <c r="AN19" s="277"/>
      <c r="AO19" s="277"/>
      <c r="AP19" s="277"/>
      <c r="AQ19" s="277"/>
      <c r="AR19" s="277"/>
      <c r="BB19" s="33" t="s">
        <v>62</v>
      </c>
      <c r="BC19" s="33">
        <f t="shared" si="6"/>
        <v>-75.719623975023296</v>
      </c>
      <c r="BD19" s="33">
        <f t="shared" si="6"/>
        <v>280.01558872135837</v>
      </c>
      <c r="BE19" s="33">
        <f t="shared" si="6"/>
        <v>-15.855237938655321</v>
      </c>
      <c r="BF19" s="33">
        <f t="shared" si="6"/>
        <v>-29.354030838182897</v>
      </c>
      <c r="BG19" s="33">
        <f t="shared" si="6"/>
        <v>-32.511776038412208</v>
      </c>
      <c r="BH19" s="33">
        <f t="shared" si="6"/>
        <v>118.40890768919802</v>
      </c>
      <c r="BI19" s="33"/>
      <c r="BJ19" s="33">
        <f t="shared" si="7"/>
        <v>0</v>
      </c>
      <c r="BK19" s="33"/>
      <c r="BL19" s="33"/>
      <c r="BM19" s="41">
        <v>-3.3425283707375998E-2</v>
      </c>
      <c r="BN19" s="33">
        <v>1.7520711455403002</v>
      </c>
      <c r="BO19" s="33">
        <v>0.36605798558001373</v>
      </c>
      <c r="BP19" s="33">
        <v>6.4998325961938162E-3</v>
      </c>
      <c r="BQ19" s="33">
        <v>4.5128846321803532E-3</v>
      </c>
      <c r="BR19" s="42">
        <v>-2.1006606880691586E-2</v>
      </c>
      <c r="BS19" s="43">
        <f t="shared" si="8"/>
        <v>0</v>
      </c>
      <c r="BT19" s="33" t="s">
        <v>53</v>
      </c>
      <c r="BU19" s="43">
        <v>1295.7125652364716</v>
      </c>
      <c r="BV19" s="33" t="s">
        <v>46</v>
      </c>
      <c r="BW19" s="33"/>
      <c r="BX19" s="33"/>
      <c r="BY19" s="33"/>
      <c r="CE19" s="277"/>
      <c r="CF19" s="277"/>
      <c r="CG19" s="277"/>
      <c r="CH19" s="277"/>
      <c r="CI19" s="277"/>
      <c r="CJ19" s="277"/>
      <c r="CK19" s="277"/>
      <c r="CL19" s="277"/>
      <c r="CM19" s="277"/>
      <c r="CN19" s="277"/>
      <c r="CO19" s="277"/>
      <c r="DB19" t="s">
        <v>395</v>
      </c>
      <c r="DC19">
        <f>SQRT(DF17^2-DF18^2)</f>
        <v>38.843175722911191</v>
      </c>
      <c r="DD19" t="s">
        <v>113</v>
      </c>
      <c r="DF19" s="1" t="s">
        <v>398</v>
      </c>
      <c r="DI19" t="s">
        <v>395</v>
      </c>
      <c r="DJ19">
        <f>SQRT(DM17^2-DM18^2)</f>
        <v>730.06194901598519</v>
      </c>
      <c r="DK19" t="s">
        <v>113</v>
      </c>
      <c r="DM19" s="1" t="s">
        <v>398</v>
      </c>
    </row>
    <row r="20" spans="2:118" ht="15" thickBot="1" x14ac:dyDescent="0.35">
      <c r="B20" s="215">
        <v>732.3968505859375</v>
      </c>
      <c r="C20" s="184">
        <v>301.06387329101563</v>
      </c>
      <c r="D20" s="184">
        <v>221.27531433105469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62" t="s">
        <v>419</v>
      </c>
      <c r="V20" s="263"/>
      <c r="W20" s="263"/>
      <c r="X20" s="264"/>
      <c r="AJ20" s="277"/>
      <c r="AK20" s="277"/>
      <c r="AL20" s="277"/>
      <c r="AM20" s="277"/>
      <c r="AN20" s="277"/>
      <c r="AO20" s="277"/>
      <c r="AP20" s="277"/>
      <c r="AQ20" s="277"/>
      <c r="AR20" s="277"/>
      <c r="BB20" s="33" t="s">
        <v>63</v>
      </c>
      <c r="BC20" s="33">
        <f t="shared" si="6"/>
        <v>-22.216006459515562</v>
      </c>
      <c r="BD20" s="33">
        <f t="shared" si="6"/>
        <v>56.876900666861133</v>
      </c>
      <c r="BE20" s="33">
        <f t="shared" si="6"/>
        <v>-3.1983463940900432</v>
      </c>
      <c r="BF20" s="33">
        <f t="shared" si="6"/>
        <v>19.329883793249643</v>
      </c>
      <c r="BG20" s="33">
        <f t="shared" si="6"/>
        <v>-10.027356109858632</v>
      </c>
      <c r="BH20" s="33">
        <f t="shared" si="6"/>
        <v>36.016830926773387</v>
      </c>
      <c r="BI20" s="33"/>
      <c r="BJ20" s="33">
        <f t="shared" si="7"/>
        <v>134000</v>
      </c>
      <c r="BK20" s="33"/>
      <c r="BL20" s="33"/>
      <c r="BM20" s="44">
        <v>1.7452611567280147</v>
      </c>
      <c r="BN20" s="45">
        <v>0.46474424220231508</v>
      </c>
      <c r="BO20" s="45">
        <v>0.13611413873850658</v>
      </c>
      <c r="BP20" s="45">
        <v>1.6812331963461772E-3</v>
      </c>
      <c r="BQ20" s="45">
        <v>-5.2461714386155354E-3</v>
      </c>
      <c r="BR20" s="46">
        <v>-3.6444635941521473E-3</v>
      </c>
      <c r="BS20" s="47">
        <f t="shared" si="8"/>
        <v>134000</v>
      </c>
      <c r="BT20" s="33" t="s">
        <v>54</v>
      </c>
      <c r="BU20" s="47">
        <v>3102.9772782735763</v>
      </c>
      <c r="BV20" s="33" t="s">
        <v>47</v>
      </c>
      <c r="BW20" s="33"/>
      <c r="BX20" s="33"/>
      <c r="BY20" s="33"/>
      <c r="CE20" s="277"/>
      <c r="CF20" s="277"/>
      <c r="CG20" s="277"/>
      <c r="CH20" s="277"/>
      <c r="CI20" s="277"/>
      <c r="CJ20" s="277"/>
      <c r="CK20" s="277"/>
      <c r="CL20" s="277"/>
      <c r="CM20" s="277"/>
      <c r="CN20" s="277"/>
      <c r="CO20" s="277"/>
      <c r="CX20" s="51" t="s">
        <v>267</v>
      </c>
      <c r="CY20" s="111" t="s">
        <v>280</v>
      </c>
    </row>
    <row r="21" spans="2:118" x14ac:dyDescent="0.3">
      <c r="B21" s="215">
        <v>723.6514892578125</v>
      </c>
      <c r="C21" s="184">
        <v>228.89471435546875</v>
      </c>
      <c r="D21" s="184">
        <v>363.4765625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7"/>
      <c r="AK21" s="277"/>
      <c r="AL21" s="277"/>
      <c r="AM21" s="277"/>
      <c r="AN21" s="277"/>
      <c r="AO21" s="277"/>
      <c r="AP21" s="277"/>
      <c r="AQ21" s="277"/>
      <c r="AR21" s="277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7"/>
      <c r="CF21" s="277"/>
      <c r="CG21" s="277"/>
      <c r="CH21" s="277"/>
      <c r="CI21" s="277"/>
      <c r="CJ21" s="277"/>
      <c r="CK21" s="277"/>
      <c r="CL21" s="277"/>
      <c r="CM21" s="277"/>
      <c r="CN21" s="277"/>
      <c r="CO21" s="277"/>
      <c r="DB21" s="1" t="s">
        <v>391</v>
      </c>
      <c r="DI21" s="1" t="s">
        <v>391</v>
      </c>
    </row>
    <row r="22" spans="2:118" ht="13.8" customHeight="1" thickBot="1" x14ac:dyDescent="0.35">
      <c r="B22" s="228">
        <v>724.5831298828125</v>
      </c>
      <c r="C22" s="229">
        <v>259.80364990234375</v>
      </c>
      <c r="D22" s="229">
        <v>173.92433166503906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>
        <f>IF($B$36=0,W22,
IF($B$36=1, W46,
IF($B$36=2, W22,W46)))</f>
        <v>-5.6879052735874569E-2</v>
      </c>
      <c r="N22" s="89" t="s">
        <v>141</v>
      </c>
      <c r="U22" s="50" t="s">
        <v>384</v>
      </c>
      <c r="V22" s="7" t="s">
        <v>2</v>
      </c>
      <c r="W22" s="178">
        <f>DC39</f>
        <v>-5.6879052735874569E-2</v>
      </c>
      <c r="X22" s="89" t="s">
        <v>141</v>
      </c>
      <c r="AB22" s="6">
        <v>1</v>
      </c>
      <c r="AC22" s="18">
        <f t="shared" ref="AC22:AC34" si="11">AC3-$AC$11</f>
        <v>80.40203857421875</v>
      </c>
      <c r="AD22" s="18">
        <f t="shared" ref="AD22:AD34" si="12">AD3-$AD$11</f>
        <v>-370.26286315917969</v>
      </c>
      <c r="AE22" s="18">
        <f t="shared" ref="AE22:AE34" si="13">AE3-$AE$11</f>
        <v>226.494873046875</v>
      </c>
      <c r="AJ22" s="277"/>
      <c r="AK22" s="277"/>
      <c r="AL22" s="277"/>
      <c r="AM22" s="277"/>
      <c r="AN22" s="277"/>
      <c r="AO22" s="277"/>
      <c r="AP22" s="277"/>
      <c r="AQ22" s="277"/>
      <c r="AR22" s="277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7"/>
      <c r="CF22" s="277"/>
      <c r="CG22" s="277"/>
      <c r="CH22" s="277"/>
      <c r="CI22" s="277"/>
      <c r="CJ22" s="277"/>
      <c r="CK22" s="277"/>
      <c r="CL22" s="277"/>
      <c r="CM22" s="277"/>
      <c r="CN22" s="277"/>
      <c r="CO22" s="277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-43.7486572265625</v>
      </c>
      <c r="DD22">
        <f>DD9-DD8</f>
        <v>-52.320098876953125</v>
      </c>
      <c r="DE22">
        <f>DE9-DE8</f>
        <v>132.52224731445313</v>
      </c>
      <c r="DI22" t="s">
        <v>409</v>
      </c>
      <c r="DJ22">
        <f>DJ9-DJ8</f>
        <v>-8.745361328125</v>
      </c>
      <c r="DK22">
        <f>DK9-DK8</f>
        <v>-72.169158935546875</v>
      </c>
      <c r="DL22">
        <f>DL9-DL8</f>
        <v>142.20124816894531</v>
      </c>
    </row>
    <row r="23" spans="2:118" x14ac:dyDescent="0.3">
      <c r="F23" t="s">
        <v>111</v>
      </c>
      <c r="K23" s="50" t="s">
        <v>384</v>
      </c>
      <c r="L23" s="7" t="s">
        <v>3</v>
      </c>
      <c r="M23" s="178">
        <f t="shared" ref="M23:M24" si="14">IF($B$36=0,W23,
IF($B$36=1, W47,
IF($B$36=2, W23,W47)))</f>
        <v>-1.2517913346808482</v>
      </c>
      <c r="N23" s="89" t="s">
        <v>141</v>
      </c>
      <c r="U23" s="50" t="s">
        <v>384</v>
      </c>
      <c r="V23" s="7" t="s">
        <v>3</v>
      </c>
      <c r="W23" s="178">
        <f>DD39</f>
        <v>-1.2517913346808482</v>
      </c>
      <c r="X23" s="89" t="s">
        <v>141</v>
      </c>
      <c r="AB23" s="7">
        <v>2</v>
      </c>
      <c r="AC23" s="19">
        <f t="shared" si="11"/>
        <v>-6.45989990234375</v>
      </c>
      <c r="AD23" s="20">
        <f t="shared" si="12"/>
        <v>-60.80322265625</v>
      </c>
      <c r="AE23" s="21">
        <f t="shared" si="13"/>
        <v>290.43389892578125</v>
      </c>
      <c r="AJ23" s="277"/>
      <c r="AK23" s="277"/>
      <c r="AL23" s="277"/>
      <c r="AM23" s="277"/>
      <c r="AN23" s="277"/>
      <c r="AO23" s="277"/>
      <c r="AP23" s="277"/>
      <c r="AQ23" s="277"/>
      <c r="AR23" s="277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7"/>
      <c r="CF23" s="277"/>
      <c r="CG23" s="277"/>
      <c r="CH23" s="277"/>
      <c r="CI23" s="277"/>
      <c r="CJ23" s="277"/>
      <c r="CK23" s="277"/>
      <c r="CL23" s="277"/>
      <c r="CM23" s="277"/>
      <c r="CN23" s="277"/>
      <c r="CO23" s="277"/>
      <c r="CQ23" s="28" t="s">
        <v>261</v>
      </c>
      <c r="CR23" s="51">
        <f>CC5</f>
        <v>-1475.9509049285246</v>
      </c>
      <c r="CS23" t="s">
        <v>8</v>
      </c>
      <c r="CT23" s="13"/>
      <c r="CV23" s="28" t="s">
        <v>263</v>
      </c>
      <c r="CW23" s="51">
        <f>CC16</f>
        <v>3004.0255967238027</v>
      </c>
      <c r="CX23" t="s">
        <v>8</v>
      </c>
      <c r="CY23" s="13"/>
      <c r="DB23" t="s">
        <v>387</v>
      </c>
      <c r="DC23">
        <f>DC22/(SQRT(SUMSQ($DC$22:$DE$22)))</f>
        <v>-0.29353263296871862</v>
      </c>
      <c r="DD23">
        <f>DD22/(SQRT(SUMSQ($DC$22:$DE$22)))</f>
        <v>-0.35104292003758164</v>
      </c>
      <c r="DE23">
        <f>DE22/(SQRT(SUMSQ($DC$22:$DE$22)))</f>
        <v>0.88916109995542414</v>
      </c>
      <c r="DI23" t="s">
        <v>387</v>
      </c>
      <c r="DJ23">
        <f>DJ22/(SQRT(SUMSQ($DC$22:$DE$22)))</f>
        <v>-5.8677205190853905E-2</v>
      </c>
      <c r="DK23">
        <f>DK22/(SQRT(SUMSQ($DC$22:$DE$22)))</f>
        <v>-0.48422065005978948</v>
      </c>
      <c r="DL23">
        <f>DL22/(SQRT(SUMSQ($DC$22:$DE$22)))</f>
        <v>0.95410258125877623</v>
      </c>
    </row>
    <row r="24" spans="2:118" ht="15" thickBot="1" x14ac:dyDescent="0.35">
      <c r="K24" s="74" t="s">
        <v>384</v>
      </c>
      <c r="L24" s="94" t="s">
        <v>4</v>
      </c>
      <c r="M24" s="235">
        <f t="shared" si="14"/>
        <v>-3.1597673980071184E-2</v>
      </c>
      <c r="N24" s="93" t="s">
        <v>141</v>
      </c>
      <c r="U24" s="74" t="s">
        <v>384</v>
      </c>
      <c r="V24" s="94" t="s">
        <v>4</v>
      </c>
      <c r="W24" s="235">
        <f>DE39</f>
        <v>-3.1597673980071184E-2</v>
      </c>
      <c r="X24" s="93" t="s">
        <v>141</v>
      </c>
      <c r="AB24" s="7">
        <v>3</v>
      </c>
      <c r="AC24" s="19">
        <f t="shared" si="11"/>
        <v>-141.4169921875</v>
      </c>
      <c r="AD24" s="20">
        <f t="shared" si="12"/>
        <v>-352.37277221679688</v>
      </c>
      <c r="AE24" s="21">
        <f t="shared" si="13"/>
        <v>213.19308471679688</v>
      </c>
      <c r="AJ24" s="277"/>
      <c r="AK24" s="277"/>
      <c r="AL24" s="277"/>
      <c r="AM24" s="277"/>
      <c r="AN24" s="277"/>
      <c r="AO24" s="277"/>
      <c r="AP24" s="277"/>
      <c r="AQ24" s="277"/>
      <c r="AR24" s="277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7"/>
      <c r="CF24" s="277"/>
      <c r="CG24" s="277"/>
      <c r="CH24" s="277"/>
      <c r="CI24" s="277"/>
      <c r="CJ24" s="277"/>
      <c r="CK24" s="277"/>
      <c r="CL24" s="277"/>
      <c r="CM24" s="277"/>
      <c r="CN24" s="277"/>
      <c r="CO24" s="277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-12.371337890625</v>
      </c>
      <c r="DD24">
        <f>DD8</f>
        <v>42.320098876953125</v>
      </c>
      <c r="DE24">
        <f>DE8</f>
        <v>38.427978515625</v>
      </c>
      <c r="DF24">
        <f>SQRT(SUMSQ(DC24:DE24))</f>
        <v>58.487180671976652</v>
      </c>
      <c r="DG24" t="s">
        <v>397</v>
      </c>
      <c r="DI24" t="s">
        <v>388</v>
      </c>
      <c r="DJ24">
        <f>DJ8</f>
        <v>732.3968505859375</v>
      </c>
      <c r="DK24">
        <f>DK8</f>
        <v>301.06387329101563</v>
      </c>
      <c r="DL24">
        <f>DL8</f>
        <v>221.27531433105469</v>
      </c>
      <c r="DM24">
        <f>SQRT(SUMSQ(DJ24:DL24))</f>
        <v>822.19667189882</v>
      </c>
      <c r="DN24" t="s">
        <v>397</v>
      </c>
    </row>
    <row r="25" spans="2:118" ht="15" thickBot="1" x14ac:dyDescent="0.35">
      <c r="AB25" s="7">
        <v>4</v>
      </c>
      <c r="AC25" s="19">
        <f t="shared" si="11"/>
        <v>76.3690185546875</v>
      </c>
      <c r="AD25" s="20">
        <f t="shared" si="12"/>
        <v>-405.72032165527344</v>
      </c>
      <c r="AE25" s="21">
        <f t="shared" si="13"/>
        <v>135</v>
      </c>
      <c r="AJ25" s="277"/>
      <c r="AK25" s="277"/>
      <c r="AL25" s="277"/>
      <c r="AM25" s="277"/>
      <c r="AN25" s="277"/>
      <c r="AO25" s="277"/>
      <c r="AP25" s="277"/>
      <c r="AQ25" s="277"/>
      <c r="AR25" s="277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7"/>
      <c r="CF25" s="277"/>
      <c r="CG25" s="277"/>
      <c r="CH25" s="277"/>
      <c r="CI25" s="277"/>
      <c r="CJ25" s="277"/>
      <c r="CK25" s="277"/>
      <c r="CL25" s="277"/>
      <c r="CM25" s="277"/>
      <c r="CN25" s="277"/>
      <c r="CO25" s="277"/>
      <c r="CQ25" s="12"/>
      <c r="CR25" s="51">
        <f>'Step (4)'!AC47</f>
        <v>0.96121770299149067</v>
      </c>
      <c r="CS25" s="51">
        <f>'Step (4)'!AD47</f>
        <v>0.24276434201258754</v>
      </c>
      <c r="CT25" s="67">
        <f>'Step (4)'!AE47</f>
        <v>0.13086635053732423</v>
      </c>
      <c r="CV25" s="12"/>
      <c r="CW25" s="51">
        <f>CR68</f>
        <v>0.96423473235863555</v>
      </c>
      <c r="CX25" s="51">
        <f>CS68</f>
        <v>0.26444585397579934</v>
      </c>
      <c r="CY25" s="67">
        <f>CT68</f>
        <v>1.7882148312796744E-2</v>
      </c>
      <c r="DB25" t="s">
        <v>394</v>
      </c>
      <c r="DC25">
        <f>DC23*DC24</f>
        <v>3.6313913843808296</v>
      </c>
      <c r="DD25">
        <f t="shared" ref="DD25:DE25" si="15">DD23*DD24</f>
        <v>-14.856171086044805</v>
      </c>
      <c r="DE25">
        <f t="shared" si="15"/>
        <v>34.168663646016533</v>
      </c>
      <c r="DF25">
        <f>SUM(DC25:DE25)</f>
        <v>22.943883944352557</v>
      </c>
      <c r="DG25" t="s">
        <v>396</v>
      </c>
      <c r="DI25" t="s">
        <v>416</v>
      </c>
      <c r="DJ25">
        <f>DJ23*DJ24</f>
        <v>-42.975000282966221</v>
      </c>
      <c r="DK25">
        <f t="shared" ref="DK25:DL25" si="16">DK23*DK24</f>
        <v>-145.78134443449369</v>
      </c>
      <c r="DL25">
        <f t="shared" si="16"/>
        <v>211.11934857210636</v>
      </c>
      <c r="DM25">
        <f>SUM(DJ25:DL25)</f>
        <v>22.36300385464645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8" t="s">
        <v>142</v>
      </c>
      <c r="V26" s="269"/>
      <c r="W26" s="269"/>
      <c r="X26" s="270"/>
      <c r="AB26" s="7">
        <v>5</v>
      </c>
      <c r="AC26" s="19">
        <f t="shared" si="11"/>
        <v>33.994873046875</v>
      </c>
      <c r="AD26" s="20">
        <f t="shared" si="12"/>
        <v>-102.24539184570313</v>
      </c>
      <c r="AE26" s="21">
        <f t="shared" si="13"/>
        <v>179.08511352539063</v>
      </c>
      <c r="AJ26" s="277"/>
      <c r="AK26" s="277"/>
      <c r="AL26" s="277"/>
      <c r="AM26" s="277"/>
      <c r="AN26" s="277"/>
      <c r="AO26" s="277"/>
      <c r="AP26" s="277"/>
      <c r="AQ26" s="277"/>
      <c r="AR26" s="277"/>
      <c r="BB26" s="33" t="s">
        <v>56</v>
      </c>
      <c r="BC26" s="33">
        <f t="shared" ref="BC26:BD31" si="17">BC4</f>
        <v>-0.26505163105766394</v>
      </c>
      <c r="BD26" s="33">
        <f t="shared" si="17"/>
        <v>0.96121770299149067</v>
      </c>
      <c r="BE26" s="33">
        <f t="shared" ref="BE26:BH31" si="18">BF4</f>
        <v>-0.13687886363334745</v>
      </c>
      <c r="BF26" s="33">
        <f t="shared" si="18"/>
        <v>-0.26486517991378677</v>
      </c>
      <c r="BG26" s="33">
        <f t="shared" si="18"/>
        <v>0.96423473235863555</v>
      </c>
      <c r="BH26" s="33">
        <f t="shared" si="18"/>
        <v>9.8902670594876018E-3</v>
      </c>
      <c r="BI26" s="33"/>
      <c r="BJ26" s="33">
        <f>BK4</f>
        <v>1390.11</v>
      </c>
      <c r="BK26" s="33"/>
      <c r="BL26" s="33"/>
      <c r="BM26" s="37">
        <f t="array" ref="BM26:BR31">MINVERSE(BC26:BH31)</f>
        <v>0.46343832744508379</v>
      </c>
      <c r="BN26" s="38">
        <v>-0.64269066849162704</v>
      </c>
      <c r="BO26" s="38">
        <v>-0.19518958700050121</v>
      </c>
      <c r="BP26" s="38">
        <v>-5.2194208188807642E-3</v>
      </c>
      <c r="BQ26" s="38">
        <v>3.3867558702593023E-4</v>
      </c>
      <c r="BR26" s="39">
        <v>-1.3507602195781419E-2</v>
      </c>
      <c r="BS26" s="40">
        <f t="shared" ref="BS26:BS31" si="19">BK4</f>
        <v>1390.11</v>
      </c>
      <c r="BT26" s="33" t="s">
        <v>49</v>
      </c>
      <c r="BU26" s="40">
        <f t="array" ref="BU26:BU31">MMULT(BM26:BR31,BS26:BS31)</f>
        <v>-2927.6325660227531</v>
      </c>
      <c r="BV26" s="33" t="s">
        <v>23</v>
      </c>
      <c r="BW26" s="33"/>
      <c r="BX26" s="33"/>
      <c r="BY26" s="33"/>
      <c r="CE26" s="277"/>
      <c r="CF26" s="277"/>
      <c r="CG26" s="277"/>
      <c r="CH26" s="277"/>
      <c r="CI26" s="277"/>
      <c r="CJ26" s="277"/>
      <c r="CK26" s="277"/>
      <c r="CL26" s="277"/>
      <c r="CM26" s="277"/>
      <c r="CN26" s="277"/>
      <c r="CO26" s="277"/>
      <c r="CQ26" s="12"/>
      <c r="CT26" s="13"/>
      <c r="CV26" s="12"/>
      <c r="CY26" s="13"/>
      <c r="DB26" t="s">
        <v>395</v>
      </c>
      <c r="DC26">
        <f>SQRT(DF24^2-DF25^2)</f>
        <v>53.798963675005119</v>
      </c>
      <c r="DD26" t="s">
        <v>113</v>
      </c>
      <c r="DG26" s="1"/>
      <c r="DI26" t="s">
        <v>395</v>
      </c>
      <c r="DJ26">
        <f>SQRT(DM24^2-DM25^2)</f>
        <v>821.89248891816305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2" t="s">
        <v>133</v>
      </c>
      <c r="V27" s="263"/>
      <c r="W27" s="263"/>
      <c r="X27" s="264"/>
      <c r="AB27" s="7">
        <v>6</v>
      </c>
      <c r="AC27" s="19">
        <f t="shared" si="11"/>
        <v>89.86260986328125</v>
      </c>
      <c r="AD27" s="20">
        <f t="shared" si="12"/>
        <v>-363.17396545410156</v>
      </c>
      <c r="AE27" s="21">
        <f t="shared" si="13"/>
        <v>88.06121826171875</v>
      </c>
      <c r="AJ27" s="277"/>
      <c r="AK27" s="277"/>
      <c r="AL27" s="277"/>
      <c r="AM27" s="277"/>
      <c r="AN27" s="277"/>
      <c r="AO27" s="277"/>
      <c r="AP27" s="277"/>
      <c r="AQ27" s="277"/>
      <c r="AR27" s="277"/>
      <c r="BB27" s="33" t="s">
        <v>57</v>
      </c>
      <c r="BC27" s="33">
        <f t="shared" si="17"/>
        <v>0.94428910867504545</v>
      </c>
      <c r="BD27" s="33">
        <f t="shared" si="17"/>
        <v>0.24276434201258754</v>
      </c>
      <c r="BE27" s="33">
        <f t="shared" si="18"/>
        <v>0.98029831718695737</v>
      </c>
      <c r="BF27" s="33">
        <f t="shared" si="18"/>
        <v>0.95885020167162038</v>
      </c>
      <c r="BG27" s="33">
        <f t="shared" si="18"/>
        <v>0.26444585397579934</v>
      </c>
      <c r="BH27" s="33">
        <f t="shared" si="18"/>
        <v>-0.10331834817351235</v>
      </c>
      <c r="BI27" s="33"/>
      <c r="BJ27" s="33">
        <f t="shared" ref="BJ27:BJ31" si="20">BK5</f>
        <v>1848.6</v>
      </c>
      <c r="BK27" s="33"/>
      <c r="BL27" s="33"/>
      <c r="BM27" s="41">
        <v>-0.68916600071756184</v>
      </c>
      <c r="BN27" s="33">
        <v>-0.18356817915403928</v>
      </c>
      <c r="BO27" s="33">
        <v>-5.6619443366077708E-2</v>
      </c>
      <c r="BP27" s="33">
        <v>-1.4939157208979446E-3</v>
      </c>
      <c r="BQ27" s="33">
        <v>5.887876372187296E-3</v>
      </c>
      <c r="BR27" s="42">
        <v>-9.0553383958027827E-4</v>
      </c>
      <c r="BS27" s="43">
        <f t="shared" si="19"/>
        <v>1848.6</v>
      </c>
      <c r="BT27" s="33" t="s">
        <v>50</v>
      </c>
      <c r="BU27" s="43">
        <v>-1584.1719725627302</v>
      </c>
      <c r="BV27" s="33" t="s">
        <v>24</v>
      </c>
      <c r="BW27" s="33"/>
      <c r="BX27" s="33"/>
      <c r="BY27" s="33"/>
      <c r="CE27" s="277"/>
      <c r="CF27" s="277"/>
      <c r="CG27" s="277"/>
      <c r="CH27" s="277"/>
      <c r="CI27" s="277"/>
      <c r="CJ27" s="277"/>
      <c r="CK27" s="277"/>
      <c r="CL27" s="277"/>
      <c r="CM27" s="277"/>
      <c r="CN27" s="277"/>
      <c r="CO27" s="277"/>
      <c r="CQ27" s="28" t="s">
        <v>262</v>
      </c>
      <c r="CR27" s="51">
        <f>CC4</f>
        <v>-2797.0111261413331</v>
      </c>
      <c r="CT27" s="13"/>
      <c r="CV27" s="28" t="s">
        <v>264</v>
      </c>
      <c r="CW27" s="51">
        <f>CC15</f>
        <v>1257.0180448914057</v>
      </c>
      <c r="CY27" s="13"/>
    </row>
    <row r="28" spans="2:118" x14ac:dyDescent="0.3">
      <c r="B28" s="60" t="s">
        <v>56</v>
      </c>
      <c r="C28" s="6" cm="1">
        <f t="array" ref="C28:C33">'Load Sweep Summary'!G4:G9</f>
        <v>1390.11</v>
      </c>
      <c r="D28" s="56" t="s">
        <v>114</v>
      </c>
      <c r="K28" s="279" t="e" vm="3">
        <v>#VALUE!</v>
      </c>
      <c r="L28" s="280"/>
      <c r="M28" s="280"/>
      <c r="N28" s="280"/>
      <c r="O28" s="280"/>
      <c r="P28" s="280"/>
      <c r="Q28" s="280"/>
      <c r="R28" s="280"/>
      <c r="S28" s="281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-0.12982177734375</v>
      </c>
      <c r="AD28" s="20">
        <f t="shared" si="12"/>
        <v>-37.38836669921875</v>
      </c>
      <c r="AE28" s="21">
        <f t="shared" si="13"/>
        <v>122.79850769042969</v>
      </c>
      <c r="AJ28" s="277"/>
      <c r="AK28" s="277"/>
      <c r="AL28" s="277"/>
      <c r="AM28" s="277"/>
      <c r="AN28" s="277"/>
      <c r="AO28" s="277"/>
      <c r="AP28" s="277"/>
      <c r="AQ28" s="277"/>
      <c r="AR28" s="277"/>
      <c r="BB28" s="33" t="s">
        <v>59</v>
      </c>
      <c r="BC28" s="33">
        <f t="shared" si="17"/>
        <v>0.19510436210233836</v>
      </c>
      <c r="BD28" s="33">
        <f t="shared" si="17"/>
        <v>0.13086635053732423</v>
      </c>
      <c r="BE28" s="33">
        <f t="shared" si="18"/>
        <v>0.14240570919335802</v>
      </c>
      <c r="BF28" s="33">
        <f t="shared" si="18"/>
        <v>0.1022385799174179</v>
      </c>
      <c r="BG28" s="33">
        <f t="shared" si="18"/>
        <v>1.7882148312796744E-2</v>
      </c>
      <c r="BH28" s="33">
        <f t="shared" si="18"/>
        <v>0.99459916627161371</v>
      </c>
      <c r="BI28" s="33"/>
      <c r="BJ28" s="33">
        <f t="shared" si="20"/>
        <v>1656</v>
      </c>
      <c r="BK28" s="33"/>
      <c r="BL28" s="33"/>
      <c r="BM28" s="41">
        <v>-0.70357300174276294</v>
      </c>
      <c r="BN28" s="33">
        <v>-0.15670547246450395</v>
      </c>
      <c r="BO28" s="33">
        <v>-4.8455806815299443E-2</v>
      </c>
      <c r="BP28" s="33">
        <v>-1.3128752385702328E-3</v>
      </c>
      <c r="BQ28" s="33">
        <v>-4.8563041393229348E-3</v>
      </c>
      <c r="BR28" s="42">
        <v>3.4768031280960933E-2</v>
      </c>
      <c r="BS28" s="43">
        <f t="shared" si="19"/>
        <v>1656</v>
      </c>
      <c r="BT28" s="33" t="s">
        <v>52</v>
      </c>
      <c r="BU28" s="43">
        <v>3247.9257622607438</v>
      </c>
      <c r="BV28" s="33" t="s">
        <v>45</v>
      </c>
      <c r="BW28" s="33"/>
      <c r="BX28" s="33"/>
      <c r="BY28" s="33"/>
      <c r="CE28" s="277"/>
      <c r="CF28" s="277"/>
      <c r="CG28" s="277"/>
      <c r="CH28" s="277"/>
      <c r="CI28" s="277"/>
      <c r="CJ28" s="277"/>
      <c r="CK28" s="277"/>
      <c r="CL28" s="277"/>
      <c r="CM28" s="277"/>
      <c r="CN28" s="277"/>
      <c r="CO28" s="277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1848.6</v>
      </c>
      <c r="D29" s="56" t="s">
        <v>114</v>
      </c>
      <c r="K29" s="282"/>
      <c r="L29" s="283"/>
      <c r="M29" s="283"/>
      <c r="N29" s="283"/>
      <c r="O29" s="283"/>
      <c r="P29" s="283"/>
      <c r="Q29" s="283"/>
      <c r="R29" s="283"/>
      <c r="S29" s="284"/>
      <c r="U29" s="88" t="s">
        <v>128</v>
      </c>
      <c r="V29" s="7" t="s">
        <v>2</v>
      </c>
      <c r="W29" s="172">
        <f>'Step (4)'!BU15/1000</f>
        <v>-2.7970111261413333</v>
      </c>
      <c r="X29" s="89" t="s">
        <v>141</v>
      </c>
      <c r="AB29" s="7">
        <v>8</v>
      </c>
      <c r="AC29" s="19">
        <f t="shared" si="11"/>
        <v>-149.4287109375</v>
      </c>
      <c r="AD29" s="20">
        <f t="shared" si="12"/>
        <v>-379.52993774414063</v>
      </c>
      <c r="AE29" s="21">
        <f t="shared" si="13"/>
        <v>88.741676330566406</v>
      </c>
      <c r="AJ29" s="277"/>
      <c r="AK29" s="277"/>
      <c r="AL29" s="277"/>
      <c r="AM29" s="277"/>
      <c r="AN29" s="277"/>
      <c r="AO29" s="277"/>
      <c r="AP29" s="277"/>
      <c r="AQ29" s="277"/>
      <c r="AR29" s="277"/>
      <c r="BB29" s="33" t="s">
        <v>61</v>
      </c>
      <c r="BC29" s="33">
        <f t="shared" si="17"/>
        <v>-286.11654151575834</v>
      </c>
      <c r="BD29" s="33">
        <f t="shared" si="17"/>
        <v>-78.464090220799434</v>
      </c>
      <c r="BE29" s="33">
        <f t="shared" si="18"/>
        <v>-190.11716295971578</v>
      </c>
      <c r="BF29" s="33">
        <f t="shared" si="18"/>
        <v>-121.56790738070234</v>
      </c>
      <c r="BG29" s="33">
        <f t="shared" si="18"/>
        <v>-33.1421405516381</v>
      </c>
      <c r="BH29" s="33">
        <f t="shared" si="18"/>
        <v>-24.499099374552785</v>
      </c>
      <c r="BI29" s="33"/>
      <c r="BJ29" s="33">
        <f t="shared" si="20"/>
        <v>48000</v>
      </c>
      <c r="BK29" s="33"/>
      <c r="BL29" s="33"/>
      <c r="BM29" s="41">
        <v>-3.4990631122951046E-2</v>
      </c>
      <c r="BN29" s="33">
        <v>1.752411875508421</v>
      </c>
      <c r="BO29" s="33">
        <v>0.34409671110267903</v>
      </c>
      <c r="BP29" s="33">
        <v>6.4845155510595189E-3</v>
      </c>
      <c r="BQ29" s="33">
        <v>4.5240029566341938E-3</v>
      </c>
      <c r="BR29" s="42">
        <v>-2.1006944940149475E-2</v>
      </c>
      <c r="BS29" s="43">
        <f t="shared" si="19"/>
        <v>48000</v>
      </c>
      <c r="BT29" s="33" t="s">
        <v>53</v>
      </c>
      <c r="BU29" s="43">
        <v>1257.0180448914057</v>
      </c>
      <c r="BV29" s="33" t="s">
        <v>46</v>
      </c>
      <c r="BW29" s="33"/>
      <c r="BX29" s="33"/>
      <c r="BY29" s="33"/>
      <c r="CE29" s="277"/>
      <c r="CF29" s="277"/>
      <c r="CG29" s="277"/>
      <c r="CH29" s="277"/>
      <c r="CI29" s="277"/>
      <c r="CJ29" s="277"/>
      <c r="CK29" s="277"/>
      <c r="CL29" s="277"/>
      <c r="CM29" s="277"/>
      <c r="CN29" s="277"/>
      <c r="CO29" s="277"/>
      <c r="CQ29" s="12"/>
      <c r="CR29" s="51">
        <f>AC46</f>
        <v>-0.26505163105766394</v>
      </c>
      <c r="CS29" s="51">
        <f>AD46</f>
        <v>0.94428910867504545</v>
      </c>
      <c r="CT29" s="67">
        <f>AE46</f>
        <v>0.19510436210233836</v>
      </c>
      <c r="CV29" s="12"/>
      <c r="CW29" s="51">
        <f>AC64</f>
        <v>-0.26486517991378677</v>
      </c>
      <c r="CX29" s="51">
        <f>AD64</f>
        <v>0.95885020167162038</v>
      </c>
      <c r="CY29" s="67">
        <f>AE64</f>
        <v>0.1022385799174179</v>
      </c>
      <c r="DB29" t="s">
        <v>401</v>
      </c>
      <c r="DC29" s="178">
        <f>-ABS(DC11*DC19/DC26)</f>
        <v>-1.8547240607259314</v>
      </c>
      <c r="DD29" t="s">
        <v>141</v>
      </c>
      <c r="DI29" t="s">
        <v>401</v>
      </c>
      <c r="DJ29" s="178">
        <f>-ABS(DJ11*DJ19/DJ26)</f>
        <v>-4.8414484532582867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82"/>
      <c r="L30" s="283"/>
      <c r="M30" s="283"/>
      <c r="N30" s="283"/>
      <c r="O30" s="283"/>
      <c r="P30" s="283"/>
      <c r="Q30" s="283"/>
      <c r="R30" s="283"/>
      <c r="S30" s="284"/>
      <c r="U30" s="88" t="s">
        <v>128</v>
      </c>
      <c r="V30" s="7" t="s">
        <v>3</v>
      </c>
      <c r="W30" s="172">
        <f>'Step (4)'!BU16/1000</f>
        <v>-1.4759509049285247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7"/>
      <c r="AK30" s="277"/>
      <c r="AL30" s="277"/>
      <c r="AM30" s="277"/>
      <c r="AN30" s="277"/>
      <c r="AO30" s="277"/>
      <c r="AP30" s="277"/>
      <c r="AQ30" s="277"/>
      <c r="AR30" s="277"/>
      <c r="BB30" s="33" t="s">
        <v>62</v>
      </c>
      <c r="BC30" s="33">
        <f t="shared" si="17"/>
        <v>-75.719623975023296</v>
      </c>
      <c r="BD30" s="33">
        <f t="shared" si="17"/>
        <v>280.01558872135837</v>
      </c>
      <c r="BE30" s="33">
        <f t="shared" si="18"/>
        <v>-29.354030838182897</v>
      </c>
      <c r="BF30" s="33">
        <f t="shared" si="18"/>
        <v>-32.511776038412208</v>
      </c>
      <c r="BG30" s="33">
        <f t="shared" si="18"/>
        <v>118.40890768919802</v>
      </c>
      <c r="BH30" s="33">
        <f t="shared" si="18"/>
        <v>1.3436306670748845</v>
      </c>
      <c r="BI30" s="33"/>
      <c r="BJ30" s="33">
        <f t="shared" si="20"/>
        <v>0</v>
      </c>
      <c r="BK30" s="33"/>
      <c r="BL30" s="33"/>
      <c r="BM30" s="41">
        <v>1.7412581672194372</v>
      </c>
      <c r="BN30" s="33">
        <v>0.46561557496466227</v>
      </c>
      <c r="BO30" s="33">
        <v>7.9953601816759409E-2</v>
      </c>
      <c r="BP30" s="33">
        <v>1.6420636354136115E-3</v>
      </c>
      <c r="BQ30" s="33">
        <v>-5.2177390690988064E-3</v>
      </c>
      <c r="BR30" s="42">
        <v>-3.6453280977439577E-3</v>
      </c>
      <c r="BS30" s="43">
        <f t="shared" si="19"/>
        <v>0</v>
      </c>
      <c r="BT30" s="33" t="s">
        <v>54</v>
      </c>
      <c r="BU30" s="43">
        <v>3004.0255967238027</v>
      </c>
      <c r="BV30" s="33" t="s">
        <v>47</v>
      </c>
      <c r="BW30" s="33"/>
      <c r="BX30" s="33"/>
      <c r="BY30" s="33"/>
      <c r="CE30" s="277"/>
      <c r="CF30" s="277"/>
      <c r="CG30" s="277"/>
      <c r="CH30" s="277"/>
      <c r="CI30" s="277"/>
      <c r="CJ30" s="277"/>
      <c r="CK30" s="277"/>
      <c r="CL30" s="277"/>
      <c r="CM30" s="277"/>
      <c r="CN30" s="277"/>
      <c r="CO30" s="277"/>
      <c r="CQ30" s="12"/>
      <c r="CT30" s="13"/>
      <c r="CV30" s="12"/>
      <c r="CY30" s="13"/>
    </row>
    <row r="31" spans="2:118" x14ac:dyDescent="0.3">
      <c r="B31" s="60" t="s">
        <v>61</v>
      </c>
      <c r="C31" s="7">
        <v>48</v>
      </c>
      <c r="D31" s="56" t="s">
        <v>120</v>
      </c>
      <c r="K31" s="282"/>
      <c r="L31" s="283"/>
      <c r="M31" s="283"/>
      <c r="N31" s="283"/>
      <c r="O31" s="283"/>
      <c r="P31" s="283"/>
      <c r="Q31" s="283"/>
      <c r="R31" s="283"/>
      <c r="S31" s="284"/>
      <c r="U31" s="88" t="s">
        <v>128</v>
      </c>
      <c r="V31" s="7" t="s">
        <v>4</v>
      </c>
      <c r="W31" s="172">
        <f>'Step (4)'!BU17/1000</f>
        <v>1.7946050167272558</v>
      </c>
      <c r="X31" s="89" t="s">
        <v>141</v>
      </c>
      <c r="AB31" s="7">
        <v>10</v>
      </c>
      <c r="AC31" s="19">
        <f t="shared" si="11"/>
        <v>-8.98980712890625</v>
      </c>
      <c r="AD31" s="20">
        <f t="shared" si="12"/>
        <v>-84.064697265625</v>
      </c>
      <c r="AE31" s="21">
        <f t="shared" si="13"/>
        <v>294.48294067382813</v>
      </c>
      <c r="AJ31" s="277"/>
      <c r="AK31" s="277"/>
      <c r="AL31" s="277"/>
      <c r="AM31" s="277"/>
      <c r="AN31" s="277"/>
      <c r="AO31" s="277"/>
      <c r="AP31" s="277"/>
      <c r="AQ31" s="277"/>
      <c r="AR31" s="277"/>
      <c r="BB31" s="33" t="s">
        <v>63</v>
      </c>
      <c r="BC31" s="33">
        <f t="shared" si="17"/>
        <v>-22.216006459515562</v>
      </c>
      <c r="BD31" s="33">
        <f t="shared" si="17"/>
        <v>56.876900666861133</v>
      </c>
      <c r="BE31" s="33">
        <f t="shared" si="18"/>
        <v>19.329883793249643</v>
      </c>
      <c r="BF31" s="33">
        <f t="shared" si="18"/>
        <v>-10.027356109858632</v>
      </c>
      <c r="BG31" s="33">
        <f t="shared" si="18"/>
        <v>36.016830926773387</v>
      </c>
      <c r="BH31" s="33">
        <f t="shared" si="18"/>
        <v>0.38319390316543217</v>
      </c>
      <c r="BI31" s="33"/>
      <c r="BJ31" s="33">
        <f t="shared" si="20"/>
        <v>134000</v>
      </c>
      <c r="BK31" s="33"/>
      <c r="BL31" s="33"/>
      <c r="BM31" s="44">
        <v>7.2795725710880291E-2</v>
      </c>
      <c r="BN31" s="45">
        <v>-1.5845482641113767E-2</v>
      </c>
      <c r="BO31" s="45">
        <v>1.0212984652522561</v>
      </c>
      <c r="BP31" s="45">
        <v>7.1231178791568688E-4</v>
      </c>
      <c r="BQ31" s="45">
        <v>-5.1705231008351837E-4</v>
      </c>
      <c r="BR31" s="46">
        <v>1.5721291852124364E-5</v>
      </c>
      <c r="BS31" s="47">
        <f t="shared" si="19"/>
        <v>134000</v>
      </c>
      <c r="BT31" s="33" t="s">
        <v>55</v>
      </c>
      <c r="BU31" s="47">
        <v>1799.4699844434626</v>
      </c>
      <c r="BV31" s="33" t="s">
        <v>48</v>
      </c>
      <c r="BW31" s="33"/>
      <c r="BX31" s="33"/>
      <c r="BY31" s="33"/>
      <c r="CE31" s="277"/>
      <c r="CF31" s="277"/>
      <c r="CG31" s="277"/>
      <c r="CH31" s="277"/>
      <c r="CI31" s="277"/>
      <c r="CJ31" s="277"/>
      <c r="CK31" s="277"/>
      <c r="CL31" s="277"/>
      <c r="CM31" s="277"/>
      <c r="CN31" s="277"/>
      <c r="CO31" s="277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2"/>
      <c r="L32" s="283"/>
      <c r="M32" s="283"/>
      <c r="N32" s="283"/>
      <c r="O32" s="283"/>
      <c r="P32" s="283"/>
      <c r="Q32" s="283"/>
      <c r="R32" s="283"/>
      <c r="S32" s="284"/>
      <c r="U32" s="90" t="s">
        <v>131</v>
      </c>
      <c r="V32" s="30" t="s">
        <v>2</v>
      </c>
      <c r="W32" s="173">
        <f>'Step (4)'!BU18/1000</f>
        <v>3.2479257622607456</v>
      </c>
      <c r="X32" s="91" t="s">
        <v>141</v>
      </c>
      <c r="AB32" s="7">
        <v>11</v>
      </c>
      <c r="AC32" s="19">
        <f t="shared" si="11"/>
        <v>-44.41510009765625</v>
      </c>
      <c r="AD32" s="20">
        <f t="shared" si="12"/>
        <v>-289.82147216796875</v>
      </c>
      <c r="AE32" s="21">
        <f t="shared" si="13"/>
        <v>160.66046142578125</v>
      </c>
      <c r="AJ32" s="277"/>
      <c r="AK32" s="277"/>
      <c r="AL32" s="277"/>
      <c r="AM32" s="277"/>
      <c r="AN32" s="277"/>
      <c r="AO32" s="277"/>
      <c r="AP32" s="277"/>
      <c r="AQ32" s="277"/>
      <c r="AR32" s="277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7"/>
      <c r="CF32" s="277"/>
      <c r="CG32" s="277"/>
      <c r="CH32" s="277"/>
      <c r="CI32" s="277"/>
      <c r="CJ32" s="277"/>
      <c r="CK32" s="277"/>
      <c r="CL32" s="277"/>
      <c r="CM32" s="277"/>
      <c r="CN32" s="277"/>
      <c r="CO32" s="277"/>
      <c r="CQ32" s="12"/>
      <c r="CR32">
        <f>CR6*CR25</f>
        <v>-0.13730940150580273</v>
      </c>
      <c r="CS32">
        <f>CS6*CS25</f>
        <v>-0.20142070117300276</v>
      </c>
      <c r="CT32" s="13">
        <f>CT6*CT25</f>
        <v>-7.0619091451717436E-2</v>
      </c>
      <c r="CV32" s="12"/>
      <c r="CW32">
        <f>CW6*CW25</f>
        <v>-0.2257024511098133</v>
      </c>
      <c r="CX32">
        <f>CX6*CX25</f>
        <v>-0.19588873818746447</v>
      </c>
      <c r="CY32" s="13">
        <f>CY6*CY25</f>
        <v>1.1260019384566314E-2</v>
      </c>
      <c r="DB32" t="s">
        <v>404</v>
      </c>
      <c r="DC32" cm="1">
        <f t="array" ref="DC32:DE32">DC23:DE23</f>
        <v>-0.29353263296871862</v>
      </c>
      <c r="DD32">
        <v>-0.35104292003758164</v>
      </c>
      <c r="DE32">
        <v>0.88916109995542414</v>
      </c>
      <c r="DI32" t="s">
        <v>404</v>
      </c>
      <c r="DJ32" cm="1">
        <f t="array" ref="DJ32:DL32">DJ23:DL23</f>
        <v>-5.8677205190853905E-2</v>
      </c>
      <c r="DK32">
        <v>-0.48422065005978948</v>
      </c>
      <c r="DL32">
        <v>0.95410258125877623</v>
      </c>
    </row>
    <row r="33" spans="2:116" ht="15" thickBot="1" x14ac:dyDescent="0.35">
      <c r="B33" s="61" t="s">
        <v>63</v>
      </c>
      <c r="C33" s="94">
        <v>134</v>
      </c>
      <c r="D33" s="64" t="s">
        <v>120</v>
      </c>
      <c r="K33" s="282"/>
      <c r="L33" s="283"/>
      <c r="M33" s="283"/>
      <c r="N33" s="283"/>
      <c r="O33" s="283"/>
      <c r="P33" s="283"/>
      <c r="Q33" s="283"/>
      <c r="R33" s="283"/>
      <c r="S33" s="284"/>
      <c r="U33" s="88" t="s">
        <v>132</v>
      </c>
      <c r="V33" s="7" t="s">
        <v>2</v>
      </c>
      <c r="W33" s="172">
        <f>'Step (4)'!BU19/1000</f>
        <v>1.2957125652364716</v>
      </c>
      <c r="X33" s="89" t="s">
        <v>141</v>
      </c>
      <c r="AB33" s="7">
        <v>12</v>
      </c>
      <c r="AC33" s="19">
        <f t="shared" si="11"/>
        <v>-3.22576904296875</v>
      </c>
      <c r="AD33" s="20">
        <f t="shared" si="12"/>
        <v>-63.10205078125</v>
      </c>
      <c r="AE33" s="21">
        <f t="shared" si="13"/>
        <v>130.16220092773438</v>
      </c>
      <c r="AJ33" s="277"/>
      <c r="AK33" s="277"/>
      <c r="AL33" s="277"/>
      <c r="AM33" s="277"/>
      <c r="AN33" s="277"/>
      <c r="AO33" s="277"/>
      <c r="AP33" s="277"/>
      <c r="AQ33" s="277"/>
      <c r="AR33" s="277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7"/>
      <c r="CF33" s="277"/>
      <c r="CG33" s="277"/>
      <c r="CH33" s="277"/>
      <c r="CI33" s="277"/>
      <c r="CJ33" s="277"/>
      <c r="CK33" s="277"/>
      <c r="CL33" s="277"/>
      <c r="CM33" s="277"/>
      <c r="CN33" s="277"/>
      <c r="CO33" s="277"/>
      <c r="CQ33" s="12" t="s">
        <v>270</v>
      </c>
      <c r="CR33">
        <f>SUM(CR32:CT32)</f>
        <v>-0.40934919413052295</v>
      </c>
      <c r="CT33" s="13"/>
      <c r="CV33" s="12" t="s">
        <v>272</v>
      </c>
      <c r="CW33">
        <f>SUM(CW32:CY32)</f>
        <v>-0.41033116991271146</v>
      </c>
      <c r="CY33" s="13"/>
      <c r="DB33" t="s">
        <v>401</v>
      </c>
      <c r="DC33" s="178">
        <f>DC29</f>
        <v>-1.8547240607259314</v>
      </c>
      <c r="DD33" t="s">
        <v>141</v>
      </c>
      <c r="DI33" t="s">
        <v>401</v>
      </c>
      <c r="DJ33" s="178">
        <f>DJ29</f>
        <v>-4.8414484532582867</v>
      </c>
      <c r="DK33" t="s">
        <v>141</v>
      </c>
    </row>
    <row r="34" spans="2:116" ht="15" thickBot="1" x14ac:dyDescent="0.35">
      <c r="K34" s="282"/>
      <c r="L34" s="283"/>
      <c r="M34" s="283"/>
      <c r="N34" s="283"/>
      <c r="O34" s="283"/>
      <c r="P34" s="283"/>
      <c r="Q34" s="283"/>
      <c r="R34" s="283"/>
      <c r="S34" s="284"/>
      <c r="U34" s="88" t="s">
        <v>132</v>
      </c>
      <c r="V34" s="7" t="s">
        <v>3</v>
      </c>
      <c r="W34" s="172">
        <f>'Step (4)'!BU20/1000</f>
        <v>3.1029772782735763</v>
      </c>
      <c r="X34" s="89" t="s">
        <v>141</v>
      </c>
      <c r="AB34" s="8">
        <v>13</v>
      </c>
      <c r="AC34" s="22">
        <f t="shared" si="11"/>
        <v>-75.5799560546875</v>
      </c>
      <c r="AD34" s="23">
        <f t="shared" si="12"/>
        <v>-292.07431030273438</v>
      </c>
      <c r="AE34" s="24">
        <f t="shared" si="13"/>
        <v>324.80108642578125</v>
      </c>
      <c r="AJ34" s="277"/>
      <c r="AK34" s="277"/>
      <c r="AL34" s="277"/>
      <c r="AM34" s="277"/>
      <c r="AN34" s="277"/>
      <c r="AO34" s="277"/>
      <c r="AP34" s="277"/>
      <c r="AQ34" s="277"/>
      <c r="AR34" s="277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7"/>
      <c r="CF34" s="277"/>
      <c r="CG34" s="277"/>
      <c r="CH34" s="277"/>
      <c r="CI34" s="277"/>
      <c r="CJ34" s="277"/>
      <c r="CK34" s="277"/>
      <c r="CL34" s="277"/>
      <c r="CM34" s="277"/>
      <c r="CN34" s="277"/>
      <c r="CO34" s="277"/>
      <c r="CQ34" s="12" t="s">
        <v>269</v>
      </c>
      <c r="CR34">
        <f>CR33*CR18</f>
        <v>-2231.1283266050204</v>
      </c>
      <c r="CT34" s="13"/>
      <c r="CV34" s="12" t="s">
        <v>273</v>
      </c>
      <c r="CW34">
        <f>CW33*CW18</f>
        <v>1054.0785963799672</v>
      </c>
      <c r="CY34" s="13"/>
      <c r="DB34" t="s">
        <v>42</v>
      </c>
      <c r="DC34" cm="1">
        <f t="array" ref="DC34:DE34">DC16:DE16</f>
        <v>0.23407417668695424</v>
      </c>
      <c r="DD34">
        <v>0.74075178431570776</v>
      </c>
      <c r="DE34">
        <v>-0.62967934207929976</v>
      </c>
      <c r="DF34" t="s">
        <v>418</v>
      </c>
      <c r="DI34" t="s">
        <v>43</v>
      </c>
      <c r="DJ34" cm="1">
        <f t="array" ref="DJ34:DL34">DJ16:DL16</f>
        <v>0.11460492651532769</v>
      </c>
      <c r="DK34">
        <v>0.6656470022284755</v>
      </c>
      <c r="DL34">
        <v>0.4329312227241276</v>
      </c>
    </row>
    <row r="35" spans="2:116" ht="15" thickBot="1" x14ac:dyDescent="0.35">
      <c r="B35" s="174" t="s">
        <v>333</v>
      </c>
      <c r="C35" s="296" t="s">
        <v>420</v>
      </c>
      <c r="D35" s="296"/>
      <c r="E35" s="296"/>
      <c r="F35" s="296"/>
      <c r="G35" s="297"/>
      <c r="K35" s="282"/>
      <c r="L35" s="283"/>
      <c r="M35" s="283"/>
      <c r="N35" s="283"/>
      <c r="O35" s="283"/>
      <c r="P35" s="283"/>
      <c r="Q35" s="283"/>
      <c r="R35" s="283"/>
      <c r="S35" s="284"/>
      <c r="U35" s="262" t="s">
        <v>134</v>
      </c>
      <c r="V35" s="263"/>
      <c r="W35" s="263"/>
      <c r="X35" s="264"/>
      <c r="AJ35" s="277"/>
      <c r="AK35" s="277"/>
      <c r="AL35" s="277"/>
      <c r="AM35" s="277"/>
      <c r="AN35" s="277"/>
      <c r="AO35" s="277"/>
      <c r="AP35" s="277"/>
      <c r="AQ35" s="277"/>
      <c r="AR35" s="277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7"/>
      <c r="CF35" s="277"/>
      <c r="CG35" s="277"/>
      <c r="CH35" s="277"/>
      <c r="CI35" s="277"/>
      <c r="CJ35" s="277"/>
      <c r="CK35" s="277"/>
      <c r="CL35" s="277"/>
      <c r="CM35" s="277"/>
      <c r="CN35" s="277"/>
      <c r="CO35" s="277"/>
      <c r="CQ35" s="12"/>
      <c r="CT35" s="13"/>
      <c r="CV35" s="12"/>
      <c r="CY35" s="13"/>
      <c r="DB35" t="s">
        <v>405</v>
      </c>
      <c r="DC35" s="178">
        <f>ABS(DC11)</f>
        <v>2.5688484659944266</v>
      </c>
      <c r="DD35" t="s">
        <v>141</v>
      </c>
      <c r="DI35" t="s">
        <v>145</v>
      </c>
      <c r="DJ35" s="178">
        <f>ABS(DJ11)</f>
        <v>5.4504280418678794</v>
      </c>
      <c r="DK35" t="s">
        <v>141</v>
      </c>
    </row>
    <row r="36" spans="2:116" ht="15" thickBot="1" x14ac:dyDescent="0.35">
      <c r="B36" s="175">
        <f>'Load Sweep Summary'!M3</f>
        <v>0</v>
      </c>
      <c r="C36" s="298"/>
      <c r="D36" s="298"/>
      <c r="E36" s="298"/>
      <c r="F36" s="298"/>
      <c r="G36" s="299"/>
      <c r="K36" s="282"/>
      <c r="L36" s="283"/>
      <c r="M36" s="283"/>
      <c r="N36" s="283"/>
      <c r="O36" s="283"/>
      <c r="P36" s="283"/>
      <c r="Q36" s="283"/>
      <c r="R36" s="283"/>
      <c r="S36" s="284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7"/>
      <c r="AK36" s="277"/>
      <c r="AL36" s="277"/>
      <c r="AM36" s="277"/>
      <c r="AN36" s="277"/>
      <c r="AO36" s="277"/>
      <c r="AP36" s="277"/>
      <c r="AQ36" s="277"/>
      <c r="AR36" s="277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7"/>
      <c r="CF36" s="277"/>
      <c r="CG36" s="277"/>
      <c r="CH36" s="277"/>
      <c r="CI36" s="277"/>
      <c r="CJ36" s="277"/>
      <c r="CK36" s="277"/>
      <c r="CL36" s="277"/>
      <c r="CM36" s="277"/>
      <c r="CN36" s="277"/>
      <c r="CO36" s="277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2"/>
      <c r="L37" s="283"/>
      <c r="M37" s="283"/>
      <c r="N37" s="283"/>
      <c r="O37" s="283"/>
      <c r="P37" s="283"/>
      <c r="Q37" s="283"/>
      <c r="R37" s="283"/>
      <c r="S37" s="284"/>
      <c r="U37" s="92" t="s">
        <v>139</v>
      </c>
      <c r="V37" s="5"/>
      <c r="W37" s="173">
        <f>'Step (4)'!CR18/1000</f>
        <v>5.4504280418678794</v>
      </c>
      <c r="X37" s="91" t="s">
        <v>141</v>
      </c>
      <c r="AB37" s="12" t="s">
        <v>68</v>
      </c>
      <c r="AC37" s="20">
        <f>AC23</f>
        <v>-6.45989990234375</v>
      </c>
      <c r="AD37" s="20">
        <f>AD23</f>
        <v>-60.80322265625</v>
      </c>
      <c r="AE37" s="21">
        <f>AE23</f>
        <v>290.43389892578125</v>
      </c>
      <c r="AJ37" s="277"/>
      <c r="AK37" s="277"/>
      <c r="AL37" s="277"/>
      <c r="AM37" s="277"/>
      <c r="AN37" s="277"/>
      <c r="AO37" s="277"/>
      <c r="AP37" s="277"/>
      <c r="AQ37" s="277"/>
      <c r="AR37" s="277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7"/>
      <c r="CF37" s="277"/>
      <c r="CG37" s="277"/>
      <c r="CH37" s="277"/>
      <c r="CI37" s="277"/>
      <c r="CJ37" s="277"/>
      <c r="CK37" s="277"/>
      <c r="CL37" s="277"/>
      <c r="CM37" s="277"/>
      <c r="CN37" s="277"/>
      <c r="CO37" s="277"/>
      <c r="CQ37" s="12"/>
      <c r="CR37">
        <f>CR6*CR29</f>
        <v>3.7862474562629707E-2</v>
      </c>
      <c r="CS37">
        <f>CS6*CS29</f>
        <v>-0.78347327619266027</v>
      </c>
      <c r="CT37" s="13">
        <f>CT6*CT29</f>
        <v>-0.10528369388588088</v>
      </c>
      <c r="CV37" s="12"/>
      <c r="CW37">
        <f>CW6*CW29</f>
        <v>6.1998098921361648E-2</v>
      </c>
      <c r="CX37">
        <f>CX6*CX29</f>
        <v>-0.71026999777972899</v>
      </c>
      <c r="CY37" s="13">
        <f>CY6*CY29</f>
        <v>6.437752173752162E-2</v>
      </c>
      <c r="DB37" t="s">
        <v>406</v>
      </c>
      <c r="DC37">
        <f>DC32*$DC33</f>
        <v>0.54442203697531621</v>
      </c>
      <c r="DD37">
        <f t="shared" ref="DD37:DE37" si="21">DD32*$DC33</f>
        <v>0.65108775014119191</v>
      </c>
      <c r="DE37">
        <f t="shared" si="21"/>
        <v>-1.6491484859488601</v>
      </c>
      <c r="DI37" t="s">
        <v>406</v>
      </c>
      <c r="DJ37">
        <f>DJ32*$DJ33</f>
        <v>0.28408266431277873</v>
      </c>
      <c r="DK37">
        <f t="shared" ref="DK37:DL37" si="22">DK32*$DJ33</f>
        <v>2.34432931726769</v>
      </c>
      <c r="DL37">
        <f t="shared" si="22"/>
        <v>-4.619238466285041</v>
      </c>
    </row>
    <row r="38" spans="2:116" x14ac:dyDescent="0.3">
      <c r="K38" s="282"/>
      <c r="L38" s="283"/>
      <c r="M38" s="283"/>
      <c r="N38" s="283"/>
      <c r="O38" s="283"/>
      <c r="P38" s="283"/>
      <c r="Q38" s="283"/>
      <c r="R38" s="283"/>
      <c r="S38" s="284"/>
      <c r="U38" s="50" t="s">
        <v>135</v>
      </c>
      <c r="V38" s="13"/>
      <c r="W38" s="172">
        <f>'Step (4)'!CR63/1000</f>
        <v>-2.5407363102574738</v>
      </c>
      <c r="X38" s="89" t="s">
        <v>141</v>
      </c>
      <c r="AB38" s="12"/>
      <c r="AE38" s="13"/>
      <c r="AJ38" s="277"/>
      <c r="AK38" s="277"/>
      <c r="AL38" s="277"/>
      <c r="AM38" s="277"/>
      <c r="AN38" s="277"/>
      <c r="AO38" s="277"/>
      <c r="AP38" s="277"/>
      <c r="AQ38" s="277"/>
      <c r="AR38" s="277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7"/>
      <c r="CF38" s="277"/>
      <c r="CG38" s="277"/>
      <c r="CH38" s="277"/>
      <c r="CI38" s="277"/>
      <c r="CJ38" s="277"/>
      <c r="CK38" s="277"/>
      <c r="CL38" s="277"/>
      <c r="CM38" s="277"/>
      <c r="CN38" s="277"/>
      <c r="CO38" s="277"/>
      <c r="CQ38" s="12"/>
      <c r="CR38">
        <f>SUM(CR37:CT37)</f>
        <v>-0.85089449551591145</v>
      </c>
      <c r="CT38" s="13"/>
      <c r="CV38" s="12"/>
      <c r="CW38">
        <f>SUM(CW37:CY37)</f>
        <v>-0.58389437712084569</v>
      </c>
      <c r="CY38" s="13"/>
      <c r="DB38" t="s">
        <v>407</v>
      </c>
      <c r="DC38">
        <f>-DC34*$DC35</f>
        <v>-0.60130108971119078</v>
      </c>
      <c r="DD38">
        <f t="shared" ref="DD38:DE38" si="23">-DD34*$DC35</f>
        <v>-1.9028790848220403</v>
      </c>
      <c r="DE38">
        <f t="shared" si="23"/>
        <v>1.6175508119687889</v>
      </c>
      <c r="DI38" t="s">
        <v>417</v>
      </c>
      <c r="DJ38">
        <f>-DJ34*$DJ35</f>
        <v>-0.62464590521534968</v>
      </c>
      <c r="DK38">
        <f t="shared" ref="DK38:DL38" si="24">-DK34*$DJ35</f>
        <v>-3.6280610869313739</v>
      </c>
      <c r="DL38">
        <f t="shared" si="24"/>
        <v>-2.3596604765357334</v>
      </c>
    </row>
    <row r="39" spans="2:116" ht="15" thickBot="1" x14ac:dyDescent="0.35">
      <c r="K39" s="282"/>
      <c r="L39" s="283"/>
      <c r="M39" s="283"/>
      <c r="N39" s="283"/>
      <c r="O39" s="283"/>
      <c r="P39" s="283"/>
      <c r="Q39" s="283"/>
      <c r="R39" s="283"/>
      <c r="S39" s="284"/>
      <c r="U39" s="50" t="s">
        <v>136</v>
      </c>
      <c r="V39" s="13"/>
      <c r="W39" s="172">
        <f>'Step (4)'!CR58/1000</f>
        <v>5.8162175180283269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8" t="e" vm="4">
        <v>#VALUE!</v>
      </c>
      <c r="BG39" s="278"/>
      <c r="BH39" s="278"/>
      <c r="BI39" s="278"/>
      <c r="BJ39" s="278"/>
      <c r="BK39" s="278"/>
      <c r="BL39" s="278"/>
      <c r="BM39" s="278"/>
      <c r="BN39" s="278"/>
      <c r="BO39" s="278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>
        <f>CR38*CR18</f>
        <v>-4637.7392190309465</v>
      </c>
      <c r="CT39" s="13"/>
      <c r="CV39" s="12"/>
      <c r="CW39">
        <f>CW38*CW18</f>
        <v>1499.9361749696557</v>
      </c>
      <c r="CY39" s="13"/>
      <c r="DB39" s="1" t="s">
        <v>408</v>
      </c>
      <c r="DC39">
        <f>SUM(DC37:DC38)</f>
        <v>-5.6879052735874569E-2</v>
      </c>
      <c r="DD39">
        <f t="shared" ref="DD39:DE39" si="25">SUM(DD37:DD38)</f>
        <v>-1.2517913346808482</v>
      </c>
      <c r="DE39">
        <f t="shared" si="25"/>
        <v>-3.1597673980071184E-2</v>
      </c>
      <c r="DI39" s="1" t="s">
        <v>408</v>
      </c>
      <c r="DJ39">
        <f>SUM(DJ37:DJ38)</f>
        <v>-0.34056324090257095</v>
      </c>
      <c r="DK39">
        <f t="shared" ref="DK39:DL39" si="26">SUM(DK37:DK38)</f>
        <v>-1.2837317696636839</v>
      </c>
      <c r="DL39">
        <f t="shared" si="26"/>
        <v>-6.9788989428207744</v>
      </c>
    </row>
    <row r="40" spans="2:116" ht="15" thickBot="1" x14ac:dyDescent="0.35">
      <c r="B40" s="288" t="e" vm="5">
        <v>#VALUE!</v>
      </c>
      <c r="C40" s="289"/>
      <c r="D40" s="289"/>
      <c r="E40" s="289"/>
      <c r="F40" s="289"/>
      <c r="G40" s="289"/>
      <c r="H40" s="290"/>
      <c r="K40" s="282"/>
      <c r="L40" s="283"/>
      <c r="M40" s="283"/>
      <c r="N40" s="283"/>
      <c r="O40" s="283"/>
      <c r="P40" s="283"/>
      <c r="Q40" s="283"/>
      <c r="R40" s="283"/>
      <c r="S40" s="284"/>
      <c r="U40" s="50" t="s">
        <v>140</v>
      </c>
      <c r="V40" s="13"/>
      <c r="W40" s="172">
        <f>'Step (4)'!CC7/1000</f>
        <v>3.2479257622607456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1"/>
      <c r="C41" s="277"/>
      <c r="D41" s="277"/>
      <c r="E41" s="277"/>
      <c r="F41" s="277"/>
      <c r="G41" s="277"/>
      <c r="H41" s="292"/>
      <c r="K41" s="282"/>
      <c r="L41" s="283"/>
      <c r="M41" s="283"/>
      <c r="N41" s="283"/>
      <c r="O41" s="283"/>
      <c r="P41" s="283"/>
      <c r="Q41" s="283"/>
      <c r="R41" s="283"/>
      <c r="S41" s="284"/>
      <c r="U41" s="50" t="s">
        <v>137</v>
      </c>
      <c r="V41" s="13"/>
      <c r="W41" s="172">
        <f>'Step (4)'!CR88/1000</f>
        <v>-3.2272258373324108</v>
      </c>
      <c r="X41" s="89" t="s">
        <v>141</v>
      </c>
      <c r="Y41" s="50"/>
      <c r="AB41" s="12" t="s">
        <v>13</v>
      </c>
      <c r="AC41" s="20">
        <f t="shared" ref="AC41:AE42" si="27">AC23-AC22</f>
        <v>-86.8619384765625</v>
      </c>
      <c r="AD41" s="20">
        <f t="shared" si="27"/>
        <v>309.45964050292969</v>
      </c>
      <c r="AE41" s="21">
        <f t="shared" si="27"/>
        <v>63.93902587890625</v>
      </c>
      <c r="AF41" t="s">
        <v>18</v>
      </c>
      <c r="BB41" s="33"/>
      <c r="BC41" s="33"/>
      <c r="BD41" s="33"/>
      <c r="BE41" s="33"/>
      <c r="BF41" s="278"/>
      <c r="BG41" s="278"/>
      <c r="BH41" s="278"/>
      <c r="BI41" s="278"/>
      <c r="BJ41" s="278"/>
      <c r="BK41" s="278"/>
      <c r="BL41" s="278"/>
      <c r="BM41" s="278"/>
      <c r="BN41" s="278"/>
      <c r="BO41" s="278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>
        <f>CR23+CR34</f>
        <v>-3707.0792315335448</v>
      </c>
      <c r="CT41" s="13"/>
      <c r="CV41" s="110" t="s">
        <v>279</v>
      </c>
      <c r="CW41" s="66">
        <f>CW23+CW34</f>
        <v>4058.1041931037698</v>
      </c>
      <c r="CY41" s="13"/>
    </row>
    <row r="42" spans="2:116" ht="15" thickBot="1" x14ac:dyDescent="0.35">
      <c r="B42" s="291"/>
      <c r="C42" s="277"/>
      <c r="D42" s="277"/>
      <c r="E42" s="277"/>
      <c r="F42" s="277"/>
      <c r="G42" s="277"/>
      <c r="H42" s="292"/>
      <c r="K42" s="282"/>
      <c r="L42" s="283"/>
      <c r="M42" s="283"/>
      <c r="N42" s="283"/>
      <c r="O42" s="283"/>
      <c r="P42" s="283"/>
      <c r="Q42" s="283"/>
      <c r="R42" s="283"/>
      <c r="S42" s="284"/>
      <c r="U42" s="58" t="s">
        <v>138</v>
      </c>
      <c r="V42" s="16"/>
      <c r="W42" s="233">
        <f>'Step (4)'!CR83/1000</f>
        <v>4.3623616836128196</v>
      </c>
      <c r="X42" s="232" t="s">
        <v>141</v>
      </c>
      <c r="Y42" s="50"/>
      <c r="AB42" s="12" t="s">
        <v>17</v>
      </c>
      <c r="AC42" s="20">
        <f t="shared" si="27"/>
        <v>-134.95709228515625</v>
      </c>
      <c r="AD42" s="20">
        <f t="shared" si="27"/>
        <v>-291.56954956054688</v>
      </c>
      <c r="AE42" s="21">
        <f t="shared" si="27"/>
        <v>-77.240814208984375</v>
      </c>
      <c r="BB42" s="33"/>
      <c r="BC42" s="33"/>
      <c r="BD42" s="33"/>
      <c r="BE42" s="33"/>
      <c r="BF42" s="278"/>
      <c r="BG42" s="278"/>
      <c r="BH42" s="278"/>
      <c r="BI42" s="278"/>
      <c r="BJ42" s="278"/>
      <c r="BK42" s="278"/>
      <c r="BL42" s="278"/>
      <c r="BM42" s="278"/>
      <c r="BN42" s="278"/>
      <c r="BO42" s="278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1"/>
      <c r="C43" s="277"/>
      <c r="D43" s="277"/>
      <c r="E43" s="277"/>
      <c r="F43" s="277"/>
      <c r="G43" s="277"/>
      <c r="H43" s="292"/>
      <c r="K43" s="285"/>
      <c r="L43" s="286"/>
      <c r="M43" s="286"/>
      <c r="N43" s="286"/>
      <c r="O43" s="286"/>
      <c r="P43" s="286"/>
      <c r="Q43" s="286"/>
      <c r="R43" s="286"/>
      <c r="S43" s="287"/>
      <c r="U43" s="58" t="s">
        <v>402</v>
      </c>
      <c r="V43" s="16"/>
      <c r="W43" s="234">
        <f>DJ29</f>
        <v>-4.8414484532582867</v>
      </c>
      <c r="X43" s="232" t="s">
        <v>141</v>
      </c>
      <c r="AB43" s="12" t="s">
        <v>21</v>
      </c>
      <c r="AC43">
        <f>(AD41*AE42)-(AE41*AD42)</f>
        <v>-5260.2416224130429</v>
      </c>
      <c r="AD43">
        <f>(AE41*AC42)-(AC41*AE42)</f>
        <v>-15338.31186786294</v>
      </c>
      <c r="AE43" s="13">
        <f>(AC41*AD42)-AD41*AC42</f>
        <v>67090.069537452422</v>
      </c>
      <c r="AF43" t="s">
        <v>19</v>
      </c>
      <c r="BB43" s="33"/>
      <c r="BC43" s="33"/>
      <c r="BD43" s="33"/>
      <c r="BE43" s="33"/>
      <c r="BF43" s="278"/>
      <c r="BG43" s="278"/>
      <c r="BH43" s="278"/>
      <c r="BI43" s="278"/>
      <c r="BJ43" s="278"/>
      <c r="BK43" s="278"/>
      <c r="BL43" s="278"/>
      <c r="BM43" s="278"/>
      <c r="BN43" s="278"/>
      <c r="BO43" s="278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>
        <f>CR27+CR39</f>
        <v>-7434.7503451722796</v>
      </c>
      <c r="CT43" s="13"/>
      <c r="CV43" s="110" t="s">
        <v>278</v>
      </c>
      <c r="CW43" s="66">
        <f>CW27+CW39</f>
        <v>2756.9542198610616</v>
      </c>
      <c r="CY43" s="13"/>
    </row>
    <row r="44" spans="2:116" x14ac:dyDescent="0.3">
      <c r="B44" s="291"/>
      <c r="C44" s="277"/>
      <c r="D44" s="277"/>
      <c r="E44" s="277"/>
      <c r="F44" s="277"/>
      <c r="G44" s="277"/>
      <c r="H44" s="292"/>
      <c r="U44" s="262" t="s">
        <v>419</v>
      </c>
      <c r="V44" s="263"/>
      <c r="W44" s="263"/>
      <c r="X44" s="264"/>
      <c r="AB44" s="12" t="s">
        <v>20</v>
      </c>
      <c r="AC44">
        <f>(AD41*AE43)-(AE41*AD43)</f>
        <v>21742385.519834604</v>
      </c>
      <c r="AD44">
        <f>(AE41*AC43)-(AC41*AE43)</f>
        <v>5491238.7673257254</v>
      </c>
      <c r="AE44" s="13">
        <f>(AC41*AD43)-(AD41*AC43)</f>
        <v>2960147.9832311273</v>
      </c>
      <c r="AF44" t="s">
        <v>22</v>
      </c>
      <c r="BF44" s="278"/>
      <c r="BG44" s="278"/>
      <c r="BH44" s="278"/>
      <c r="BI44" s="278"/>
      <c r="BJ44" s="278"/>
      <c r="BK44" s="278"/>
      <c r="BL44" s="278"/>
      <c r="BM44" s="278"/>
      <c r="BN44" s="278"/>
      <c r="BO44" s="278"/>
      <c r="CQ44" s="12"/>
      <c r="CT44" s="13"/>
      <c r="CV44" s="12"/>
      <c r="CY44" s="13"/>
    </row>
    <row r="45" spans="2:116" x14ac:dyDescent="0.3">
      <c r="B45" s="291"/>
      <c r="C45" s="277"/>
      <c r="D45" s="277"/>
      <c r="E45" s="277"/>
      <c r="F45" s="277"/>
      <c r="G45" s="277"/>
      <c r="H45" s="292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7" t="e" vm="6">
        <v>#VALUE!</v>
      </c>
      <c r="AK45" s="277"/>
      <c r="AL45" s="277"/>
      <c r="AM45" s="277"/>
      <c r="AN45" s="277"/>
      <c r="AO45" s="277"/>
      <c r="AP45" s="277"/>
      <c r="AQ45" s="277"/>
      <c r="AR45" s="277"/>
      <c r="BF45" s="278"/>
      <c r="BG45" s="278"/>
      <c r="BH45" s="278"/>
      <c r="BI45" s="278"/>
      <c r="BJ45" s="278"/>
      <c r="BK45" s="278"/>
      <c r="BL45" s="278"/>
      <c r="BM45" s="278"/>
      <c r="BN45" s="278"/>
      <c r="BO45" s="278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1"/>
      <c r="C46" s="277"/>
      <c r="D46" s="277"/>
      <c r="E46" s="277"/>
      <c r="F46" s="277"/>
      <c r="G46" s="277"/>
      <c r="H46" s="292"/>
      <c r="U46" s="50" t="s">
        <v>384</v>
      </c>
      <c r="V46" s="7" t="s">
        <v>2</v>
      </c>
      <c r="W46" s="178">
        <f>DJ39</f>
        <v>-0.34056324090257095</v>
      </c>
      <c r="X46" s="89" t="s">
        <v>141</v>
      </c>
      <c r="AB46" s="12" t="s">
        <v>28</v>
      </c>
      <c r="AC46">
        <f>AC41/(SQRT(SUMSQ($AC41:$AE41)))</f>
        <v>-0.26505163105766394</v>
      </c>
      <c r="AD46">
        <f>AD41/(SQRT(SUMSQ($AC41:$AE41)))</f>
        <v>0.94428910867504545</v>
      </c>
      <c r="AE46" s="13">
        <f>AE41/(SQRT(SUMSQ($AC41:$AE41)))</f>
        <v>0.19510436210233836</v>
      </c>
      <c r="AJ46" s="277"/>
      <c r="AK46" s="277"/>
      <c r="AL46" s="277"/>
      <c r="AM46" s="277"/>
      <c r="AN46" s="277"/>
      <c r="AO46" s="277"/>
      <c r="AP46" s="277"/>
      <c r="AQ46" s="277"/>
      <c r="AR46" s="277"/>
      <c r="BF46" s="278"/>
      <c r="BG46" s="278"/>
      <c r="BH46" s="278"/>
      <c r="BI46" s="278"/>
      <c r="BJ46" s="278"/>
      <c r="BK46" s="278"/>
      <c r="BL46" s="278"/>
      <c r="BM46" s="278"/>
      <c r="BN46" s="278"/>
      <c r="BO46" s="278"/>
      <c r="CQ46" s="12"/>
      <c r="CR46" s="51">
        <f>'Step (4)'!AC41</f>
        <v>-86.8619384765625</v>
      </c>
      <c r="CS46" s="51">
        <f>'Step (4)'!AD41</f>
        <v>309.45964050292969</v>
      </c>
      <c r="CT46" s="67">
        <f>'Step (4)'!AE41</f>
        <v>63.93902587890625</v>
      </c>
      <c r="CV46" s="12"/>
      <c r="CW46" s="51">
        <f>CR71</f>
        <v>-89.992431640625</v>
      </c>
      <c r="CX46" s="51">
        <f>CS71</f>
        <v>325.78559875488281</v>
      </c>
      <c r="CY46" s="51">
        <f>CT71</f>
        <v>34.737289428710938</v>
      </c>
    </row>
    <row r="47" spans="2:116" x14ac:dyDescent="0.3">
      <c r="B47" s="291"/>
      <c r="C47" s="277"/>
      <c r="D47" s="277"/>
      <c r="E47" s="277"/>
      <c r="F47" s="277"/>
      <c r="G47" s="277"/>
      <c r="H47" s="292"/>
      <c r="U47" s="50" t="s">
        <v>384</v>
      </c>
      <c r="V47" s="7" t="s">
        <v>3</v>
      </c>
      <c r="W47" s="178">
        <f>DK39</f>
        <v>-1.2837317696636839</v>
      </c>
      <c r="X47" s="89" t="s">
        <v>141</v>
      </c>
      <c r="AB47" s="12" t="s">
        <v>27</v>
      </c>
      <c r="AC47">
        <f>AC44/(SQRT(SUMSQ($AC44:$AE44)))</f>
        <v>0.96121770299149067</v>
      </c>
      <c r="AD47">
        <f>AD44/(SQRT(SUMSQ($AC44:$AE44)))</f>
        <v>0.24276434201258754</v>
      </c>
      <c r="AE47" s="13">
        <f>AE44/(SQRT(SUMSQ($AC44:$AE44)))</f>
        <v>0.13086635053732423</v>
      </c>
      <c r="AJ47" s="277"/>
      <c r="AK47" s="277"/>
      <c r="AL47" s="277"/>
      <c r="AM47" s="277"/>
      <c r="AN47" s="277"/>
      <c r="AO47" s="277"/>
      <c r="AP47" s="277"/>
      <c r="AQ47" s="277"/>
      <c r="AR47" s="277"/>
      <c r="BF47" s="278"/>
      <c r="BG47" s="278"/>
      <c r="BH47" s="278"/>
      <c r="BI47" s="278"/>
      <c r="BJ47" s="278"/>
      <c r="BK47" s="278"/>
      <c r="BL47" s="278"/>
      <c r="BM47" s="278"/>
      <c r="BN47" s="278"/>
      <c r="BO47" s="278"/>
      <c r="CQ47" s="12" t="s">
        <v>150</v>
      </c>
      <c r="CR47">
        <f>SQRT(SUMSQ(CR46:CT46))</f>
        <v>327.71704942900368</v>
      </c>
      <c r="CT47" s="13"/>
      <c r="CV47" s="12" t="s">
        <v>150</v>
      </c>
      <c r="CW47">
        <f>SQRT(SUMSQ(CW46:CY46))</f>
        <v>339.76693980657404</v>
      </c>
      <c r="CY47" s="13"/>
    </row>
    <row r="48" spans="2:116" ht="15" thickBot="1" x14ac:dyDescent="0.35">
      <c r="B48" s="291"/>
      <c r="C48" s="277"/>
      <c r="D48" s="277"/>
      <c r="E48" s="277"/>
      <c r="F48" s="277"/>
      <c r="G48" s="277"/>
      <c r="H48" s="292"/>
      <c r="U48" s="74" t="s">
        <v>384</v>
      </c>
      <c r="V48" s="94" t="s">
        <v>4</v>
      </c>
      <c r="W48" s="235">
        <f>DL39</f>
        <v>-6.9788989428207744</v>
      </c>
      <c r="X48" s="93" t="s">
        <v>141</v>
      </c>
      <c r="AB48" s="14" t="s">
        <v>26</v>
      </c>
      <c r="AC48" s="15">
        <f>AC43/(SQRT(SUMSQ($AC43:$AE43)))</f>
        <v>-7.6211287414886156E-2</v>
      </c>
      <c r="AD48" s="15">
        <f>AD43/(SQRT(SUMSQ($AC43:$AE43)))</f>
        <v>-0.22222410644411153</v>
      </c>
      <c r="AE48" s="16">
        <f>AE43/(SQRT(SUMSQ($AC43:$AE43)))</f>
        <v>0.97201249281358626</v>
      </c>
      <c r="AJ48" s="277"/>
      <c r="AK48" s="277"/>
      <c r="AL48" s="277"/>
      <c r="AM48" s="277"/>
      <c r="AN48" s="277"/>
      <c r="AO48" s="277"/>
      <c r="AP48" s="277"/>
      <c r="AQ48" s="277"/>
      <c r="AR48" s="277"/>
      <c r="BF48" s="278"/>
      <c r="BG48" s="278"/>
      <c r="BH48" s="278"/>
      <c r="BI48" s="278"/>
      <c r="BJ48" s="278"/>
      <c r="BK48" s="278"/>
      <c r="BL48" s="278"/>
      <c r="BM48" s="278"/>
      <c r="BN48" s="278"/>
      <c r="BO48" s="278"/>
      <c r="CQ48" s="28" t="s">
        <v>153</v>
      </c>
      <c r="CR48">
        <f>CR46/$CR$47</f>
        <v>-0.26505163105766394</v>
      </c>
      <c r="CS48">
        <f>CS46/$CR$47</f>
        <v>0.94428910867504545</v>
      </c>
      <c r="CT48" s="13">
        <f>CT46/$CR$47</f>
        <v>0.19510436210233836</v>
      </c>
      <c r="CV48" s="28" t="s">
        <v>164</v>
      </c>
      <c r="CW48">
        <f>CW46/$CR$47</f>
        <v>-0.2746040579744719</v>
      </c>
      <c r="CX48">
        <f>CX46/$CR$47</f>
        <v>0.99410634668691755</v>
      </c>
      <c r="CY48" s="13">
        <f>CY46/$CR$47</f>
        <v>0.10599780966304712</v>
      </c>
    </row>
    <row r="49" spans="2:103" x14ac:dyDescent="0.3">
      <c r="B49" s="291"/>
      <c r="C49" s="277"/>
      <c r="D49" s="277"/>
      <c r="E49" s="277"/>
      <c r="F49" s="277"/>
      <c r="G49" s="277"/>
      <c r="H49" s="292"/>
      <c r="AB49" s="27" t="s">
        <v>65</v>
      </c>
      <c r="AC49" s="10" t="s">
        <v>14</v>
      </c>
      <c r="AD49" s="10" t="s">
        <v>15</v>
      </c>
      <c r="AE49" s="11" t="s">
        <v>16</v>
      </c>
      <c r="AJ49" s="277"/>
      <c r="AK49" s="277"/>
      <c r="AL49" s="277"/>
      <c r="AM49" s="277"/>
      <c r="AN49" s="277"/>
      <c r="AO49" s="277"/>
      <c r="AP49" s="277"/>
      <c r="AQ49" s="277"/>
      <c r="AR49" s="277"/>
      <c r="BF49" s="278"/>
      <c r="BG49" s="278"/>
      <c r="BH49" s="278"/>
      <c r="BI49" s="278"/>
      <c r="BJ49" s="278"/>
      <c r="BK49" s="278"/>
      <c r="BL49" s="278"/>
      <c r="BM49" s="278"/>
      <c r="BN49" s="278"/>
      <c r="BO49" s="278"/>
      <c r="CQ49" s="12"/>
      <c r="CT49" s="13"/>
      <c r="CV49" s="12"/>
      <c r="CY49" s="13"/>
    </row>
    <row r="50" spans="2:103" x14ac:dyDescent="0.3">
      <c r="B50" s="291"/>
      <c r="C50" s="277"/>
      <c r="D50" s="277"/>
      <c r="E50" s="277"/>
      <c r="F50" s="277"/>
      <c r="G50" s="277"/>
      <c r="H50" s="292"/>
      <c r="AB50" s="12" t="s">
        <v>69</v>
      </c>
      <c r="AC50">
        <f>($AD$37*AE46)-($AE$37*AD46)</f>
        <v>-286.11654151575834</v>
      </c>
      <c r="AD50">
        <f>($AE$37*AC46)-($AC$37*AE46)</f>
        <v>-75.719623975023296</v>
      </c>
      <c r="AE50" s="13">
        <f>($AC$37*AD46)-($AD$37*AC46)</f>
        <v>-22.216006459515562</v>
      </c>
      <c r="AJ50" s="277"/>
      <c r="AK50" s="277"/>
      <c r="AL50" s="277"/>
      <c r="AM50" s="277"/>
      <c r="AN50" s="277"/>
      <c r="AO50" s="277"/>
      <c r="AP50" s="277"/>
      <c r="AQ50" s="277"/>
      <c r="AR50" s="277"/>
      <c r="BF50" s="278"/>
      <c r="BG50" s="278"/>
      <c r="BH50" s="278"/>
      <c r="BI50" s="278"/>
      <c r="BJ50" s="278"/>
      <c r="BK50" s="278"/>
      <c r="BL50" s="278"/>
      <c r="BM50" s="278"/>
      <c r="BN50" s="278"/>
      <c r="BO50" s="278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1"/>
      <c r="C51" s="277"/>
      <c r="D51" s="277"/>
      <c r="E51" s="277"/>
      <c r="F51" s="277"/>
      <c r="G51" s="277"/>
      <c r="H51" s="292"/>
      <c r="AB51" s="12" t="s">
        <v>70</v>
      </c>
      <c r="AC51">
        <f>($AD$37*AE47)-($AE$37*AD47)</f>
        <v>-78.464090220799434</v>
      </c>
      <c r="AD51">
        <f>($AE$37*AC47)-($AC$37*AE47)</f>
        <v>280.01558872135837</v>
      </c>
      <c r="AE51" s="13">
        <f>($AC$37*AD47)-($AD$37*AC47)</f>
        <v>56.876900666861133</v>
      </c>
      <c r="AJ51" s="277"/>
      <c r="AK51" s="277"/>
      <c r="AL51" s="277"/>
      <c r="AM51" s="277"/>
      <c r="AN51" s="277"/>
      <c r="AO51" s="277"/>
      <c r="AP51" s="277"/>
      <c r="AQ51" s="277"/>
      <c r="AR51" s="277"/>
      <c r="BF51" s="278"/>
      <c r="BG51" s="278"/>
      <c r="BH51" s="278"/>
      <c r="BI51" s="278"/>
      <c r="BJ51" s="278"/>
      <c r="BK51" s="278"/>
      <c r="BL51" s="278"/>
      <c r="BM51" s="278"/>
      <c r="BN51" s="278"/>
      <c r="BO51" s="278"/>
      <c r="CQ51" s="12"/>
      <c r="CR51" s="51">
        <f>'Step (4)'!AC42</f>
        <v>-134.95709228515625</v>
      </c>
      <c r="CS51" s="51">
        <f>'Step (4)'!AD42</f>
        <v>-291.56954956054688</v>
      </c>
      <c r="CT51" s="67">
        <f>'Step (4)'!AE42</f>
        <v>-77.240814208984375</v>
      </c>
      <c r="CV51" s="12"/>
      <c r="CW51" s="51">
        <f>CR76</f>
        <v>-149.29888916015625</v>
      </c>
      <c r="CX51" s="51">
        <f>CS76</f>
        <v>-342.14157104492188</v>
      </c>
      <c r="CY51" s="51">
        <f>CT76</f>
        <v>-34.056831359863281</v>
      </c>
    </row>
    <row r="52" spans="2:103" x14ac:dyDescent="0.3">
      <c r="B52" s="291"/>
      <c r="C52" s="277"/>
      <c r="D52" s="277"/>
      <c r="E52" s="277"/>
      <c r="F52" s="277"/>
      <c r="G52" s="277"/>
      <c r="H52" s="292"/>
      <c r="AB52" s="14" t="s">
        <v>71</v>
      </c>
      <c r="AC52" s="15">
        <f>($AD$37*AE48)-($AE$37*AD48)</f>
        <v>5.4399216446600533</v>
      </c>
      <c r="AD52" s="15">
        <f>($AE$37*AC48)-($AC$37*AE48)</f>
        <v>-15.855237938655321</v>
      </c>
      <c r="AE52" s="16">
        <f>($AC$37*AD48)-($AD$37*AC48)</f>
        <v>-3.1983463940900432</v>
      </c>
      <c r="AJ52" s="277"/>
      <c r="AK52" s="277"/>
      <c r="AL52" s="277"/>
      <c r="AM52" s="277"/>
      <c r="AN52" s="277"/>
      <c r="AO52" s="277"/>
      <c r="AP52" s="277"/>
      <c r="AQ52" s="277"/>
      <c r="AR52" s="277"/>
      <c r="BF52" s="278"/>
      <c r="BG52" s="278"/>
      <c r="BH52" s="278"/>
      <c r="BI52" s="278"/>
      <c r="BJ52" s="278"/>
      <c r="BK52" s="278"/>
      <c r="BL52" s="278"/>
      <c r="BM52" s="278"/>
      <c r="BN52" s="278"/>
      <c r="BO52" s="278"/>
      <c r="CQ52" s="12" t="s">
        <v>150</v>
      </c>
      <c r="CR52">
        <f>SQRT(SUMSQ(CR51:CT51))</f>
        <v>330.4426763731816</v>
      </c>
      <c r="CT52" s="13"/>
      <c r="CV52" s="12" t="s">
        <v>150</v>
      </c>
      <c r="CW52">
        <f>SQRT(SUMSQ(CW51:CY51))</f>
        <v>374.84781005605208</v>
      </c>
      <c r="CY52" s="13"/>
    </row>
    <row r="53" spans="2:103" x14ac:dyDescent="0.3">
      <c r="B53" s="291"/>
      <c r="C53" s="277"/>
      <c r="D53" s="277"/>
      <c r="E53" s="277"/>
      <c r="F53" s="277"/>
      <c r="G53" s="277"/>
      <c r="H53" s="292"/>
      <c r="AB53" s="1"/>
      <c r="AJ53" s="277"/>
      <c r="AK53" s="277"/>
      <c r="AL53" s="277"/>
      <c r="AM53" s="277"/>
      <c r="AN53" s="277"/>
      <c r="AO53" s="277"/>
      <c r="AP53" s="277"/>
      <c r="AQ53" s="277"/>
      <c r="AR53" s="277"/>
      <c r="BF53" s="278"/>
      <c r="BG53" s="278"/>
      <c r="BH53" s="278"/>
      <c r="BI53" s="278"/>
      <c r="BJ53" s="278"/>
      <c r="BK53" s="278"/>
      <c r="BL53" s="278"/>
      <c r="BM53" s="278"/>
      <c r="BN53" s="278"/>
      <c r="BO53" s="278"/>
      <c r="CQ53" s="28" t="s">
        <v>151</v>
      </c>
      <c r="CR53">
        <f>-CR51/$CR$52</f>
        <v>0.40841302269548269</v>
      </c>
      <c r="CS53">
        <f>-CS51/$CR$52</f>
        <v>0.88236045283468834</v>
      </c>
      <c r="CT53" s="13">
        <f>-CT51/$CR$52</f>
        <v>0.23374951158473659</v>
      </c>
      <c r="CV53" s="28" t="s">
        <v>166</v>
      </c>
      <c r="CW53">
        <f>-CW51/$CR$52</f>
        <v>0.45181479220180171</v>
      </c>
      <c r="CX53">
        <f>-CX51/$CR$52</f>
        <v>1.0354037039045412</v>
      </c>
      <c r="CY53" s="13">
        <f>-CY51/$CR$52</f>
        <v>0.10306426437910095</v>
      </c>
    </row>
    <row r="54" spans="2:103" x14ac:dyDescent="0.3">
      <c r="B54" s="291"/>
      <c r="C54" s="277"/>
      <c r="D54" s="277"/>
      <c r="E54" s="277"/>
      <c r="F54" s="277"/>
      <c r="G54" s="277"/>
      <c r="H54" s="292"/>
      <c r="AB54" s="27" t="s">
        <v>36</v>
      </c>
      <c r="AC54" s="10" t="s">
        <v>2</v>
      </c>
      <c r="AD54" s="10" t="s">
        <v>3</v>
      </c>
      <c r="AE54" s="11" t="s">
        <v>4</v>
      </c>
      <c r="AJ54" s="277"/>
      <c r="AK54" s="277"/>
      <c r="AL54" s="277"/>
      <c r="AM54" s="277"/>
      <c r="AN54" s="277"/>
      <c r="AO54" s="277"/>
      <c r="AP54" s="277"/>
      <c r="AQ54" s="277"/>
      <c r="AR54" s="277"/>
      <c r="BF54" s="278"/>
      <c r="BG54" s="278"/>
      <c r="BH54" s="278"/>
      <c r="BI54" s="278"/>
      <c r="BJ54" s="278"/>
      <c r="BK54" s="278"/>
      <c r="BL54" s="278"/>
      <c r="BM54" s="278"/>
      <c r="BN54" s="278"/>
      <c r="BO54" s="278"/>
      <c r="CQ54" s="12"/>
      <c r="CT54" s="13"/>
      <c r="CV54" s="12"/>
      <c r="CY54" s="13"/>
    </row>
    <row r="55" spans="2:103" x14ac:dyDescent="0.3">
      <c r="B55" s="291"/>
      <c r="C55" s="277"/>
      <c r="D55" s="277"/>
      <c r="E55" s="277"/>
      <c r="F55" s="277"/>
      <c r="G55" s="277"/>
      <c r="H55" s="292"/>
      <c r="AB55" s="28" t="s">
        <v>72</v>
      </c>
      <c r="AC55" s="20">
        <f>AC28</f>
        <v>-0.12982177734375</v>
      </c>
      <c r="AD55" s="20">
        <f>AD28</f>
        <v>-37.38836669921875</v>
      </c>
      <c r="AE55" s="21">
        <f>AE28</f>
        <v>122.79850769042969</v>
      </c>
      <c r="AJ55" s="277"/>
      <c r="AK55" s="277"/>
      <c r="AL55" s="277"/>
      <c r="AM55" s="277"/>
      <c r="AN55" s="277"/>
      <c r="AO55" s="277"/>
      <c r="AP55" s="277"/>
      <c r="AQ55" s="277"/>
      <c r="AR55" s="277"/>
      <c r="BF55" s="278"/>
      <c r="BG55" s="278"/>
      <c r="BH55" s="278"/>
      <c r="BI55" s="278"/>
      <c r="BJ55" s="278"/>
      <c r="BK55" s="278"/>
      <c r="BL55" s="278"/>
      <c r="BM55" s="278"/>
      <c r="BN55" s="278"/>
      <c r="BO55" s="278"/>
      <c r="CQ55" s="12" t="s">
        <v>156</v>
      </c>
      <c r="CR55">
        <f>CR25*CR53</f>
        <v>0.39257382754716341</v>
      </c>
      <c r="CS55">
        <f>CS25*CS53</f>
        <v>0.2142056547503419</v>
      </c>
      <c r="CT55" s="13">
        <f>CT25*CT53</f>
        <v>3.0589945520976471E-2</v>
      </c>
      <c r="CV55" s="12" t="s">
        <v>156</v>
      </c>
      <c r="CW55">
        <f>CW25*CW53</f>
        <v>0.43565551523437679</v>
      </c>
      <c r="CX55">
        <f>CX25*CX53</f>
        <v>0.27380821668874206</v>
      </c>
      <c r="CY55" s="13">
        <f>CY25*CY53</f>
        <v>1.8430104613763776E-3</v>
      </c>
    </row>
    <row r="56" spans="2:103" x14ac:dyDescent="0.3">
      <c r="B56" s="291"/>
      <c r="C56" s="277"/>
      <c r="D56" s="277"/>
      <c r="E56" s="277"/>
      <c r="F56" s="277"/>
      <c r="G56" s="277"/>
      <c r="H56" s="292"/>
      <c r="AB56" s="12"/>
      <c r="AE56" s="13"/>
      <c r="AJ56" s="277"/>
      <c r="AK56" s="277"/>
      <c r="AL56" s="277"/>
      <c r="AM56" s="277"/>
      <c r="AN56" s="277"/>
      <c r="AO56" s="277"/>
      <c r="AP56" s="277"/>
      <c r="AQ56" s="277"/>
      <c r="AR56" s="277"/>
      <c r="BF56" s="278"/>
      <c r="BG56" s="278"/>
      <c r="BH56" s="278"/>
      <c r="BI56" s="278"/>
      <c r="BJ56" s="278"/>
      <c r="BK56" s="278"/>
      <c r="BL56" s="278"/>
      <c r="BM56" s="278"/>
      <c r="BN56" s="278"/>
      <c r="BO56" s="278"/>
      <c r="CQ56" s="12" t="s">
        <v>147</v>
      </c>
      <c r="CR56">
        <f>SUM(CR55:CT55)</f>
        <v>0.63736942781848183</v>
      </c>
      <c r="CT56" s="13"/>
      <c r="CV56" s="12" t="s">
        <v>147</v>
      </c>
      <c r="CW56">
        <f>SUM(CW55:CY55)</f>
        <v>0.71130674238449521</v>
      </c>
      <c r="CY56" s="13"/>
    </row>
    <row r="57" spans="2:103" ht="15" thickBot="1" x14ac:dyDescent="0.35">
      <c r="B57" s="291"/>
      <c r="C57" s="277"/>
      <c r="D57" s="277"/>
      <c r="E57" s="277"/>
      <c r="F57" s="277"/>
      <c r="G57" s="277"/>
      <c r="H57" s="292"/>
      <c r="AB57" s="28" t="s">
        <v>29</v>
      </c>
      <c r="AC57" t="s">
        <v>14</v>
      </c>
      <c r="AD57" t="s">
        <v>15</v>
      </c>
      <c r="AE57" s="13" t="s">
        <v>16</v>
      </c>
      <c r="AJ57" s="277"/>
      <c r="AK57" s="277"/>
      <c r="AL57" s="277"/>
      <c r="AM57" s="277"/>
      <c r="AN57" s="277"/>
      <c r="AO57" s="277"/>
      <c r="AP57" s="277"/>
      <c r="AQ57" s="277"/>
      <c r="AR57" s="277"/>
      <c r="BF57" s="278"/>
      <c r="BG57" s="278"/>
      <c r="BH57" s="278"/>
      <c r="BI57" s="278"/>
      <c r="BJ57" s="278"/>
      <c r="BK57" s="278"/>
      <c r="BL57" s="278"/>
      <c r="BM57" s="278"/>
      <c r="BN57" s="278"/>
      <c r="BO57" s="278"/>
      <c r="CQ57" s="12"/>
      <c r="CT57" s="13"/>
      <c r="CV57" s="12"/>
      <c r="CY57" s="13"/>
    </row>
    <row r="58" spans="2:103" ht="15" thickBot="1" x14ac:dyDescent="0.35">
      <c r="B58" s="291"/>
      <c r="C58" s="277"/>
      <c r="D58" s="277"/>
      <c r="E58" s="277"/>
      <c r="F58" s="277"/>
      <c r="G58" s="277"/>
      <c r="H58" s="292"/>
      <c r="AB58" s="9" t="s">
        <v>12</v>
      </c>
      <c r="AC58" s="10" t="s">
        <v>14</v>
      </c>
      <c r="AD58" s="10" t="s">
        <v>15</v>
      </c>
      <c r="AE58" s="11" t="s">
        <v>16</v>
      </c>
      <c r="AJ58" s="277"/>
      <c r="AK58" s="277"/>
      <c r="AL58" s="277"/>
      <c r="AM58" s="277"/>
      <c r="AN58" s="277"/>
      <c r="AO58" s="277"/>
      <c r="AP58" s="277"/>
      <c r="AQ58" s="277"/>
      <c r="AR58" s="277"/>
      <c r="BF58" s="278"/>
      <c r="BG58" s="278"/>
      <c r="BH58" s="278"/>
      <c r="BI58" s="278"/>
      <c r="BJ58" s="278"/>
      <c r="BK58" s="278"/>
      <c r="BL58" s="278"/>
      <c r="BM58" s="278"/>
      <c r="BN58" s="278"/>
      <c r="BO58" s="278"/>
      <c r="CQ58" s="65" t="s">
        <v>157</v>
      </c>
      <c r="CR58" s="66">
        <f>-CR41/CR56</f>
        <v>5816.2175180283266</v>
      </c>
      <c r="CT58" s="13"/>
      <c r="CV58" s="65" t="s">
        <v>167</v>
      </c>
      <c r="CW58" s="66">
        <f>-CW41/CW56</f>
        <v>-5705.1395007165147</v>
      </c>
      <c r="CY58" s="13"/>
    </row>
    <row r="59" spans="2:103" x14ac:dyDescent="0.3">
      <c r="B59" s="291"/>
      <c r="C59" s="277"/>
      <c r="D59" s="277"/>
      <c r="E59" s="277"/>
      <c r="F59" s="277"/>
      <c r="G59" s="277"/>
      <c r="H59" s="292"/>
      <c r="AB59" s="12" t="s">
        <v>30</v>
      </c>
      <c r="AC59" s="20">
        <f t="shared" ref="AC59:AE60" si="28">AC28-AC27</f>
        <v>-89.992431640625</v>
      </c>
      <c r="AD59" s="20">
        <f t="shared" si="28"/>
        <v>325.78559875488281</v>
      </c>
      <c r="AE59" s="21">
        <f t="shared" si="28"/>
        <v>34.737289428710938</v>
      </c>
      <c r="AJ59" s="277"/>
      <c r="AK59" s="277"/>
      <c r="AL59" s="277"/>
      <c r="AM59" s="277"/>
      <c r="AN59" s="277"/>
      <c r="AO59" s="277"/>
      <c r="AP59" s="277"/>
      <c r="AQ59" s="277"/>
      <c r="AR59" s="277"/>
      <c r="BF59" s="278"/>
      <c r="BG59" s="278"/>
      <c r="BH59" s="278"/>
      <c r="BI59" s="278"/>
      <c r="BJ59" s="278"/>
      <c r="BK59" s="278"/>
      <c r="BL59" s="278"/>
      <c r="BM59" s="278"/>
      <c r="BN59" s="278"/>
      <c r="BO59" s="278"/>
      <c r="CQ59" s="12"/>
      <c r="CT59" s="13"/>
      <c r="CV59" s="12"/>
      <c r="CY59" s="13"/>
    </row>
    <row r="60" spans="2:103" x14ac:dyDescent="0.3">
      <c r="B60" s="291"/>
      <c r="C60" s="277"/>
      <c r="D60" s="277"/>
      <c r="E60" s="277"/>
      <c r="F60" s="277"/>
      <c r="G60" s="277"/>
      <c r="H60" s="292"/>
      <c r="AB60" s="12" t="s">
        <v>31</v>
      </c>
      <c r="AC60" s="20">
        <f t="shared" si="28"/>
        <v>-149.29888916015625</v>
      </c>
      <c r="AD60" s="20">
        <f t="shared" si="28"/>
        <v>-342.14157104492188</v>
      </c>
      <c r="AE60" s="21">
        <f t="shared" si="28"/>
        <v>-34.056831359863281</v>
      </c>
      <c r="AJ60" s="277"/>
      <c r="AK60" s="277"/>
      <c r="AL60" s="277"/>
      <c r="AM60" s="277"/>
      <c r="AN60" s="277"/>
      <c r="AO60" s="277"/>
      <c r="AP60" s="277"/>
      <c r="AQ60" s="277"/>
      <c r="AR60" s="277"/>
      <c r="BF60" s="278"/>
      <c r="BG60" s="278"/>
      <c r="BH60" s="278"/>
      <c r="BI60" s="278"/>
      <c r="BJ60" s="278"/>
      <c r="BK60" s="278"/>
      <c r="BL60" s="278"/>
      <c r="BM60" s="278"/>
      <c r="BN60" s="278"/>
      <c r="BO60" s="278"/>
      <c r="CQ60" s="12" t="s">
        <v>159</v>
      </c>
      <c r="CR60">
        <f>CR48*CR53</f>
        <v>-0.10825053781062841</v>
      </c>
      <c r="CS60">
        <f>CS48*CS53</f>
        <v>0.83320336553737728</v>
      </c>
      <c r="CT60" s="13">
        <f>CT48*CT53</f>
        <v>4.5605549349473182E-2</v>
      </c>
      <c r="CV60" s="12" t="s">
        <v>159</v>
      </c>
      <c r="CW60">
        <f>CW48*CW53</f>
        <v>-0.12407017539150753</v>
      </c>
      <c r="CX60">
        <f>CX48*CX53</f>
        <v>1.0293013934346464</v>
      </c>
      <c r="CY60" s="13">
        <f>CY48*CY53</f>
        <v>1.092458627871791E-2</v>
      </c>
    </row>
    <row r="61" spans="2:103" ht="15" thickBot="1" x14ac:dyDescent="0.35">
      <c r="B61" s="293"/>
      <c r="C61" s="294"/>
      <c r="D61" s="294"/>
      <c r="E61" s="294"/>
      <c r="F61" s="294"/>
      <c r="G61" s="294"/>
      <c r="H61" s="295"/>
      <c r="AB61" s="12" t="s">
        <v>21</v>
      </c>
      <c r="AC61">
        <f>(AD59*AE60)-(AE59*AD60)</f>
        <v>789.84558271418791</v>
      </c>
      <c r="AD61">
        <f>(AE59*AC60)-(AC59*AE60)</f>
        <v>-8251.0957921901718</v>
      </c>
      <c r="AE61" s="13">
        <f>(AC59*AD60)-AD59*AC60</f>
        <v>79429.579942156561</v>
      </c>
      <c r="AJ61" s="277"/>
      <c r="AK61" s="277"/>
      <c r="AL61" s="277"/>
      <c r="AM61" s="277"/>
      <c r="AN61" s="277"/>
      <c r="AO61" s="277"/>
      <c r="AP61" s="277"/>
      <c r="AQ61" s="277"/>
      <c r="AR61" s="277"/>
      <c r="BF61" s="278"/>
      <c r="BG61" s="278"/>
      <c r="BH61" s="278"/>
      <c r="BI61" s="278"/>
      <c r="BJ61" s="278"/>
      <c r="BK61" s="278"/>
      <c r="BL61" s="278"/>
      <c r="BM61" s="278"/>
      <c r="BN61" s="278"/>
      <c r="BO61" s="278"/>
      <c r="CQ61" s="12" t="s">
        <v>160</v>
      </c>
      <c r="CR61">
        <f>SQRT(SUMSQ(CR60:CT60))</f>
        <v>0.841442745176741</v>
      </c>
      <c r="CT61" s="13"/>
      <c r="CV61" s="12" t="s">
        <v>160</v>
      </c>
      <c r="CW61">
        <f>SQRT(SUMSQ(CW60:CY60))</f>
        <v>1.0368095840285936</v>
      </c>
      <c r="CY61" s="13"/>
    </row>
    <row r="62" spans="2:103" ht="15" thickBot="1" x14ac:dyDescent="0.35">
      <c r="AB62" s="12" t="s">
        <v>20</v>
      </c>
      <c r="AC62">
        <f>(AD59*AE61)-(AE59*AD61)</f>
        <v>26163633.962941635</v>
      </c>
      <c r="AD62">
        <f>(AE59*AC61)-(AC59*AE61)</f>
        <v>7175498.137798815</v>
      </c>
      <c r="AE62" s="13">
        <f>(AC59*AD61)-(AD59*AC61)</f>
        <v>485215.85795048159</v>
      </c>
      <c r="AJ62" s="277"/>
      <c r="AK62" s="277"/>
      <c r="AL62" s="277"/>
      <c r="AM62" s="277"/>
      <c r="AN62" s="277"/>
      <c r="AO62" s="277"/>
      <c r="AP62" s="277"/>
      <c r="AQ62" s="277"/>
      <c r="AR62" s="277"/>
      <c r="BF62" s="278"/>
      <c r="BG62" s="278"/>
      <c r="BH62" s="278"/>
      <c r="BI62" s="278"/>
      <c r="BJ62" s="278"/>
      <c r="BK62" s="278"/>
      <c r="BL62" s="278"/>
      <c r="BM62" s="278"/>
      <c r="BN62" s="278"/>
      <c r="BO62" s="278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7"/>
      <c r="AK63" s="277"/>
      <c r="AL63" s="277"/>
      <c r="AM63" s="277"/>
      <c r="AN63" s="277"/>
      <c r="AO63" s="277"/>
      <c r="AP63" s="277"/>
      <c r="AQ63" s="277"/>
      <c r="AR63" s="277"/>
      <c r="BF63" s="278"/>
      <c r="BG63" s="278"/>
      <c r="BH63" s="278"/>
      <c r="BI63" s="278"/>
      <c r="BJ63" s="278"/>
      <c r="BK63" s="278"/>
      <c r="BL63" s="278"/>
      <c r="BM63" s="278"/>
      <c r="BN63" s="278"/>
      <c r="BO63" s="278"/>
      <c r="CQ63" s="65" t="s">
        <v>158</v>
      </c>
      <c r="CR63" s="66">
        <f>CR43+CR58*CR61</f>
        <v>-2540.7363102574736</v>
      </c>
      <c r="CS63" s="15"/>
      <c r="CT63" s="16"/>
      <c r="CV63" s="65" t="s">
        <v>168</v>
      </c>
      <c r="CW63" s="66">
        <f>CW43+CW61*CW58</f>
        <v>-3158.1890927019258</v>
      </c>
      <c r="CX63" s="15"/>
      <c r="CY63" s="16"/>
    </row>
    <row r="64" spans="2:103" x14ac:dyDescent="0.3">
      <c r="AB64" s="12" t="s">
        <v>32</v>
      </c>
      <c r="AC64">
        <f>AC59/(SQRT(SUMSQ($AC59:$AE59)))</f>
        <v>-0.26486517991378677</v>
      </c>
      <c r="AD64">
        <f>AD59/(SQRT(SUMSQ($AC59:$AE59)))</f>
        <v>0.95885020167162038</v>
      </c>
      <c r="AE64" s="13">
        <f>AE59/(SQRT(SUMSQ($AC59:$AE59)))</f>
        <v>0.1022385799174179</v>
      </c>
      <c r="AG64" s="109"/>
      <c r="AH64" t="s">
        <v>256</v>
      </c>
      <c r="AJ64" s="277"/>
      <c r="AK64" s="277"/>
      <c r="AL64" s="277"/>
      <c r="AM64" s="277"/>
      <c r="AN64" s="277"/>
      <c r="AO64" s="277"/>
      <c r="AP64" s="277"/>
      <c r="AQ64" s="277"/>
      <c r="AR64" s="277"/>
      <c r="BF64" s="278"/>
      <c r="BG64" s="278"/>
      <c r="BH64" s="278"/>
      <c r="BI64" s="278"/>
      <c r="BJ64" s="278"/>
      <c r="BK64" s="278"/>
      <c r="BL64" s="278"/>
      <c r="BM64" s="278"/>
      <c r="BN64" s="278"/>
      <c r="BO64" s="278"/>
    </row>
    <row r="65" spans="28:103" x14ac:dyDescent="0.3">
      <c r="AB65" s="12" t="s">
        <v>33</v>
      </c>
      <c r="AC65">
        <f>AC62/(SQRT(SUMSQ($AC62:$AE62)))</f>
        <v>0.96423473235863555</v>
      </c>
      <c r="AD65">
        <f>AD62/(SQRT(SUMSQ($AC62:$AE62)))</f>
        <v>0.26444585397579934</v>
      </c>
      <c r="AE65" s="13">
        <f>AE62/(SQRT(SUMSQ($AC62:$AE62)))</f>
        <v>1.7882148312796744E-2</v>
      </c>
      <c r="AG65" s="109"/>
      <c r="AJ65" s="277"/>
      <c r="AK65" s="277"/>
      <c r="AL65" s="277"/>
      <c r="AM65" s="277"/>
      <c r="AN65" s="277"/>
      <c r="AO65" s="277"/>
      <c r="AP65" s="277"/>
      <c r="AQ65" s="277"/>
      <c r="AR65" s="277"/>
      <c r="BF65" s="278"/>
      <c r="BG65" s="278"/>
      <c r="BH65" s="278"/>
      <c r="BI65" s="278"/>
      <c r="BJ65" s="278"/>
      <c r="BK65" s="278"/>
      <c r="BL65" s="278"/>
      <c r="BM65" s="278"/>
      <c r="BN65" s="278"/>
      <c r="BO65" s="278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>
        <f>AC61/(SQRT(SUMSQ($AC61:$AE61)))</f>
        <v>9.8902670594876018E-3</v>
      </c>
      <c r="AD66" s="15">
        <f>AD61/(SQRT(SUMSQ($AC61:$AE61)))</f>
        <v>-0.10331834817351235</v>
      </c>
      <c r="AE66" s="16">
        <f>AE61/(SQRT(SUMSQ($AC61:$AE61)))</f>
        <v>0.99459916627161371</v>
      </c>
      <c r="AG66" s="109"/>
      <c r="AJ66" s="277"/>
      <c r="AK66" s="277"/>
      <c r="AL66" s="277"/>
      <c r="AM66" s="277"/>
      <c r="AN66" s="277"/>
      <c r="AO66" s="277"/>
      <c r="AP66" s="277"/>
      <c r="AQ66" s="277"/>
      <c r="AR66" s="277"/>
      <c r="BF66" s="278"/>
      <c r="BG66" s="278"/>
      <c r="BH66" s="278"/>
      <c r="BI66" s="278"/>
      <c r="BJ66" s="278"/>
      <c r="BK66" s="278"/>
      <c r="BL66" s="278"/>
      <c r="BM66" s="278"/>
      <c r="BN66" s="278"/>
      <c r="BO66" s="278"/>
      <c r="CQ66" s="28" t="s">
        <v>161</v>
      </c>
      <c r="CR66" s="51">
        <f>CC9</f>
        <v>3102.9772782735763</v>
      </c>
      <c r="CS66" t="s">
        <v>8</v>
      </c>
      <c r="CT66" s="13"/>
      <c r="CV66" s="28" t="s">
        <v>155</v>
      </c>
      <c r="CW66" s="51">
        <f>CC13</f>
        <v>-1584.1719725627302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7"/>
      <c r="AK67" s="277"/>
      <c r="AL67" s="277"/>
      <c r="AM67" s="277"/>
      <c r="AN67" s="277"/>
      <c r="AO67" s="277"/>
      <c r="AP67" s="277"/>
      <c r="AQ67" s="277"/>
      <c r="AR67" s="277"/>
      <c r="BF67" s="278"/>
      <c r="BG67" s="278"/>
      <c r="BH67" s="278"/>
      <c r="BI67" s="278"/>
      <c r="BJ67" s="278"/>
      <c r="BK67" s="278"/>
      <c r="BL67" s="278"/>
      <c r="BM67" s="278"/>
      <c r="BN67" s="278"/>
      <c r="BO67" s="278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>
        <f>($AD$55*AE64)-($AE$55*AD64)</f>
        <v>-121.56790738070234</v>
      </c>
      <c r="AD68">
        <f>($AE$55*AC64)-($AC$55*AE64)</f>
        <v>-32.511776038412208</v>
      </c>
      <c r="AE68" s="13">
        <f>($AC$55*AD64)-($AD$55*AC64)</f>
        <v>-10.027356109858632</v>
      </c>
      <c r="AJ68" s="277"/>
      <c r="AK68" s="277"/>
      <c r="AL68" s="277"/>
      <c r="AM68" s="277"/>
      <c r="AN68" s="277"/>
      <c r="AO68" s="277"/>
      <c r="AP68" s="277"/>
      <c r="AQ68" s="277"/>
      <c r="AR68" s="277"/>
      <c r="BF68" s="278"/>
      <c r="BG68" s="278"/>
      <c r="BH68" s="278"/>
      <c r="BI68" s="278"/>
      <c r="BJ68" s="278"/>
      <c r="BK68" s="278"/>
      <c r="BL68" s="278"/>
      <c r="BM68" s="278"/>
      <c r="BN68" s="278"/>
      <c r="BO68" s="278"/>
      <c r="CQ68" s="12"/>
      <c r="CR68" s="51">
        <f>'Step (4)'!AC65</f>
        <v>0.96423473235863555</v>
      </c>
      <c r="CS68" s="51">
        <f>'Step (4)'!AD65</f>
        <v>0.26444585397579934</v>
      </c>
      <c r="CT68" s="51">
        <f>'Step (4)'!AE65</f>
        <v>1.7882148312796744E-2</v>
      </c>
      <c r="CV68" s="12"/>
      <c r="CW68" s="51">
        <f>CR25</f>
        <v>0.96121770299149067</v>
      </c>
      <c r="CX68" s="51">
        <f>CS25</f>
        <v>0.24276434201258754</v>
      </c>
      <c r="CY68" s="51">
        <f>CT25</f>
        <v>0.13086635053732423</v>
      </c>
    </row>
    <row r="69" spans="28:103" x14ac:dyDescent="0.3">
      <c r="AB69" s="12" t="s">
        <v>74</v>
      </c>
      <c r="AC69">
        <f>($AD$55*AE65)-($AE$55*AD65)</f>
        <v>-33.1421405516381</v>
      </c>
      <c r="AD69">
        <f>($AE$55*AC65)-($AC$55*AE65)</f>
        <v>118.40890768919802</v>
      </c>
      <c r="AE69" s="13">
        <f>($AC$55*AD65)-($AD$55*AC65)</f>
        <v>36.016830926773387</v>
      </c>
      <c r="AJ69" s="277"/>
      <c r="AK69" s="277"/>
      <c r="AL69" s="277"/>
      <c r="AM69" s="277"/>
      <c r="AN69" s="277"/>
      <c r="AO69" s="277"/>
      <c r="AP69" s="277"/>
      <c r="AQ69" s="277"/>
      <c r="AR69" s="277"/>
      <c r="BF69" s="278"/>
      <c r="BG69" s="278"/>
      <c r="BH69" s="278"/>
      <c r="BI69" s="278"/>
      <c r="BJ69" s="278"/>
      <c r="BK69" s="278"/>
      <c r="BL69" s="278"/>
      <c r="BM69" s="278"/>
      <c r="BN69" s="278"/>
      <c r="BO69" s="278"/>
      <c r="CQ69" s="12"/>
      <c r="CT69" s="13"/>
      <c r="CV69" s="12"/>
      <c r="CY69" s="13"/>
    </row>
    <row r="70" spans="28:103" x14ac:dyDescent="0.3">
      <c r="AB70" s="14" t="s">
        <v>75</v>
      </c>
      <c r="AC70" s="15">
        <f>($AD$55*AE66)-($AE$55*AD66)</f>
        <v>-24.499099374552785</v>
      </c>
      <c r="AD70" s="15">
        <f>($AE$55*AC66)-($AC$55*AE66)</f>
        <v>1.3436306670748845</v>
      </c>
      <c r="AE70" s="16">
        <f>($AC$55*AD66)-($AD$55*AC66)</f>
        <v>0.38319390316543217</v>
      </c>
      <c r="AJ70" s="277"/>
      <c r="AK70" s="277"/>
      <c r="AL70" s="277"/>
      <c r="AM70" s="277"/>
      <c r="AN70" s="277"/>
      <c r="AO70" s="277"/>
      <c r="AP70" s="277"/>
      <c r="AQ70" s="277"/>
      <c r="AR70" s="277"/>
      <c r="BF70" s="278"/>
      <c r="BG70" s="278"/>
      <c r="BH70" s="278"/>
      <c r="BI70" s="278"/>
      <c r="BJ70" s="278"/>
      <c r="BK70" s="278"/>
      <c r="BL70" s="278"/>
      <c r="BM70" s="278"/>
      <c r="BN70" s="278"/>
      <c r="BO70" s="278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7"/>
      <c r="AK71" s="277"/>
      <c r="AL71" s="277"/>
      <c r="AM71" s="277"/>
      <c r="AN71" s="277"/>
      <c r="AO71" s="277"/>
      <c r="AP71" s="277"/>
      <c r="AQ71" s="277"/>
      <c r="AR71" s="277"/>
      <c r="BF71" s="278"/>
      <c r="BG71" s="278"/>
      <c r="BH71" s="278"/>
      <c r="BI71" s="278"/>
      <c r="BJ71" s="278"/>
      <c r="BK71" s="278"/>
      <c r="BL71" s="278"/>
      <c r="BM71" s="278"/>
      <c r="BN71" s="278"/>
      <c r="BO71" s="278"/>
      <c r="CQ71" s="12"/>
      <c r="CR71" s="51">
        <f>'Step (4)'!AC59</f>
        <v>-89.992431640625</v>
      </c>
      <c r="CS71" s="51">
        <f>'Step (4)'!AD59</f>
        <v>325.78559875488281</v>
      </c>
      <c r="CT71" s="51">
        <f>'Step (4)'!AE59</f>
        <v>34.737289428710938</v>
      </c>
      <c r="CV71" s="12"/>
      <c r="CW71" s="51">
        <f>CR46</f>
        <v>-86.8619384765625</v>
      </c>
      <c r="CX71" s="51">
        <f>CS46</f>
        <v>309.45964050292969</v>
      </c>
      <c r="CY71" s="51">
        <f>CT46</f>
        <v>63.93902587890625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7"/>
      <c r="AK72" s="277"/>
      <c r="AL72" s="277"/>
      <c r="AM72" s="277"/>
      <c r="AN72" s="277"/>
      <c r="AO72" s="277"/>
      <c r="AP72" s="277"/>
      <c r="AQ72" s="277"/>
      <c r="AR72" s="277"/>
      <c r="BF72" s="278"/>
      <c r="BG72" s="278"/>
      <c r="BH72" s="278"/>
      <c r="BI72" s="278"/>
      <c r="BJ72" s="278"/>
      <c r="BK72" s="278"/>
      <c r="BL72" s="278"/>
      <c r="BM72" s="278"/>
      <c r="BN72" s="278"/>
      <c r="BO72" s="278"/>
      <c r="CQ72" s="12" t="s">
        <v>150</v>
      </c>
      <c r="CR72">
        <f>SQRT(SUMSQ(CR71:CT71))</f>
        <v>339.76693980657404</v>
      </c>
      <c r="CT72" s="13"/>
      <c r="CV72" s="12" t="s">
        <v>150</v>
      </c>
      <c r="CW72">
        <f>SQRT(SUMSQ(CW71:CY71))</f>
        <v>327.71704942900368</v>
      </c>
      <c r="CY72" s="13"/>
    </row>
    <row r="73" spans="28:103" x14ac:dyDescent="0.3">
      <c r="AB73" s="12" t="s">
        <v>76</v>
      </c>
      <c r="AC73" s="20">
        <f>AC26</f>
        <v>33.994873046875</v>
      </c>
      <c r="AD73" s="20">
        <f>AD26</f>
        <v>-102.24539184570313</v>
      </c>
      <c r="AE73" s="21">
        <f>AE26</f>
        <v>179.08511352539063</v>
      </c>
      <c r="AJ73" s="277"/>
      <c r="AK73" s="277"/>
      <c r="AL73" s="277"/>
      <c r="AM73" s="277"/>
      <c r="AN73" s="277"/>
      <c r="AO73" s="277"/>
      <c r="AP73" s="277"/>
      <c r="AQ73" s="277"/>
      <c r="AR73" s="277"/>
      <c r="CQ73" s="28" t="s">
        <v>164</v>
      </c>
      <c r="CR73">
        <f>CR71/$CR$47</f>
        <v>-0.2746040579744719</v>
      </c>
      <c r="CS73">
        <f>CS71/$CR$47</f>
        <v>0.99410634668691755</v>
      </c>
      <c r="CT73" s="13">
        <f>CT71/$CR$47</f>
        <v>0.10599780966304712</v>
      </c>
      <c r="CV73" s="28" t="s">
        <v>153</v>
      </c>
      <c r="CW73">
        <f>CW71/$CR$47</f>
        <v>-0.26505163105766394</v>
      </c>
      <c r="CX73">
        <f>CX71/$CR$47</f>
        <v>0.94428910867504545</v>
      </c>
      <c r="CY73" s="13">
        <f>CY71/$CR$47</f>
        <v>0.19510436210233836</v>
      </c>
    </row>
    <row r="74" spans="28:103" x14ac:dyDescent="0.3">
      <c r="AB74" s="12"/>
      <c r="AE74" s="13"/>
      <c r="AJ74" s="277"/>
      <c r="AK74" s="277"/>
      <c r="AL74" s="277"/>
      <c r="AM74" s="277"/>
      <c r="AN74" s="277"/>
      <c r="AO74" s="277"/>
      <c r="AP74" s="277"/>
      <c r="AQ74" s="277"/>
      <c r="AR74" s="277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7"/>
      <c r="AK75" s="277"/>
      <c r="AL75" s="277"/>
      <c r="AM75" s="277"/>
      <c r="AN75" s="277"/>
      <c r="AO75" s="277"/>
      <c r="AP75" s="277"/>
      <c r="AQ75" s="277"/>
      <c r="AR75" s="277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-42.3741455078125</v>
      </c>
      <c r="AD76" s="20">
        <f>AD26-AD25</f>
        <v>303.47492980957031</v>
      </c>
      <c r="AE76" s="21">
        <f>AE26-AE25</f>
        <v>44.085113525390625</v>
      </c>
      <c r="CQ76" s="12"/>
      <c r="CR76" s="51">
        <f>'Step (4)'!AC60</f>
        <v>-149.29888916015625</v>
      </c>
      <c r="CS76" s="51">
        <f>'Step (4)'!AD60</f>
        <v>-342.14157104492188</v>
      </c>
      <c r="CT76" s="51">
        <f>'Step (4)'!AE60</f>
        <v>-34.056831359863281</v>
      </c>
      <c r="CV76" s="12"/>
      <c r="CW76" s="51">
        <f>CR51</f>
        <v>-134.95709228515625</v>
      </c>
      <c r="CX76" s="51">
        <f>CS51</f>
        <v>-291.56954956054688</v>
      </c>
      <c r="CY76" s="51">
        <f>CT51</f>
        <v>-77.240814208984375</v>
      </c>
    </row>
    <row r="77" spans="28:103" x14ac:dyDescent="0.3">
      <c r="AB77" s="14" t="s">
        <v>44</v>
      </c>
      <c r="AC77" s="15">
        <f>AC76/(SQRT(SUMSQ($AC76:$AE76)))</f>
        <v>-0.13687886363334745</v>
      </c>
      <c r="AD77" s="15">
        <f>AD76/(SQRT(SUMSQ($AC76:$AE76)))</f>
        <v>0.98029831718695737</v>
      </c>
      <c r="AE77" s="16">
        <f>AE76/(SQRT(SUMSQ($AC76:$AE76)))</f>
        <v>0.14240570919335802</v>
      </c>
      <c r="CQ77" s="12" t="s">
        <v>150</v>
      </c>
      <c r="CR77">
        <f>SQRT(SUMSQ(CR76:CT76))</f>
        <v>374.84781005605208</v>
      </c>
      <c r="CT77" s="13"/>
      <c r="CV77" s="12" t="s">
        <v>150</v>
      </c>
      <c r="CW77">
        <f>SQRT(SUMSQ(CW76:CY76))</f>
        <v>330.4426763731816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>
        <f>-CR76/$CR$52</f>
        <v>0.45181479220180171</v>
      </c>
      <c r="CS78">
        <f>-CS76/$CR$52</f>
        <v>1.0354037039045412</v>
      </c>
      <c r="CT78" s="13">
        <f>-CT76/$CR$52</f>
        <v>0.10306426437910095</v>
      </c>
      <c r="CV78" s="28" t="s">
        <v>151</v>
      </c>
      <c r="CW78">
        <f>-CW76/$CR$52</f>
        <v>0.40841302269548269</v>
      </c>
      <c r="CX78">
        <f>-CX76/$CR$52</f>
        <v>0.88236045283468834</v>
      </c>
      <c r="CY78" s="13">
        <f>-CY76/$CR$52</f>
        <v>0.23374951158473659</v>
      </c>
    </row>
    <row r="79" spans="28:103" x14ac:dyDescent="0.3">
      <c r="AB79" s="14" t="s">
        <v>77</v>
      </c>
      <c r="AC79" s="15">
        <f>($AD$73*AE77)-($AE$73*AD77)</f>
        <v>-190.11716295971578</v>
      </c>
      <c r="AD79" s="15">
        <f>($AE$73*AC77)-($AC$73*AE77)</f>
        <v>-29.354030838182897</v>
      </c>
      <c r="AE79" s="16">
        <f>($AC$73*AD77)-($AD$73*AC77)</f>
        <v>19.329883793249643</v>
      </c>
      <c r="CQ79" s="12"/>
      <c r="CT79" s="13"/>
      <c r="CV79" s="12"/>
      <c r="CY79" s="13"/>
    </row>
    <row r="80" spans="28:103" x14ac:dyDescent="0.3">
      <c r="CQ80" s="12" t="s">
        <v>156</v>
      </c>
      <c r="CR80">
        <f>CR68*CR78</f>
        <v>0.43565551523437679</v>
      </c>
      <c r="CS80">
        <f>CS68*CS78</f>
        <v>0.27380821668874206</v>
      </c>
      <c r="CT80" s="13">
        <f>CT68*CT78</f>
        <v>1.8430104613763776E-3</v>
      </c>
      <c r="CV80" s="12" t="s">
        <v>156</v>
      </c>
      <c r="CW80">
        <f>CW68*CW78</f>
        <v>0.39257382754716341</v>
      </c>
      <c r="CX80">
        <f>CX68*CX78</f>
        <v>0.2142056547503419</v>
      </c>
      <c r="CY80" s="13">
        <f>CY68*CY78</f>
        <v>3.0589945520976471E-2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>
        <f>SUM(CR80:CT80)</f>
        <v>0.71130674238449521</v>
      </c>
      <c r="CT81" s="13"/>
      <c r="CV81" s="12" t="s">
        <v>147</v>
      </c>
      <c r="CW81">
        <f>SUM(CW80:CY80)</f>
        <v>0.63736942781848183</v>
      </c>
      <c r="CY81" s="13"/>
    </row>
    <row r="82" spans="28:103" ht="15" thickBot="1" x14ac:dyDescent="0.35">
      <c r="AB82" s="28"/>
      <c r="AC82" s="20">
        <f>AC32</f>
        <v>-44.41510009765625</v>
      </c>
      <c r="AD82" s="20">
        <f>AD32</f>
        <v>-289.82147216796875</v>
      </c>
      <c r="AE82" s="21">
        <f>AE32</f>
        <v>160.66046142578125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>
        <f>CR66/CR81</f>
        <v>4362.3616836128194</v>
      </c>
      <c r="CT83" s="13"/>
      <c r="CV83" s="65" t="s">
        <v>157</v>
      </c>
      <c r="CW83" s="66">
        <f>CW66/CW81</f>
        <v>-2485.4847179991989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-35.42529296875</v>
      </c>
      <c r="AD85" s="20">
        <f>AD32-AD31</f>
        <v>-205.75677490234375</v>
      </c>
      <c r="AE85" s="21">
        <f>AE32-AE31</f>
        <v>-133.82247924804688</v>
      </c>
      <c r="CQ85" s="12" t="s">
        <v>159</v>
      </c>
      <c r="CR85">
        <f>CR73*CR78</f>
        <v>-0.12407017539150753</v>
      </c>
      <c r="CS85">
        <f>CS73*CS78</f>
        <v>1.0293013934346464</v>
      </c>
      <c r="CT85" s="13">
        <f>CT73*CT78</f>
        <v>1.092458627871791E-2</v>
      </c>
      <c r="CV85" s="12" t="s">
        <v>159</v>
      </c>
      <c r="CW85">
        <f>CW73*CW78</f>
        <v>-0.10825053781062841</v>
      </c>
      <c r="CX85">
        <f>CX73*CX78</f>
        <v>0.83320336553737728</v>
      </c>
      <c r="CY85" s="13">
        <f>CY73*CY78</f>
        <v>4.5605549349473182E-2</v>
      </c>
    </row>
    <row r="86" spans="28:103" x14ac:dyDescent="0.3">
      <c r="AB86" s="14"/>
      <c r="AC86" s="15">
        <f>AC85/(SQRT(SUMSQ($AC85:$AE85)))</f>
        <v>-0.14284943054884444</v>
      </c>
      <c r="AD86" s="15">
        <f>AD85/(SQRT(SUMSQ($AC85:$AE85)))</f>
        <v>-0.82969640229354158</v>
      </c>
      <c r="AE86" s="16">
        <f>AE85/(SQRT(SUMSQ($AC85:$AE85)))</f>
        <v>-0.53962757547499773</v>
      </c>
      <c r="CQ86" s="12" t="s">
        <v>160</v>
      </c>
      <c r="CR86">
        <f>SQRT(SUMSQ(CR85:CT85))</f>
        <v>1.0368095840285936</v>
      </c>
      <c r="CT86" s="13"/>
      <c r="CV86" s="12" t="s">
        <v>160</v>
      </c>
      <c r="CW86">
        <f>SQRT(SUMSQ(CW85:CY85))</f>
        <v>0.841442745176741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>
        <f>CC8-CR83*CR86</f>
        <v>-3227.2258373324107</v>
      </c>
      <c r="CS88" s="15"/>
      <c r="CT88" s="16"/>
      <c r="CV88" s="65" t="s">
        <v>158</v>
      </c>
      <c r="CW88" s="66">
        <f>CC12-CW83*CW86</f>
        <v>-836.23948181466903</v>
      </c>
      <c r="CX88" s="15"/>
      <c r="CY88" s="16"/>
    </row>
    <row r="89" spans="28:103" x14ac:dyDescent="0.3">
      <c r="AB89" s="28"/>
      <c r="AC89" s="20">
        <f>AC34</f>
        <v>-75.5799560546875</v>
      </c>
      <c r="AD89" s="20">
        <f>AD34</f>
        <v>-292.07431030273438</v>
      </c>
      <c r="AE89" s="21">
        <f>AE34</f>
        <v>324.80108642578125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-72.35418701171875</v>
      </c>
      <c r="AD92" s="20">
        <f>AD34-AD33</f>
        <v>-228.97225952148438</v>
      </c>
      <c r="AE92" s="21">
        <f>AE34-AE33</f>
        <v>194.63888549804688</v>
      </c>
    </row>
    <row r="93" spans="28:103" x14ac:dyDescent="0.3">
      <c r="AB93" s="14"/>
      <c r="AC93" s="15">
        <f>AC92/(SQRT(SUMSQ($AC92:$AE92)))</f>
        <v>-0.23407417668695424</v>
      </c>
      <c r="AD93" s="15">
        <f>AD92/(SQRT(SUMSQ($AC92:$AE92)))</f>
        <v>-0.74075178431570776</v>
      </c>
      <c r="AE93" s="16">
        <f>AE92/(SQRT(SUMSQ($AC92:$AE92)))</f>
        <v>0.62967934207929976</v>
      </c>
    </row>
    <row r="97" spans="28:31" x14ac:dyDescent="0.3">
      <c r="AB97" s="258"/>
      <c r="AC97" s="258"/>
      <c r="AD97" s="258"/>
      <c r="AE97" s="258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F39:BO72"/>
    <mergeCell ref="B40:H61"/>
    <mergeCell ref="U44:X44"/>
    <mergeCell ref="AJ45:AR75"/>
    <mergeCell ref="AB97:AE97"/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</mergeCells>
  <dataValidations count="1">
    <dataValidation type="list" allowBlank="1" showInputMessage="1" showErrorMessage="1" sqref="C36" xr:uid="{C4456AC5-E4EB-4F74-883E-90C885374903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5745-37AF-4CAE-899B-62A849A3C066}">
  <dimension ref="B1:DZ102"/>
  <sheetViews>
    <sheetView zoomScaleNormal="100" workbookViewId="0">
      <selection activeCell="B5" sqref="B5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59" t="s">
        <v>118</v>
      </c>
      <c r="C2" s="260"/>
      <c r="D2" s="260"/>
      <c r="E2" s="260"/>
      <c r="F2" s="260"/>
      <c r="G2" s="261"/>
      <c r="K2" s="271" t="s">
        <v>133</v>
      </c>
      <c r="L2" s="272"/>
      <c r="M2" s="272"/>
      <c r="N2" s="273"/>
      <c r="U2" s="265" t="s">
        <v>148</v>
      </c>
      <c r="V2" s="266"/>
      <c r="W2" s="266"/>
      <c r="X2" s="267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(5)'!AB81</f>
        <v>Pullrod Position</v>
      </c>
      <c r="CR2" s="52" t="str">
        <f>'Step (5)'!AC81</f>
        <v>x</v>
      </c>
      <c r="CS2" s="52" t="str">
        <f>'Step (5)'!AD81</f>
        <v>y</v>
      </c>
      <c r="CT2" s="53" t="str">
        <f>'Step (5)'!AE81</f>
        <v>z</v>
      </c>
      <c r="CU2" s="52"/>
      <c r="CV2" s="54" t="str">
        <f>'Step (5)'!AB88</f>
        <v>Pushrod Position</v>
      </c>
      <c r="CW2" s="52" t="str">
        <f>'Step (5)'!AC88</f>
        <v>x</v>
      </c>
      <c r="CX2" s="52" t="str">
        <f>'Step (5)'!AD88</f>
        <v>y</v>
      </c>
      <c r="CY2" s="55" t="str">
        <f>'Step (5)'!AE88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2" t="s">
        <v>133</v>
      </c>
      <c r="V3" s="263"/>
      <c r="W3" s="263"/>
      <c r="X3" s="264"/>
      <c r="AB3" s="6">
        <v>1</v>
      </c>
      <c r="AC3" s="9">
        <f>'Step (5)'!B5</f>
        <v>859.03302001953125</v>
      </c>
      <c r="AD3" s="10">
        <f>'Step (5)'!C5</f>
        <v>236.43745422363281</v>
      </c>
      <c r="AE3" s="11">
        <f>'Step (5)'!D5</f>
        <v>251.494873046875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(5)'!AB82</f>
        <v>0</v>
      </c>
      <c r="CR3">
        <f>'Step (5)'!AC82</f>
        <v>-44.41510009765625</v>
      </c>
      <c r="CS3">
        <f>'Step (5)'!AD82</f>
        <v>-289.82147216796875</v>
      </c>
      <c r="CT3" s="13">
        <f>'Step (5)'!AE82</f>
        <v>160.66046142578125</v>
      </c>
      <c r="CV3" s="12"/>
      <c r="CW3">
        <f>'Step (5)'!AC89</f>
        <v>-75.5799560546875</v>
      </c>
      <c r="CX3">
        <f>'Step (5)'!AD89</f>
        <v>-292.07431030273438</v>
      </c>
      <c r="CY3" s="56">
        <f>'Step (5)'!AE89</f>
        <v>324.80108642578125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772.17108154296875</v>
      </c>
      <c r="C4" s="78">
        <v>545.8970947265625</v>
      </c>
      <c r="D4" s="71">
        <v>315.43389892578125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>
        <f>IF($B$36=0,W5,
IF($B$36=1, W29,
IF($B$36=2, W5,W29)))</f>
        <v>-3.4417598699063903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(5)'!B4</f>
        <v>772.17108154296875</v>
      </c>
      <c r="AD4">
        <f>'Step (5)'!C4</f>
        <v>545.8970947265625</v>
      </c>
      <c r="AE4" s="13">
        <f>'Step (5)'!D4</f>
        <v>315.43389892578125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>
        <f>'Step (5)'!AK5</f>
        <v>-0.26505163105766394</v>
      </c>
      <c r="BD4" s="33">
        <f>'Step (5)'!AL5</f>
        <v>0.96121770299149067</v>
      </c>
      <c r="BE4" s="33">
        <f>'Step (5)'!AM5</f>
        <v>-7.6211287414886156E-2</v>
      </c>
      <c r="BF4" s="33">
        <f>'Step (5)'!AN5</f>
        <v>-0.13687886363334745</v>
      </c>
      <c r="BG4" s="33">
        <f>'Step (5)'!AO5</f>
        <v>-0.26486517991378677</v>
      </c>
      <c r="BH4" s="33">
        <f>'Step (5)'!AP5</f>
        <v>0.96423473235863555</v>
      </c>
      <c r="BI4" s="33">
        <f>'Step (5)'!AQ5</f>
        <v>9.8902670594876018E-3</v>
      </c>
      <c r="BJ4" s="33"/>
      <c r="BK4" s="33">
        <f>'Step (5)'!AS5</f>
        <v>730.83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>
        <f>'Step (5)'!BU15</f>
        <v>-3314.9954798741101</v>
      </c>
      <c r="CD4" t="s">
        <v>23</v>
      </c>
      <c r="CE4" s="277" t="e" vm="1">
        <v>#VALUE!</v>
      </c>
      <c r="CF4" s="277"/>
      <c r="CG4" s="277"/>
      <c r="CH4" s="277"/>
      <c r="CI4" s="277"/>
      <c r="CJ4" s="277"/>
      <c r="CK4" s="277"/>
      <c r="CL4" s="277"/>
      <c r="CM4" s="277"/>
      <c r="CN4" s="277"/>
      <c r="CO4" s="277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859.03302001953125</v>
      </c>
      <c r="C5" s="78">
        <v>236.43745422363281</v>
      </c>
      <c r="D5" s="71">
        <v>251.494873046875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>
        <f>IF($B$36=0,W6,
IF($B$36=1, W30,
IF($B$36=2, W6,W30)))</f>
        <v>-1.1893974998358909</v>
      </c>
      <c r="N5" s="89" t="s">
        <v>141</v>
      </c>
      <c r="U5" s="88" t="s">
        <v>128</v>
      </c>
      <c r="V5" s="7" t="s">
        <v>2</v>
      </c>
      <c r="W5" s="172">
        <f>'Step (5)'!BU26/1000</f>
        <v>-3.4417598699063903</v>
      </c>
      <c r="X5" s="89" t="s">
        <v>141</v>
      </c>
      <c r="AB5" s="7">
        <v>3</v>
      </c>
      <c r="AC5" s="12">
        <f>'Step (5)'!B6</f>
        <v>637.2139892578125</v>
      </c>
      <c r="AD5">
        <f>'Step (5)'!C6</f>
        <v>254.32754516601563</v>
      </c>
      <c r="AE5" s="13">
        <f>'Step (5)'!D6</f>
        <v>238.19308471679688</v>
      </c>
      <c r="AI5" s="9" t="s">
        <v>58</v>
      </c>
      <c r="AJ5" s="11" t="s">
        <v>56</v>
      </c>
      <c r="AK5" s="9">
        <f>AC46</f>
        <v>-0.26505163105766394</v>
      </c>
      <c r="AL5" s="10">
        <f>AC47</f>
        <v>0.96121770299149067</v>
      </c>
      <c r="AM5" s="10">
        <f>AC48</f>
        <v>-7.6211287414886156E-2</v>
      </c>
      <c r="AN5" s="10">
        <f>AC77</f>
        <v>-0.13687886363334745</v>
      </c>
      <c r="AO5" s="10">
        <f>AC64</f>
        <v>-0.26486517991378677</v>
      </c>
      <c r="AP5" s="10">
        <f>AC65</f>
        <v>0.96423473235863555</v>
      </c>
      <c r="AQ5" s="11">
        <f>AC66</f>
        <v>9.8902670594876018E-3</v>
      </c>
      <c r="AR5" s="7"/>
      <c r="AS5" s="13">
        <f>AC18</f>
        <v>730.83</v>
      </c>
      <c r="AT5" t="s">
        <v>8</v>
      </c>
      <c r="BB5" s="33" t="s">
        <v>57</v>
      </c>
      <c r="BC5" s="33">
        <f>'Step (5)'!AK6</f>
        <v>0.94428910867504545</v>
      </c>
      <c r="BD5" s="33">
        <f>'Step (5)'!AL6</f>
        <v>0.24276434201258754</v>
      </c>
      <c r="BE5" s="33">
        <f>'Step (5)'!AM6</f>
        <v>-0.22222410644411153</v>
      </c>
      <c r="BF5" s="33">
        <f>'Step (5)'!AN6</f>
        <v>0.98029831718695737</v>
      </c>
      <c r="BG5" s="33">
        <f>'Step (5)'!AO6</f>
        <v>0.95885020167162038</v>
      </c>
      <c r="BH5" s="33">
        <f>'Step (5)'!AP6</f>
        <v>0.26444585397579934</v>
      </c>
      <c r="BI5" s="33">
        <f>'Step (5)'!AQ6</f>
        <v>-0.10331834817351235</v>
      </c>
      <c r="BJ5" s="33"/>
      <c r="BK5" s="33">
        <f>'Step (5)'!AS6</f>
        <v>2173.16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>
        <f>'Step (5)'!BU16</f>
        <v>-1084.3720335744094</v>
      </c>
      <c r="CD5" t="s">
        <v>24</v>
      </c>
      <c r="CE5" s="277"/>
      <c r="CF5" s="277"/>
      <c r="CG5" s="277"/>
      <c r="CH5" s="277"/>
      <c r="CI5" s="277"/>
      <c r="CJ5" s="277"/>
      <c r="CK5" s="277"/>
      <c r="CL5" s="277"/>
      <c r="CM5" s="277"/>
      <c r="CN5" s="277"/>
      <c r="CO5" s="277"/>
      <c r="CQ5" s="50" t="str">
        <f>'Step (5)'!AB84</f>
        <v>Pullrod Unit Vector</v>
      </c>
      <c r="CR5" t="str">
        <f>'Step (5)'!AC84</f>
        <v>i</v>
      </c>
      <c r="CS5" t="str">
        <f>'Step (5)'!AD84</f>
        <v>j</v>
      </c>
      <c r="CT5" s="13" t="str">
        <f>'Step (5)'!AE84</f>
        <v>k</v>
      </c>
      <c r="CV5" s="12" t="str">
        <f>'Step (5)'!AB91</f>
        <v>Pushrod Unit Vector</v>
      </c>
      <c r="CW5" t="str">
        <f>'Step (5)'!AC91</f>
        <v>i</v>
      </c>
      <c r="CX5" t="str">
        <f>'Step (5)'!AD91</f>
        <v>j</v>
      </c>
      <c r="CY5" s="56" t="str">
        <f>'Step (5)'!AE91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724.5831298828125</v>
      </c>
      <c r="DK5">
        <f t="shared" ref="DK5:DL5" si="0">C22</f>
        <v>259.80364990234375</v>
      </c>
      <c r="DL5">
        <f t="shared" si="0"/>
        <v>173.92433166503906</v>
      </c>
    </row>
    <row r="6" spans="2:118" x14ac:dyDescent="0.3">
      <c r="B6" s="77">
        <v>637.2139892578125</v>
      </c>
      <c r="C6" s="78">
        <v>254.32754516601563</v>
      </c>
      <c r="D6" s="71">
        <v>238.19308471679688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>
        <f>'Step (5)'!BU27/1000</f>
        <v>-1.1893974998358909</v>
      </c>
      <c r="X6" s="89" t="s">
        <v>141</v>
      </c>
      <c r="AB6" s="7">
        <v>4</v>
      </c>
      <c r="AC6" s="12">
        <f>'Step (5)'!B8</f>
        <v>855</v>
      </c>
      <c r="AD6">
        <f>'Step (5)'!C8</f>
        <v>200.97999572753906</v>
      </c>
      <c r="AE6" s="13">
        <f>'Step (5)'!D8</f>
        <v>160</v>
      </c>
      <c r="AI6" s="12"/>
      <c r="AJ6" s="13" t="s">
        <v>57</v>
      </c>
      <c r="AK6" s="12">
        <f>AD46</f>
        <v>0.94428910867504545</v>
      </c>
      <c r="AL6">
        <f>AD47</f>
        <v>0.24276434201258754</v>
      </c>
      <c r="AM6">
        <f>AD48</f>
        <v>-0.22222410644411153</v>
      </c>
      <c r="AN6">
        <f>AD77</f>
        <v>0.98029831718695737</v>
      </c>
      <c r="AO6">
        <f>AD64</f>
        <v>0.95885020167162038</v>
      </c>
      <c r="AP6">
        <f>AD65</f>
        <v>0.26444585397579934</v>
      </c>
      <c r="AQ6" s="13">
        <f>AD66</f>
        <v>-0.10331834817351235</v>
      </c>
      <c r="AR6" s="7"/>
      <c r="AS6" s="13">
        <f>AD18</f>
        <v>2173.16</v>
      </c>
      <c r="AT6" t="s">
        <v>8</v>
      </c>
      <c r="BB6" s="33" t="s">
        <v>59</v>
      </c>
      <c r="BC6" s="33">
        <f>'Step (5)'!AK7</f>
        <v>0.19510436210233836</v>
      </c>
      <c r="BD6" s="33">
        <f>'Step (5)'!AL7</f>
        <v>0.13086635053732423</v>
      </c>
      <c r="BE6" s="33">
        <f>'Step (5)'!AM7</f>
        <v>0.97201249281358626</v>
      </c>
      <c r="BF6" s="33">
        <f>'Step (5)'!AN7</f>
        <v>0.14240570919335802</v>
      </c>
      <c r="BG6" s="33">
        <f>'Step (5)'!AO7</f>
        <v>0.1022385799174179</v>
      </c>
      <c r="BH6" s="33">
        <f>'Step (5)'!AP7</f>
        <v>1.7882148312796744E-2</v>
      </c>
      <c r="BI6" s="33">
        <f>'Step (5)'!AQ7</f>
        <v>0.99459916627161371</v>
      </c>
      <c r="BJ6" s="33"/>
      <c r="BK6" s="33">
        <f>'Step (5)'!AS7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>
        <f>'Step (5)'!BU17</f>
        <v>1741.6130958349672</v>
      </c>
      <c r="CD6" t="s">
        <v>25</v>
      </c>
      <c r="CE6" s="277"/>
      <c r="CF6" s="277"/>
      <c r="CG6" s="277"/>
      <c r="CH6" s="277"/>
      <c r="CI6" s="277"/>
      <c r="CJ6" s="277"/>
      <c r="CK6" s="277"/>
      <c r="CL6" s="277"/>
      <c r="CM6" s="277"/>
      <c r="CN6" s="277"/>
      <c r="CO6" s="277"/>
      <c r="CQ6" s="50"/>
      <c r="CR6">
        <f>'Step (5)'!AC86</f>
        <v>-0.14284943054884444</v>
      </c>
      <c r="CS6">
        <f>'Step (5)'!AD86</f>
        <v>-0.82969640229354158</v>
      </c>
      <c r="CT6" s="13">
        <f>'Step (5)'!AE86</f>
        <v>-0.53962757547499773</v>
      </c>
      <c r="CV6" s="12"/>
      <c r="CW6">
        <f>'Step (5)'!AC93</f>
        <v>-0.23407417668695424</v>
      </c>
      <c r="CX6">
        <f>'Step (5)'!AD93</f>
        <v>-0.74075178431570776</v>
      </c>
      <c r="CY6" s="57">
        <f>'Step (5)'!AE93</f>
        <v>0.62967934207929976</v>
      </c>
      <c r="DB6" t="s">
        <v>392</v>
      </c>
      <c r="DC6">
        <f>B14-B$19</f>
        <v>67.40521240234375</v>
      </c>
      <c r="DD6">
        <f t="shared" ref="DD6:DE7" si="1">C14-C$19</f>
        <v>268.5982666015625</v>
      </c>
      <c r="DE6">
        <f t="shared" si="1"/>
        <v>-178.8875732421875</v>
      </c>
      <c r="DI6" t="s">
        <v>412</v>
      </c>
      <c r="DJ6">
        <f>B12</f>
        <v>769.64117431640625</v>
      </c>
      <c r="DK6">
        <f t="shared" ref="DK6:DL7" si="2">C12</f>
        <v>522.6356201171875</v>
      </c>
      <c r="DL6">
        <f t="shared" si="2"/>
        <v>319.48294067382813</v>
      </c>
    </row>
    <row r="7" spans="2:118" x14ac:dyDescent="0.3">
      <c r="B7" s="80">
        <v>812.6258544921875</v>
      </c>
      <c r="C7" s="81">
        <v>504.45492553710938</v>
      </c>
      <c r="D7" s="73">
        <v>204.08511352539063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>
        <f>IF($B$36=0,W7,
IF($B$36=1, W32,
IF($B$36=2, W7,W32)))</f>
        <v>3.6609170427066329</v>
      </c>
      <c r="N7" s="91" t="s">
        <v>141</v>
      </c>
      <c r="U7" s="90" t="s">
        <v>131</v>
      </c>
      <c r="V7" s="30" t="s">
        <v>2</v>
      </c>
      <c r="W7" s="173">
        <f>'Step (5)'!BU28/1000</f>
        <v>3.6609170427066329</v>
      </c>
      <c r="X7" s="91" t="s">
        <v>141</v>
      </c>
      <c r="AB7" s="7">
        <v>5</v>
      </c>
      <c r="AC7" s="12">
        <f>'Step (5)'!B7</f>
        <v>812.6258544921875</v>
      </c>
      <c r="AD7">
        <f>'Step (5)'!C7</f>
        <v>504.45492553710938</v>
      </c>
      <c r="AE7" s="13">
        <f>'Step (5)'!D7</f>
        <v>204.08511352539063</v>
      </c>
      <c r="AI7" s="14"/>
      <c r="AJ7" s="16" t="s">
        <v>59</v>
      </c>
      <c r="AK7" s="12">
        <f>AE46</f>
        <v>0.19510436210233836</v>
      </c>
      <c r="AL7">
        <f>AE47</f>
        <v>0.13086635053732423</v>
      </c>
      <c r="AM7">
        <f>AE48</f>
        <v>0.97201249281358626</v>
      </c>
      <c r="AN7">
        <f>AE77</f>
        <v>0.14240570919335802</v>
      </c>
      <c r="AO7">
        <f>AE64</f>
        <v>0.1022385799174179</v>
      </c>
      <c r="AP7">
        <f>AE65</f>
        <v>1.7882148312796744E-2</v>
      </c>
      <c r="AQ7" s="13">
        <f>AE66</f>
        <v>0.99459916627161371</v>
      </c>
      <c r="AR7" s="7"/>
      <c r="AS7" s="13">
        <f>AE18</f>
        <v>1656</v>
      </c>
      <c r="AT7" t="s">
        <v>8</v>
      </c>
      <c r="BB7" s="33" t="s">
        <v>61</v>
      </c>
      <c r="BC7" s="33">
        <f>'Step (5)'!AK8</f>
        <v>-286.11654151575834</v>
      </c>
      <c r="BD7" s="33">
        <f>'Step (5)'!AL8</f>
        <v>-78.464090220799434</v>
      </c>
      <c r="BE7" s="33">
        <f>'Step (5)'!AM8</f>
        <v>5.4399216446600533</v>
      </c>
      <c r="BF7" s="33">
        <f>'Step (5)'!AN8</f>
        <v>-190.11716295971578</v>
      </c>
      <c r="BG7" s="33">
        <f>'Step (5)'!AO8</f>
        <v>-121.56790738070234</v>
      </c>
      <c r="BH7" s="33">
        <f>'Step (5)'!AP8</f>
        <v>-33.1421405516381</v>
      </c>
      <c r="BI7" s="33">
        <f>'Step (5)'!AQ8</f>
        <v>-24.499099374552785</v>
      </c>
      <c r="BJ7" s="33"/>
      <c r="BK7" s="33">
        <f>'Step (5)'!AS8</f>
        <v>48000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>
        <f>'Step (5)'!BU18</f>
        <v>3660.9170427066347</v>
      </c>
      <c r="CD7" t="s">
        <v>45</v>
      </c>
      <c r="CE7" s="277"/>
      <c r="CF7" s="277"/>
      <c r="CG7" s="277"/>
      <c r="CH7" s="277"/>
      <c r="CI7" s="277"/>
      <c r="CJ7" s="277"/>
      <c r="CK7" s="277"/>
      <c r="CL7" s="277"/>
      <c r="CM7" s="277"/>
      <c r="CN7" s="277"/>
      <c r="CO7" s="277"/>
      <c r="CQ7" s="50"/>
      <c r="CT7" s="13"/>
      <c r="CV7" s="12"/>
      <c r="CY7" s="56"/>
      <c r="DB7" t="s">
        <v>393</v>
      </c>
      <c r="DC7">
        <f>B15-B$19</f>
        <v>-4.948974609375</v>
      </c>
      <c r="DD7">
        <f t="shared" si="1"/>
        <v>39.626007080078125</v>
      </c>
      <c r="DE7">
        <f t="shared" si="1"/>
        <v>15.751312255859375</v>
      </c>
      <c r="DI7" t="s">
        <v>413</v>
      </c>
      <c r="DJ7">
        <f>B13</f>
        <v>734.21588134765625</v>
      </c>
      <c r="DK7">
        <f t="shared" si="2"/>
        <v>316.87884521484375</v>
      </c>
      <c r="DL7">
        <f t="shared" si="2"/>
        <v>185.66046142578125</v>
      </c>
    </row>
    <row r="8" spans="2:118" x14ac:dyDescent="0.3">
      <c r="B8" s="80">
        <v>855</v>
      </c>
      <c r="C8" s="81">
        <v>200.97999572753906</v>
      </c>
      <c r="D8" s="73">
        <v>160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>
        <f>IF($B$36=0,W8,
IF($B$36=1, W33,
IF($B$36=2, W8,W33)))</f>
        <v>1.8488494664931563</v>
      </c>
      <c r="N8" s="89" t="s">
        <v>141</v>
      </c>
      <c r="U8" s="88" t="s">
        <v>132</v>
      </c>
      <c r="V8" s="7" t="s">
        <v>2</v>
      </c>
      <c r="W8" s="172">
        <f>'Step (5)'!BU29/1000</f>
        <v>1.8488494664931563</v>
      </c>
      <c r="X8" s="89" t="s">
        <v>141</v>
      </c>
      <c r="AB8" s="7">
        <v>6</v>
      </c>
      <c r="AC8" s="12">
        <f>'Step (5)'!B10</f>
        <v>868.49359130859375</v>
      </c>
      <c r="AD8">
        <f>'Step (5)'!C10</f>
        <v>243.52635192871094</v>
      </c>
      <c r="AE8" s="13">
        <f>'Step (5)'!D10</f>
        <v>113.06121826171875</v>
      </c>
      <c r="AI8" s="12" t="s">
        <v>60</v>
      </c>
      <c r="AJ8" s="13" t="s">
        <v>61</v>
      </c>
      <c r="AK8" s="12">
        <f>AC50</f>
        <v>-286.11654151575834</v>
      </c>
      <c r="AL8">
        <f>AC51</f>
        <v>-78.464090220799434</v>
      </c>
      <c r="AM8">
        <f>AC52</f>
        <v>5.4399216446600533</v>
      </c>
      <c r="AN8">
        <f>AC79</f>
        <v>-190.11716295971578</v>
      </c>
      <c r="AO8">
        <f>AC68</f>
        <v>-121.56790738070234</v>
      </c>
      <c r="AP8">
        <f>AC69</f>
        <v>-33.1421405516381</v>
      </c>
      <c r="AQ8" s="13">
        <f>AC70</f>
        <v>-24.499099374552785</v>
      </c>
      <c r="AR8" s="7"/>
      <c r="AS8" s="13">
        <f>AC19*1000</f>
        <v>48000</v>
      </c>
      <c r="AT8" t="s">
        <v>422</v>
      </c>
      <c r="BB8" s="33" t="s">
        <v>62</v>
      </c>
      <c r="BC8" s="33">
        <f>'Step (5)'!AK9</f>
        <v>-75.719623975023296</v>
      </c>
      <c r="BD8" s="33">
        <f>'Step (5)'!AL9</f>
        <v>280.01558872135837</v>
      </c>
      <c r="BE8" s="33">
        <f>'Step (5)'!AM9</f>
        <v>-15.855237938655321</v>
      </c>
      <c r="BF8" s="33">
        <f>'Step (5)'!AN9</f>
        <v>-29.354030838182897</v>
      </c>
      <c r="BG8" s="33">
        <f>'Step (5)'!AO9</f>
        <v>-32.511776038412208</v>
      </c>
      <c r="BH8" s="33">
        <f>'Step (5)'!AP9</f>
        <v>118.40890768919802</v>
      </c>
      <c r="BI8" s="33">
        <f>'Step (5)'!AQ9</f>
        <v>1.3436306670748845</v>
      </c>
      <c r="BJ8" s="33"/>
      <c r="BK8" s="33">
        <f>'Step (5)'!AS9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>
        <f>'Step (5)'!BU19</f>
        <v>1886.4013972756306</v>
      </c>
      <c r="CD8" t="s">
        <v>46</v>
      </c>
      <c r="CE8" s="277"/>
      <c r="CF8" s="277"/>
      <c r="CG8" s="277"/>
      <c r="CH8" s="277"/>
      <c r="CI8" s="277"/>
      <c r="CJ8" s="277"/>
      <c r="CK8" s="277"/>
      <c r="CL8" s="277"/>
      <c r="CM8" s="277"/>
      <c r="CN8" s="277"/>
      <c r="CO8" s="277"/>
      <c r="CQ8" s="50" t="str">
        <f>'Step (5)'!AB36</f>
        <v>Upper Pickup Position</v>
      </c>
      <c r="CR8" t="str">
        <f>'Step (5)'!AC36</f>
        <v>x</v>
      </c>
      <c r="CS8" t="str">
        <f>'Step (5)'!AD36</f>
        <v>y</v>
      </c>
      <c r="CT8" s="13" t="str">
        <f>'Step (5)'!AE36</f>
        <v>z</v>
      </c>
      <c r="CV8" s="12" t="str">
        <f>'Step (5)'!AB54</f>
        <v>Lower Pickup Position</v>
      </c>
      <c r="CW8" t="str">
        <f>'Step (5)'!AC54</f>
        <v>x</v>
      </c>
      <c r="CX8" t="str">
        <f>'Step (5)'!AD54</f>
        <v>y</v>
      </c>
      <c r="CY8" s="56" t="str">
        <f>'Step (5)'!AE54</f>
        <v>z</v>
      </c>
      <c r="DB8" t="s">
        <v>385</v>
      </c>
      <c r="DC8">
        <f>B17-B$19</f>
        <v>-12.371337890625</v>
      </c>
      <c r="DD8">
        <f t="shared" ref="DD8:DE9" si="3">C17-C$19</f>
        <v>42.320098876953125</v>
      </c>
      <c r="DE8">
        <f t="shared" si="3"/>
        <v>38.427978515625</v>
      </c>
      <c r="DI8" t="s">
        <v>385</v>
      </c>
      <c r="DJ8">
        <f>B20</f>
        <v>732.3968505859375</v>
      </c>
      <c r="DK8">
        <f t="shared" ref="DK8:DL9" si="4">C20</f>
        <v>301.06387329101563</v>
      </c>
      <c r="DL8">
        <f t="shared" si="4"/>
        <v>221.27531433105469</v>
      </c>
    </row>
    <row r="9" spans="2:118" x14ac:dyDescent="0.3">
      <c r="B9" s="83">
        <v>778.50115966796875</v>
      </c>
      <c r="C9" s="84">
        <v>569.31195068359375</v>
      </c>
      <c r="D9" s="69">
        <v>147.79850769042969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>
        <f>IF($B$36=0,W9,
IF($B$36=1, W34,
IF($B$36=2, W9,W34)))</f>
        <v>2.0071691032499035</v>
      </c>
      <c r="N9" s="89" t="s">
        <v>141</v>
      </c>
      <c r="U9" s="88" t="s">
        <v>132</v>
      </c>
      <c r="V9" s="7" t="s">
        <v>3</v>
      </c>
      <c r="W9" s="172">
        <f>'Step (5)'!BU30/1000</f>
        <v>2.0071691032499035</v>
      </c>
      <c r="X9" s="89" t="s">
        <v>141</v>
      </c>
      <c r="AB9" s="7">
        <v>7</v>
      </c>
      <c r="AC9" s="12">
        <f>'Step (5)'!B9</f>
        <v>778.50115966796875</v>
      </c>
      <c r="AD9">
        <f>'Step (5)'!C9</f>
        <v>569.31195068359375</v>
      </c>
      <c r="AE9" s="13">
        <f>'Step (5)'!D9</f>
        <v>147.79850769042969</v>
      </c>
      <c r="AI9" s="12"/>
      <c r="AJ9" s="13" t="s">
        <v>62</v>
      </c>
      <c r="AK9" s="12">
        <f>AD50</f>
        <v>-75.719623975023296</v>
      </c>
      <c r="AL9">
        <f>AD51</f>
        <v>280.01558872135837</v>
      </c>
      <c r="AM9">
        <f>AD52</f>
        <v>-15.855237938655321</v>
      </c>
      <c r="AN9">
        <f>AD79</f>
        <v>-29.354030838182897</v>
      </c>
      <c r="AO9">
        <f>AD68</f>
        <v>-32.511776038412208</v>
      </c>
      <c r="AP9">
        <f>AD69</f>
        <v>118.40890768919802</v>
      </c>
      <c r="AQ9" s="13">
        <f>AD70</f>
        <v>1.3436306670748845</v>
      </c>
      <c r="AR9" s="7"/>
      <c r="AS9" s="13">
        <f>AD19*1000</f>
        <v>0</v>
      </c>
      <c r="AT9" t="s">
        <v>422</v>
      </c>
      <c r="BB9" s="33" t="s">
        <v>63</v>
      </c>
      <c r="BC9" s="33">
        <f>'Step (5)'!AK10</f>
        <v>-22.216006459515562</v>
      </c>
      <c r="BD9" s="33">
        <f>'Step (5)'!AL10</f>
        <v>56.876900666861133</v>
      </c>
      <c r="BE9" s="33">
        <f>'Step (5)'!AM10</f>
        <v>-3.1983463940900432</v>
      </c>
      <c r="BF9" s="33">
        <f>'Step (5)'!AN10</f>
        <v>19.329883793249643</v>
      </c>
      <c r="BG9" s="33">
        <f>'Step (5)'!AO10</f>
        <v>-10.027356109858632</v>
      </c>
      <c r="BH9" s="33">
        <f>'Step (5)'!AP10</f>
        <v>36.016830926773387</v>
      </c>
      <c r="BI9" s="33">
        <f>'Step (5)'!AQ10</f>
        <v>0.38319390316543217</v>
      </c>
      <c r="BJ9" s="33"/>
      <c r="BK9" s="33">
        <f>'Step (5)'!AS10</f>
        <v>134000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>
        <f>'Step (5)'!BU20</f>
        <v>2103.1988941151139</v>
      </c>
      <c r="CD9" t="s">
        <v>47</v>
      </c>
      <c r="CE9" s="277"/>
      <c r="CF9" s="277"/>
      <c r="CG9" s="277"/>
      <c r="CH9" s="277"/>
      <c r="CI9" s="277"/>
      <c r="CJ9" s="277"/>
      <c r="CK9" s="277"/>
      <c r="CL9" s="277"/>
      <c r="CM9" s="277"/>
      <c r="CN9" s="277"/>
      <c r="CO9" s="277"/>
      <c r="CQ9" s="50" t="str">
        <f>'Step (5)'!AB37</f>
        <v>2--</v>
      </c>
      <c r="CR9">
        <f>'Step (5)'!AC37</f>
        <v>-6.45989990234375</v>
      </c>
      <c r="CS9">
        <f>'Step (5)'!AD37</f>
        <v>-60.80322265625</v>
      </c>
      <c r="CT9" s="13">
        <f>'Step (5)'!AE37</f>
        <v>290.43389892578125</v>
      </c>
      <c r="CV9" s="12" t="str">
        <f>'Step (5)'!AB55</f>
        <v>7--</v>
      </c>
      <c r="CW9">
        <f>'Step (5)'!AC55</f>
        <v>-0.12982177734375</v>
      </c>
      <c r="CX9">
        <f>'Step (5)'!AD55</f>
        <v>-37.38836669921875</v>
      </c>
      <c r="CY9" s="56">
        <f>'Step (5)'!AE55</f>
        <v>122.79850769042969</v>
      </c>
      <c r="DB9" t="s">
        <v>386</v>
      </c>
      <c r="DC9">
        <f>B18-B$19</f>
        <v>-56.1199951171875</v>
      </c>
      <c r="DD9">
        <f t="shared" si="3"/>
        <v>-10</v>
      </c>
      <c r="DE9">
        <f t="shared" si="3"/>
        <v>170.95022583007813</v>
      </c>
      <c r="DI9" t="s">
        <v>386</v>
      </c>
      <c r="DJ9">
        <f>B21</f>
        <v>723.6514892578125</v>
      </c>
      <c r="DK9">
        <f t="shared" si="4"/>
        <v>228.89471435546875</v>
      </c>
      <c r="DL9">
        <f t="shared" si="4"/>
        <v>363.4765625</v>
      </c>
    </row>
    <row r="10" spans="2:118" ht="15" thickBot="1" x14ac:dyDescent="0.35">
      <c r="B10" s="83">
        <v>868.49359130859375</v>
      </c>
      <c r="C10" s="84">
        <v>243.52635192871094</v>
      </c>
      <c r="D10" s="69">
        <v>113.06121826171875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1.7463344085507935</v>
      </c>
      <c r="N10" s="89" t="s">
        <v>141</v>
      </c>
      <c r="O10" s="1"/>
      <c r="U10" s="88" t="s">
        <v>132</v>
      </c>
      <c r="V10" s="7" t="s">
        <v>4</v>
      </c>
      <c r="W10" s="172">
        <f>'Step (5)'!BU31/1000</f>
        <v>1.7463344085507935</v>
      </c>
      <c r="X10" s="89" t="s">
        <v>141</v>
      </c>
      <c r="AB10" s="7">
        <v>8</v>
      </c>
      <c r="AC10" s="12">
        <f>'Step (5)'!B11</f>
        <v>629.2022705078125</v>
      </c>
      <c r="AD10">
        <f>'Step (5)'!C11</f>
        <v>227.17037963867188</v>
      </c>
      <c r="AE10" s="13">
        <f>'Step (5)'!D11</f>
        <v>113.74167633056641</v>
      </c>
      <c r="AI10" s="14"/>
      <c r="AJ10" s="16" t="s">
        <v>63</v>
      </c>
      <c r="AK10" s="14">
        <f>AE50</f>
        <v>-22.216006459515562</v>
      </c>
      <c r="AL10" s="15">
        <f>AE51</f>
        <v>56.876900666861133</v>
      </c>
      <c r="AM10" s="15">
        <f>AE52</f>
        <v>-3.1983463940900432</v>
      </c>
      <c r="AN10" s="15">
        <f>AE79</f>
        <v>19.329883793249643</v>
      </c>
      <c r="AO10" s="15">
        <f>AE68</f>
        <v>-10.027356109858632</v>
      </c>
      <c r="AP10" s="15">
        <f>AE69</f>
        <v>36.016830926773387</v>
      </c>
      <c r="AQ10" s="16">
        <f>AE70</f>
        <v>0.38319390316543217</v>
      </c>
      <c r="AR10" s="8"/>
      <c r="AS10" s="16">
        <f>AE19*1000</f>
        <v>134000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7"/>
      <c r="CF10" s="277"/>
      <c r="CG10" s="277"/>
      <c r="CH10" s="277"/>
      <c r="CI10" s="277"/>
      <c r="CJ10" s="277"/>
      <c r="CK10" s="277"/>
      <c r="CL10" s="277"/>
      <c r="CM10" s="277"/>
      <c r="CN10" s="277"/>
      <c r="CO10" s="277"/>
      <c r="CQ10" s="50"/>
      <c r="CT10" s="13"/>
      <c r="CV10" s="12"/>
      <c r="CY10" s="56"/>
    </row>
    <row r="11" spans="2:118" x14ac:dyDescent="0.3">
      <c r="B11" s="83">
        <v>629.2022705078125</v>
      </c>
      <c r="C11" s="84">
        <v>227.17037963867188</v>
      </c>
      <c r="D11" s="69">
        <v>113.74167633056641</v>
      </c>
      <c r="E11" s="69" t="s">
        <v>113</v>
      </c>
      <c r="F11" s="68" t="s">
        <v>92</v>
      </c>
      <c r="G11" s="85" t="s">
        <v>355</v>
      </c>
      <c r="K11" s="274" t="s">
        <v>134</v>
      </c>
      <c r="L11" s="275"/>
      <c r="M11" s="275"/>
      <c r="N11" s="276"/>
      <c r="U11" s="262" t="s">
        <v>134</v>
      </c>
      <c r="V11" s="263"/>
      <c r="W11" s="263"/>
      <c r="X11" s="264"/>
      <c r="AB11" s="26" t="s">
        <v>84</v>
      </c>
      <c r="AC11" s="12">
        <f>'Step (5)'!B16</f>
        <v>778.6309814453125</v>
      </c>
      <c r="AD11">
        <f>'Step (5)'!C16</f>
        <v>606.7003173828125</v>
      </c>
      <c r="AE11" s="13">
        <f>'Step (5)'!D16</f>
        <v>25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7"/>
      <c r="CF11" s="277"/>
      <c r="CG11" s="277"/>
      <c r="CH11" s="277"/>
      <c r="CI11" s="277"/>
      <c r="CJ11" s="277"/>
      <c r="CK11" s="277"/>
      <c r="CL11" s="277"/>
      <c r="CM11" s="277"/>
      <c r="CN11" s="277"/>
      <c r="CO11" s="277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>
        <f>W13</f>
        <v>-2.4929943290531931</v>
      </c>
      <c r="DD11" t="s">
        <v>141</v>
      </c>
      <c r="DI11" t="s">
        <v>145</v>
      </c>
      <c r="DJ11" s="178">
        <f>W37</f>
        <v>5.2894853001884323</v>
      </c>
      <c r="DK11" t="s">
        <v>141</v>
      </c>
    </row>
    <row r="12" spans="2:118" x14ac:dyDescent="0.3">
      <c r="B12" s="77">
        <v>769.64117431640625</v>
      </c>
      <c r="C12" s="78">
        <v>522.6356201171875</v>
      </c>
      <c r="D12" s="71">
        <v>319.48294067382813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(5)'!B12</f>
        <v>769.64117431640625</v>
      </c>
      <c r="AD12">
        <f>'Step (5)'!C12</f>
        <v>522.6356201171875</v>
      </c>
      <c r="AE12" s="13">
        <f>'Step (5)'!D12</f>
        <v>319.48294067382813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>
        <f>'Step (5)'!BU26</f>
        <v>-3441.7598699063901</v>
      </c>
      <c r="CD12" t="s">
        <v>23</v>
      </c>
      <c r="CE12" s="277"/>
      <c r="CF12" s="277"/>
      <c r="CG12" s="277"/>
      <c r="CH12" s="277"/>
      <c r="CI12" s="277"/>
      <c r="CJ12" s="277"/>
      <c r="CK12" s="277"/>
      <c r="CL12" s="277"/>
      <c r="CM12" s="277"/>
      <c r="CN12" s="277"/>
      <c r="CO12" s="277"/>
      <c r="CQ12" s="58" t="str">
        <f>'Step (5)'!AB48</f>
        <v>uz^</v>
      </c>
      <c r="CR12" s="15">
        <f>'Step (5)'!AC48</f>
        <v>-7.6211287414886156E-2</v>
      </c>
      <c r="CS12" s="15">
        <f>'Step (5)'!AD48</f>
        <v>-0.22222410644411153</v>
      </c>
      <c r="CT12" s="16">
        <f>'Step (5)'!AE48</f>
        <v>0.97201249281358626</v>
      </c>
      <c r="CV12" s="14" t="str">
        <f>'Step (5)'!AB66</f>
        <v>lz^</v>
      </c>
      <c r="CW12" s="15">
        <f>'Step (5)'!AC66</f>
        <v>9.8902670594876018E-3</v>
      </c>
      <c r="CX12" s="15">
        <f>'Step (5)'!AD66</f>
        <v>-0.10331834817351235</v>
      </c>
      <c r="CY12" s="59">
        <f>'Step (5)'!AE66</f>
        <v>0.99459916627161371</v>
      </c>
    </row>
    <row r="13" spans="2:118" x14ac:dyDescent="0.3">
      <c r="B13" s="77">
        <v>734.21588134765625</v>
      </c>
      <c r="C13" s="78">
        <v>316.87884521484375</v>
      </c>
      <c r="D13" s="71">
        <v>185.66046142578125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>
        <f t="shared" ref="M13:M19" si="5">IF($B$36=0,W13,
IF($B$36=1, W37,
IF($B$36=2, W13,W37)))</f>
        <v>-2.4929943290531931</v>
      </c>
      <c r="N13" s="91" t="s">
        <v>141</v>
      </c>
      <c r="U13" s="92" t="s">
        <v>139</v>
      </c>
      <c r="V13" s="5"/>
      <c r="W13" s="173">
        <f>'Step (5)'!CW18/1000</f>
        <v>-2.4929943290531931</v>
      </c>
      <c r="X13" s="91" t="s">
        <v>141</v>
      </c>
      <c r="AB13" s="7">
        <v>11</v>
      </c>
      <c r="AC13" s="12">
        <f>'Step (5)'!B13</f>
        <v>734.21588134765625</v>
      </c>
      <c r="AD13">
        <f>'Step (5)'!C13</f>
        <v>316.87884521484375</v>
      </c>
      <c r="AE13" s="13">
        <f>'Step (5)'!D13</f>
        <v>185.66046142578125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>
        <f>'Step (5)'!BU27</f>
        <v>-1189.397499835891</v>
      </c>
      <c r="CD13" t="s">
        <v>24</v>
      </c>
      <c r="CE13" s="277"/>
      <c r="CF13" s="277"/>
      <c r="CG13" s="277"/>
      <c r="CH13" s="277"/>
      <c r="CI13" s="277"/>
      <c r="CJ13" s="277"/>
      <c r="CK13" s="277"/>
      <c r="CL13" s="277"/>
      <c r="CM13" s="277"/>
      <c r="CN13" s="277"/>
      <c r="CO13" s="277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775.40521240234375</v>
      </c>
      <c r="C14" s="84">
        <v>543.5982666015625</v>
      </c>
      <c r="D14" s="69">
        <v>155.16220092773438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>
        <f t="shared" si="5"/>
        <v>-1.8715403807261091</v>
      </c>
      <c r="N14" s="89" t="s">
        <v>141</v>
      </c>
      <c r="U14" s="50" t="s">
        <v>135</v>
      </c>
      <c r="V14" s="13"/>
      <c r="W14" s="172">
        <f>'Step (5)'!CW88/1000</f>
        <v>-1.8715403807261091</v>
      </c>
      <c r="X14" s="89" t="s">
        <v>141</v>
      </c>
      <c r="AB14" s="7">
        <v>12</v>
      </c>
      <c r="AC14" s="12">
        <f>'Step (5)'!B14</f>
        <v>775.40521240234375</v>
      </c>
      <c r="AD14">
        <f>'Step (5)'!C14</f>
        <v>543.5982666015625</v>
      </c>
      <c r="AE14" s="13">
        <f>'Step (5)'!D14</f>
        <v>155.16220092773438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>
        <f>'Step (5)'!BU28</f>
        <v>3660.9170427066329</v>
      </c>
      <c r="CD14" t="s">
        <v>45</v>
      </c>
      <c r="CE14" s="277"/>
      <c r="CF14" s="277"/>
      <c r="CG14" s="277"/>
      <c r="CH14" s="277"/>
      <c r="CI14" s="277"/>
      <c r="CJ14" s="277"/>
      <c r="CK14" s="277"/>
      <c r="CL14" s="277"/>
      <c r="CM14" s="277"/>
      <c r="CN14" s="277"/>
      <c r="CO14" s="277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703.051025390625</v>
      </c>
      <c r="C15" s="84">
        <v>314.62600708007813</v>
      </c>
      <c r="D15" s="69">
        <v>349.80108642578125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>
        <f t="shared" si="5"/>
        <v>-1.866103782082599</v>
      </c>
      <c r="N15" s="89" t="s">
        <v>141</v>
      </c>
      <c r="U15" s="50" t="s">
        <v>136</v>
      </c>
      <c r="V15" s="13"/>
      <c r="W15" s="172">
        <f>'Step (5)'!CW83/1000</f>
        <v>-1.866103782082599</v>
      </c>
      <c r="X15" s="89" t="s">
        <v>141</v>
      </c>
      <c r="AB15" s="8">
        <v>13</v>
      </c>
      <c r="AC15" s="14">
        <f>'Step (5)'!B15</f>
        <v>703.051025390625</v>
      </c>
      <c r="AD15" s="15">
        <f>'Step (5)'!C15</f>
        <v>314.62600708007813</v>
      </c>
      <c r="AE15" s="16">
        <f>'Step (5)'!D15</f>
        <v>349.80108642578125</v>
      </c>
      <c r="AJ15" s="277" t="e" vm="2">
        <v>#VALUE!</v>
      </c>
      <c r="AK15" s="277"/>
      <c r="AL15" s="277"/>
      <c r="AM15" s="277"/>
      <c r="AN15" s="277"/>
      <c r="AO15" s="277"/>
      <c r="AP15" s="277"/>
      <c r="AQ15" s="277"/>
      <c r="AR15" s="277"/>
      <c r="BB15" s="33" t="s">
        <v>56</v>
      </c>
      <c r="BC15" s="33">
        <f t="shared" ref="BC15:BH20" si="6">BC4</f>
        <v>-0.26505163105766394</v>
      </c>
      <c r="BD15" s="33">
        <f t="shared" si="6"/>
        <v>0.96121770299149067</v>
      </c>
      <c r="BE15" s="33">
        <f t="shared" si="6"/>
        <v>-7.6211287414886156E-2</v>
      </c>
      <c r="BF15" s="33">
        <f t="shared" si="6"/>
        <v>-0.13687886363334745</v>
      </c>
      <c r="BG15" s="33">
        <f t="shared" si="6"/>
        <v>-0.26486517991378677</v>
      </c>
      <c r="BH15" s="33">
        <f t="shared" si="6"/>
        <v>0.96423473235863555</v>
      </c>
      <c r="BI15" s="33"/>
      <c r="BJ15" s="33">
        <f t="shared" ref="BJ15:BJ20" si="7">BK4</f>
        <v>730.83</v>
      </c>
      <c r="BK15" s="33"/>
      <c r="BL15" s="33"/>
      <c r="BM15" s="37">
        <f t="array" ref="BM15:BR20">MINVERSE(BC15:BH20)</f>
        <v>0.46872248477572631</v>
      </c>
      <c r="BN15" s="38">
        <v>-0.6438408737054353</v>
      </c>
      <c r="BO15" s="38">
        <v>-0.12105471549210318</v>
      </c>
      <c r="BP15" s="38">
        <v>-5.1677149320438513E-3</v>
      </c>
      <c r="BQ15" s="38">
        <v>3.0114335930276996E-4</v>
      </c>
      <c r="BR15" s="39">
        <v>-1.3506461005433007E-2</v>
      </c>
      <c r="BS15" s="40">
        <f t="shared" ref="BS15:BS20" si="8">BJ15</f>
        <v>730.83</v>
      </c>
      <c r="BT15" s="33" t="s">
        <v>49</v>
      </c>
      <c r="BU15" s="40">
        <f t="array" ref="BU15:BU20">MMULT(BM15:BR20,BS15:BS20)</f>
        <v>-3314.9954798741101</v>
      </c>
      <c r="BV15" s="33" t="s">
        <v>23</v>
      </c>
      <c r="BW15" s="33"/>
      <c r="BX15" s="33"/>
      <c r="BY15" s="33"/>
      <c r="CC15">
        <f>'Step (5)'!BU29</f>
        <v>1848.8494664931563</v>
      </c>
      <c r="CD15" t="s">
        <v>46</v>
      </c>
      <c r="CE15" s="277"/>
      <c r="CF15" s="277"/>
      <c r="CG15" s="277"/>
      <c r="CH15" s="277"/>
      <c r="CI15" s="277"/>
      <c r="CJ15" s="277"/>
      <c r="CK15" s="277"/>
      <c r="CL15" s="277"/>
      <c r="CM15" s="277"/>
      <c r="CN15" s="277"/>
      <c r="CO15" s="277"/>
      <c r="CQ15" s="50"/>
      <c r="CR15">
        <f>CR6*CR12</f>
        <v>1.0886739008610802E-2</v>
      </c>
      <c r="CS15">
        <f>CS6*CS12</f>
        <v>0.18437854161957637</v>
      </c>
      <c r="CT15">
        <f>CT6*CT12</f>
        <v>-0.52452474482840417</v>
      </c>
      <c r="CW15">
        <f>CW6*CW12</f>
        <v>-2.3150561191636644E-3</v>
      </c>
      <c r="CX15">
        <f>CX6*CX12</f>
        <v>7.6533250762080812E-2</v>
      </c>
      <c r="CY15" s="56">
        <f>CY6*CY12</f>
        <v>0.62627854865052979</v>
      </c>
      <c r="DB15" t="s">
        <v>410</v>
      </c>
      <c r="DC15">
        <f>DC6-DC7</f>
        <v>72.35418701171875</v>
      </c>
      <c r="DD15">
        <f>DD6-DD7</f>
        <v>228.97225952148438</v>
      </c>
      <c r="DE15">
        <f>DE6-DE7</f>
        <v>-194.63888549804688</v>
      </c>
      <c r="DI15" t="s">
        <v>414</v>
      </c>
      <c r="DJ15">
        <f>DJ6-DJ7</f>
        <v>35.42529296875</v>
      </c>
      <c r="DK15">
        <f>DK6-DK7</f>
        <v>205.75677490234375</v>
      </c>
      <c r="DL15">
        <f>DL6-DL7</f>
        <v>133.82247924804688</v>
      </c>
    </row>
    <row r="16" spans="2:118" ht="15" thickBot="1" x14ac:dyDescent="0.35">
      <c r="B16" s="202">
        <v>778.6309814453125</v>
      </c>
      <c r="C16" s="203">
        <v>606.7003173828125</v>
      </c>
      <c r="D16" s="204">
        <v>25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>
        <f t="shared" si="5"/>
        <v>3.6609170427066346</v>
      </c>
      <c r="N16" s="89" t="s">
        <v>141</v>
      </c>
      <c r="U16" s="50" t="s">
        <v>140</v>
      </c>
      <c r="V16" s="13"/>
      <c r="W16" s="172">
        <f>'Step (5)'!CC7/1000</f>
        <v>3.6609170427066346</v>
      </c>
      <c r="X16" s="89" t="s">
        <v>141</v>
      </c>
      <c r="AJ16" s="277"/>
      <c r="AK16" s="277"/>
      <c r="AL16" s="277"/>
      <c r="AM16" s="277"/>
      <c r="AN16" s="277"/>
      <c r="AO16" s="277"/>
      <c r="AP16" s="277"/>
      <c r="AQ16" s="277"/>
      <c r="AR16" s="277"/>
      <c r="AV16" t="s">
        <v>67</v>
      </c>
      <c r="BB16" s="33" t="s">
        <v>57</v>
      </c>
      <c r="BC16" s="33">
        <f t="shared" si="6"/>
        <v>0.94428910867504545</v>
      </c>
      <c r="BD16" s="33">
        <f t="shared" si="6"/>
        <v>0.24276434201258754</v>
      </c>
      <c r="BE16" s="33">
        <f t="shared" si="6"/>
        <v>-0.22222410644411153</v>
      </c>
      <c r="BF16" s="33">
        <f t="shared" si="6"/>
        <v>0.98029831718695737</v>
      </c>
      <c r="BG16" s="33">
        <f t="shared" si="6"/>
        <v>0.95885020167162038</v>
      </c>
      <c r="BH16" s="33">
        <f t="shared" si="6"/>
        <v>0.26444585397579934</v>
      </c>
      <c r="BI16" s="33"/>
      <c r="BJ16" s="33">
        <f t="shared" si="7"/>
        <v>2173.16</v>
      </c>
      <c r="BK16" s="33"/>
      <c r="BL16" s="33"/>
      <c r="BM16" s="41">
        <v>-0.68478802763451829</v>
      </c>
      <c r="BN16" s="33">
        <v>-0.18452113478176593</v>
      </c>
      <c r="BO16" s="33">
        <v>4.8019814080389085E-3</v>
      </c>
      <c r="BP16" s="33">
        <v>-1.4510769167816828E-3</v>
      </c>
      <c r="BQ16" s="33">
        <v>5.8567805753672797E-3</v>
      </c>
      <c r="BR16" s="42">
        <v>-9.0458835285166901E-4</v>
      </c>
      <c r="BS16" s="43">
        <f t="shared" si="8"/>
        <v>2173.16</v>
      </c>
      <c r="BT16" s="33" t="s">
        <v>50</v>
      </c>
      <c r="BU16" s="43">
        <v>-1084.3720335744094</v>
      </c>
      <c r="BV16" s="33" t="s">
        <v>24</v>
      </c>
      <c r="BW16" s="33"/>
      <c r="BX16" s="33"/>
      <c r="BY16" s="33"/>
      <c r="CC16">
        <f>'Step (5)'!BU30</f>
        <v>2007.1691032499034</v>
      </c>
      <c r="CD16" t="s">
        <v>47</v>
      </c>
      <c r="CE16" s="277"/>
      <c r="CF16" s="277"/>
      <c r="CG16" s="277"/>
      <c r="CH16" s="277"/>
      <c r="CI16" s="277"/>
      <c r="CJ16" s="277"/>
      <c r="CK16" s="277"/>
      <c r="CL16" s="277"/>
      <c r="CM16" s="277"/>
      <c r="CN16" s="277"/>
      <c r="CO16" s="277"/>
      <c r="CQ16" s="60" t="s">
        <v>147</v>
      </c>
      <c r="CR16">
        <f>SUM(CR15:CT15)</f>
        <v>-0.32925946420021701</v>
      </c>
      <c r="CV16" s="1" t="s">
        <v>147</v>
      </c>
      <c r="CW16">
        <f>SUM(CW15:CY15)</f>
        <v>0.70049674329344691</v>
      </c>
      <c r="CY16" s="56"/>
      <c r="DB16" t="s">
        <v>42</v>
      </c>
      <c r="DC16">
        <f>DC15/(SQRT(SUMSQ($DC$15:$DE$15)))</f>
        <v>0.23407417668695424</v>
      </c>
      <c r="DD16">
        <f>DD15/(SQRT(SUMSQ($DC$15:$DE$15)))</f>
        <v>0.74075178431570776</v>
      </c>
      <c r="DE16">
        <f>DE15/(SQRT(SUMSQ($DC$15:$DE$15)))</f>
        <v>-0.62967934207929976</v>
      </c>
      <c r="DI16" t="s">
        <v>43</v>
      </c>
      <c r="DJ16">
        <f>DJ15/(SQRT(SUMSQ($DC$15:$DE$15)))</f>
        <v>0.11460492651532769</v>
      </c>
      <c r="DK16">
        <f>DK15/(SQRT(SUMSQ($DC$15:$DE$15)))</f>
        <v>0.6656470022284755</v>
      </c>
      <c r="DL16">
        <f>DL15/(SQRT(SUMSQ($DC$15:$DE$15)))</f>
        <v>0.4329312227241276</v>
      </c>
    </row>
    <row r="17" spans="2:118" x14ac:dyDescent="0.3">
      <c r="B17" s="212">
        <v>695.628662109375</v>
      </c>
      <c r="C17" s="213">
        <v>317.32009887695313</v>
      </c>
      <c r="D17" s="213">
        <v>372.47775268554688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>
        <f t="shared" si="5"/>
        <v>-1.1122493604666979</v>
      </c>
      <c r="N17" s="89" t="s">
        <v>141</v>
      </c>
      <c r="U17" s="50" t="s">
        <v>137</v>
      </c>
      <c r="V17" s="13"/>
      <c r="W17" s="172">
        <f>'Step (5)'!CW63/1000</f>
        <v>-1.1122493604666979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7"/>
      <c r="AK17" s="277"/>
      <c r="AL17" s="277"/>
      <c r="AM17" s="277"/>
      <c r="AN17" s="277"/>
      <c r="AO17" s="277"/>
      <c r="AP17" s="277"/>
      <c r="AQ17" s="277"/>
      <c r="AR17" s="277"/>
      <c r="AV17" t="s">
        <v>66</v>
      </c>
      <c r="BB17" s="33" t="s">
        <v>59</v>
      </c>
      <c r="BC17" s="33">
        <f t="shared" si="6"/>
        <v>0.19510436210233836</v>
      </c>
      <c r="BD17" s="33">
        <f t="shared" si="6"/>
        <v>0.13086635053732423</v>
      </c>
      <c r="BE17" s="33">
        <f t="shared" si="6"/>
        <v>0.97201249281358626</v>
      </c>
      <c r="BF17" s="33">
        <f t="shared" si="6"/>
        <v>0.14240570919335802</v>
      </c>
      <c r="BG17" s="33">
        <f t="shared" si="6"/>
        <v>0.1022385799174179</v>
      </c>
      <c r="BH17" s="33">
        <f t="shared" si="6"/>
        <v>1.7882148312796744E-2</v>
      </c>
      <c r="BI17" s="33"/>
      <c r="BJ17" s="33">
        <f t="shared" si="7"/>
        <v>1656</v>
      </c>
      <c r="BK17" s="33"/>
      <c r="BL17" s="33"/>
      <c r="BM17" s="41">
        <v>7.259891839621381E-2</v>
      </c>
      <c r="BN17" s="33">
        <v>-1.5802643492829463E-2</v>
      </c>
      <c r="BO17" s="33">
        <v>1.01853732774787</v>
      </c>
      <c r="BP17" s="33">
        <v>7.103860131697663E-4</v>
      </c>
      <c r="BQ17" s="33">
        <v>-5.1565443025340576E-4</v>
      </c>
      <c r="BR17" s="42">
        <v>1.5678788460581907E-5</v>
      </c>
      <c r="BS17" s="43">
        <f t="shared" si="8"/>
        <v>1656</v>
      </c>
      <c r="BT17" s="33" t="s">
        <v>51</v>
      </c>
      <c r="BU17" s="43">
        <v>1741.6130958349672</v>
      </c>
      <c r="BV17" s="33" t="s">
        <v>25</v>
      </c>
      <c r="BW17" s="33"/>
      <c r="BX17" s="33"/>
      <c r="BY17" s="33"/>
      <c r="CC17">
        <f>'Step (5)'!BU31</f>
        <v>1746.3344085507936</v>
      </c>
      <c r="CD17" t="s">
        <v>48</v>
      </c>
      <c r="CE17" s="277"/>
      <c r="CF17" s="277"/>
      <c r="CG17" s="277"/>
      <c r="CH17" s="277"/>
      <c r="CI17" s="277"/>
      <c r="CJ17" s="277"/>
      <c r="CK17" s="277"/>
      <c r="CL17" s="277"/>
      <c r="CM17" s="277"/>
      <c r="CN17" s="277"/>
      <c r="CO17" s="277"/>
      <c r="CQ17" s="50"/>
      <c r="CY17" s="56"/>
      <c r="DB17" t="s">
        <v>389</v>
      </c>
      <c r="DC17">
        <f>DC7</f>
        <v>-4.948974609375</v>
      </c>
      <c r="DD17">
        <f>DD7</f>
        <v>39.626007080078125</v>
      </c>
      <c r="DE17">
        <f>DE7</f>
        <v>15.751312255859375</v>
      </c>
      <c r="DF17">
        <f>SQRT(SUMSQ(DC17:DE17))</f>
        <v>42.928040073781915</v>
      </c>
      <c r="DG17" t="s">
        <v>397</v>
      </c>
      <c r="DI17" t="s">
        <v>415</v>
      </c>
      <c r="DJ17">
        <f>DJ7</f>
        <v>734.21588134765625</v>
      </c>
      <c r="DK17">
        <f>DK7</f>
        <v>316.87884521484375</v>
      </c>
      <c r="DL17">
        <f>DL7</f>
        <v>185.66046142578125</v>
      </c>
      <c r="DM17">
        <f>SQRT(SUMSQ(DJ17:DL17))</f>
        <v>820.94760484737549</v>
      </c>
      <c r="DN17" t="s">
        <v>397</v>
      </c>
    </row>
    <row r="18" spans="2:118" ht="15" thickBot="1" x14ac:dyDescent="0.35">
      <c r="B18" s="215">
        <v>651.8800048828125</v>
      </c>
      <c r="C18" s="184">
        <v>265</v>
      </c>
      <c r="D18" s="184">
        <v>505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>
        <f t="shared" si="5"/>
        <v>-4.2599376644712441</v>
      </c>
      <c r="N18" s="89" t="s">
        <v>141</v>
      </c>
      <c r="U18" s="50" t="s">
        <v>138</v>
      </c>
      <c r="V18" s="13"/>
      <c r="W18" s="172">
        <f>'Step (5)'!CW58/1000</f>
        <v>-4.2599376644712441</v>
      </c>
      <c r="X18" s="89" t="s">
        <v>141</v>
      </c>
      <c r="AB18" s="6" t="s">
        <v>6</v>
      </c>
      <c r="AC18" s="9">
        <f>'Step (5)'!C28</f>
        <v>730.83</v>
      </c>
      <c r="AD18" s="10">
        <f>'Step (5)'!C29</f>
        <v>2173.16</v>
      </c>
      <c r="AE18" s="11">
        <f>'Step (5)'!C30</f>
        <v>1656</v>
      </c>
      <c r="AF18" t="s">
        <v>8</v>
      </c>
      <c r="AJ18" s="277"/>
      <c r="AK18" s="277"/>
      <c r="AL18" s="277"/>
      <c r="AM18" s="277"/>
      <c r="AN18" s="277"/>
      <c r="AO18" s="277"/>
      <c r="AP18" s="277"/>
      <c r="AQ18" s="277"/>
      <c r="AR18" s="277"/>
      <c r="BB18" s="33" t="s">
        <v>61</v>
      </c>
      <c r="BC18" s="33">
        <f t="shared" si="6"/>
        <v>-286.11654151575834</v>
      </c>
      <c r="BD18" s="33">
        <f t="shared" si="6"/>
        <v>-78.464090220799434</v>
      </c>
      <c r="BE18" s="33">
        <f t="shared" si="6"/>
        <v>5.4399216446600533</v>
      </c>
      <c r="BF18" s="33">
        <f t="shared" si="6"/>
        <v>-190.11716295971578</v>
      </c>
      <c r="BG18" s="33">
        <f t="shared" si="6"/>
        <v>-121.56790738070234</v>
      </c>
      <c r="BH18" s="33">
        <f t="shared" si="6"/>
        <v>-33.1421405516381</v>
      </c>
      <c r="BI18" s="33"/>
      <c r="BJ18" s="33">
        <f t="shared" si="7"/>
        <v>48000</v>
      </c>
      <c r="BK18" s="33"/>
      <c r="BL18" s="33"/>
      <c r="BM18" s="41">
        <v>-0.70357300174276294</v>
      </c>
      <c r="BN18" s="33">
        <v>-0.15670547246450392</v>
      </c>
      <c r="BO18" s="33">
        <v>-4.8455806815299471E-2</v>
      </c>
      <c r="BP18" s="33">
        <v>-1.3128752385702324E-3</v>
      </c>
      <c r="BQ18" s="33">
        <v>-4.8563041393229348E-3</v>
      </c>
      <c r="BR18" s="42">
        <v>3.4768031280960947E-2</v>
      </c>
      <c r="BS18" s="43">
        <f t="shared" si="8"/>
        <v>48000</v>
      </c>
      <c r="BT18" s="33" t="s">
        <v>52</v>
      </c>
      <c r="BU18" s="43">
        <v>3660.9170427066347</v>
      </c>
      <c r="BV18" s="33" t="s">
        <v>45</v>
      </c>
      <c r="BW18" s="33"/>
      <c r="BX18" s="33"/>
      <c r="BY18" s="33"/>
      <c r="CE18" s="277"/>
      <c r="CF18" s="277"/>
      <c r="CG18" s="277"/>
      <c r="CH18" s="277"/>
      <c r="CI18" s="277"/>
      <c r="CJ18" s="277"/>
      <c r="CK18" s="277"/>
      <c r="CL18" s="277"/>
      <c r="CM18" s="277"/>
      <c r="CN18" s="277"/>
      <c r="CO18" s="277"/>
      <c r="CQ18" s="61" t="s">
        <v>145</v>
      </c>
      <c r="CR18" s="62">
        <f>-CC6/CR16</f>
        <v>5289.4853001884321</v>
      </c>
      <c r="CS18" s="62"/>
      <c r="CT18" s="62"/>
      <c r="CU18" s="62"/>
      <c r="CV18" s="63" t="s">
        <v>146</v>
      </c>
      <c r="CW18" s="62">
        <f>-CC17/CW16</f>
        <v>-2492.9943290531933</v>
      </c>
      <c r="CX18" s="62"/>
      <c r="CY18" s="64"/>
      <c r="DB18" t="s">
        <v>394</v>
      </c>
      <c r="DC18">
        <f>DC16*DC17</f>
        <v>-1.1584271571340941</v>
      </c>
      <c r="DD18">
        <f t="shared" ref="DD18:DE18" si="9">DD16*DD17</f>
        <v>29.353035449874739</v>
      </c>
      <c r="DE18">
        <f t="shared" si="9"/>
        <v>-9.9182759381551424</v>
      </c>
      <c r="DF18">
        <f>SUM(DC18:DE18)</f>
        <v>18.276332354585499</v>
      </c>
      <c r="DG18" t="s">
        <v>396</v>
      </c>
      <c r="DI18" t="s">
        <v>416</v>
      </c>
      <c r="DJ18">
        <f>DJ16*DJ17</f>
        <v>84.144757128234701</v>
      </c>
      <c r="DK18">
        <f t="shared" ref="DK18:DL18" si="10">DK16*DK17</f>
        <v>210.92945338688185</v>
      </c>
      <c r="DL18">
        <f t="shared" si="10"/>
        <v>80.378210576589197</v>
      </c>
      <c r="DM18">
        <f>SUM(DJ18:DL18)</f>
        <v>375.45242109170573</v>
      </c>
      <c r="DN18" t="s">
        <v>396</v>
      </c>
    </row>
    <row r="19" spans="2:118" ht="15" thickBot="1" x14ac:dyDescent="0.35">
      <c r="B19" s="224">
        <v>708</v>
      </c>
      <c r="C19" s="225">
        <v>275</v>
      </c>
      <c r="D19" s="225">
        <v>334.04977416992188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>
        <f t="shared" si="5"/>
        <v>-1.7999569170999472</v>
      </c>
      <c r="N19" s="91" t="s">
        <v>141</v>
      </c>
      <c r="U19" s="92" t="s">
        <v>402</v>
      </c>
      <c r="V19" s="5"/>
      <c r="W19" s="180">
        <f>DC29</f>
        <v>-1.7999569170999472</v>
      </c>
      <c r="X19" s="91" t="s">
        <v>141</v>
      </c>
      <c r="AB19" s="8" t="s">
        <v>7</v>
      </c>
      <c r="AC19" s="14">
        <f>'Step (5)'!C31</f>
        <v>48</v>
      </c>
      <c r="AD19" s="15">
        <f>'Step (5)'!C32</f>
        <v>0</v>
      </c>
      <c r="AE19" s="16">
        <f>'Step (5)'!C33</f>
        <v>134</v>
      </c>
      <c r="AF19" t="s">
        <v>9</v>
      </c>
      <c r="AJ19" s="277"/>
      <c r="AK19" s="277"/>
      <c r="AL19" s="277"/>
      <c r="AM19" s="277"/>
      <c r="AN19" s="277"/>
      <c r="AO19" s="277"/>
      <c r="AP19" s="277"/>
      <c r="AQ19" s="277"/>
      <c r="AR19" s="277"/>
      <c r="BB19" s="33" t="s">
        <v>62</v>
      </c>
      <c r="BC19" s="33">
        <f t="shared" si="6"/>
        <v>-75.719623975023296</v>
      </c>
      <c r="BD19" s="33">
        <f t="shared" si="6"/>
        <v>280.01558872135837</v>
      </c>
      <c r="BE19" s="33">
        <f t="shared" si="6"/>
        <v>-15.855237938655321</v>
      </c>
      <c r="BF19" s="33">
        <f t="shared" si="6"/>
        <v>-29.354030838182897</v>
      </c>
      <c r="BG19" s="33">
        <f t="shared" si="6"/>
        <v>-32.511776038412208</v>
      </c>
      <c r="BH19" s="33">
        <f t="shared" si="6"/>
        <v>118.40890768919802</v>
      </c>
      <c r="BI19" s="33"/>
      <c r="BJ19" s="33">
        <f t="shared" si="7"/>
        <v>0</v>
      </c>
      <c r="BK19" s="33"/>
      <c r="BL19" s="33"/>
      <c r="BM19" s="41">
        <v>-3.3425283707375998E-2</v>
      </c>
      <c r="BN19" s="33">
        <v>1.7520711455403002</v>
      </c>
      <c r="BO19" s="33">
        <v>0.36605798558001373</v>
      </c>
      <c r="BP19" s="33">
        <v>6.4998325961938162E-3</v>
      </c>
      <c r="BQ19" s="33">
        <v>4.5128846321803532E-3</v>
      </c>
      <c r="BR19" s="42">
        <v>-2.1006606880691586E-2</v>
      </c>
      <c r="BS19" s="43">
        <f t="shared" si="8"/>
        <v>0</v>
      </c>
      <c r="BT19" s="33" t="s">
        <v>53</v>
      </c>
      <c r="BU19" s="43">
        <v>1886.4013972756306</v>
      </c>
      <c r="BV19" s="33" t="s">
        <v>46</v>
      </c>
      <c r="BW19" s="33"/>
      <c r="BX19" s="33"/>
      <c r="BY19" s="33"/>
      <c r="CE19" s="277"/>
      <c r="CF19" s="277"/>
      <c r="CG19" s="277"/>
      <c r="CH19" s="277"/>
      <c r="CI19" s="277"/>
      <c r="CJ19" s="277"/>
      <c r="CK19" s="277"/>
      <c r="CL19" s="277"/>
      <c r="CM19" s="277"/>
      <c r="CN19" s="277"/>
      <c r="CO19" s="277"/>
      <c r="DB19" t="s">
        <v>395</v>
      </c>
      <c r="DC19">
        <f>SQRT(DF17^2-DF18^2)</f>
        <v>38.843175722911191</v>
      </c>
      <c r="DD19" t="s">
        <v>113</v>
      </c>
      <c r="DF19" s="1" t="s">
        <v>398</v>
      </c>
      <c r="DI19" t="s">
        <v>395</v>
      </c>
      <c r="DJ19">
        <f>SQRT(DM17^2-DM18^2)</f>
        <v>730.06194901598519</v>
      </c>
      <c r="DK19" t="s">
        <v>113</v>
      </c>
      <c r="DM19" s="1" t="s">
        <v>398</v>
      </c>
    </row>
    <row r="20" spans="2:118" ht="15" thickBot="1" x14ac:dyDescent="0.35">
      <c r="B20" s="215">
        <v>732.3968505859375</v>
      </c>
      <c r="C20" s="184">
        <v>301.06387329101563</v>
      </c>
      <c r="D20" s="184">
        <v>221.27531433105469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62" t="s">
        <v>419</v>
      </c>
      <c r="V20" s="263"/>
      <c r="W20" s="263"/>
      <c r="X20" s="264"/>
      <c r="AJ20" s="277"/>
      <c r="AK20" s="277"/>
      <c r="AL20" s="277"/>
      <c r="AM20" s="277"/>
      <c r="AN20" s="277"/>
      <c r="AO20" s="277"/>
      <c r="AP20" s="277"/>
      <c r="AQ20" s="277"/>
      <c r="AR20" s="277"/>
      <c r="BB20" s="33" t="s">
        <v>63</v>
      </c>
      <c r="BC20" s="33">
        <f t="shared" si="6"/>
        <v>-22.216006459515562</v>
      </c>
      <c r="BD20" s="33">
        <f t="shared" si="6"/>
        <v>56.876900666861133</v>
      </c>
      <c r="BE20" s="33">
        <f t="shared" si="6"/>
        <v>-3.1983463940900432</v>
      </c>
      <c r="BF20" s="33">
        <f t="shared" si="6"/>
        <v>19.329883793249643</v>
      </c>
      <c r="BG20" s="33">
        <f t="shared" si="6"/>
        <v>-10.027356109858632</v>
      </c>
      <c r="BH20" s="33">
        <f t="shared" si="6"/>
        <v>36.016830926773387</v>
      </c>
      <c r="BI20" s="33"/>
      <c r="BJ20" s="33">
        <f t="shared" si="7"/>
        <v>134000</v>
      </c>
      <c r="BK20" s="33"/>
      <c r="BL20" s="33"/>
      <c r="BM20" s="44">
        <v>1.7452611567280147</v>
      </c>
      <c r="BN20" s="45">
        <v>0.46474424220231508</v>
      </c>
      <c r="BO20" s="45">
        <v>0.13611413873850658</v>
      </c>
      <c r="BP20" s="45">
        <v>1.6812331963461772E-3</v>
      </c>
      <c r="BQ20" s="45">
        <v>-5.2461714386155354E-3</v>
      </c>
      <c r="BR20" s="46">
        <v>-3.6444635941521473E-3</v>
      </c>
      <c r="BS20" s="47">
        <f t="shared" si="8"/>
        <v>134000</v>
      </c>
      <c r="BT20" s="33" t="s">
        <v>54</v>
      </c>
      <c r="BU20" s="47">
        <v>2103.1988941151139</v>
      </c>
      <c r="BV20" s="33" t="s">
        <v>47</v>
      </c>
      <c r="BW20" s="33"/>
      <c r="BX20" s="33"/>
      <c r="BY20" s="33"/>
      <c r="CE20" s="277"/>
      <c r="CF20" s="277"/>
      <c r="CG20" s="277"/>
      <c r="CH20" s="277"/>
      <c r="CI20" s="277"/>
      <c r="CJ20" s="277"/>
      <c r="CK20" s="277"/>
      <c r="CL20" s="277"/>
      <c r="CM20" s="277"/>
      <c r="CN20" s="277"/>
      <c r="CO20" s="277"/>
      <c r="CX20" s="51" t="s">
        <v>267</v>
      </c>
      <c r="CY20" s="111" t="s">
        <v>280</v>
      </c>
    </row>
    <row r="21" spans="2:118" x14ac:dyDescent="0.3">
      <c r="B21" s="215">
        <v>723.6514892578125</v>
      </c>
      <c r="C21" s="184">
        <v>228.89471435546875</v>
      </c>
      <c r="D21" s="184">
        <v>363.4765625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7"/>
      <c r="AK21" s="277"/>
      <c r="AL21" s="277"/>
      <c r="AM21" s="277"/>
      <c r="AN21" s="277"/>
      <c r="AO21" s="277"/>
      <c r="AP21" s="277"/>
      <c r="AQ21" s="277"/>
      <c r="AR21" s="277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7"/>
      <c r="CF21" s="277"/>
      <c r="CG21" s="277"/>
      <c r="CH21" s="277"/>
      <c r="CI21" s="277"/>
      <c r="CJ21" s="277"/>
      <c r="CK21" s="277"/>
      <c r="CL21" s="277"/>
      <c r="CM21" s="277"/>
      <c r="CN21" s="277"/>
      <c r="CO21" s="277"/>
      <c r="DB21" s="1" t="s">
        <v>391</v>
      </c>
      <c r="DI21" s="1" t="s">
        <v>391</v>
      </c>
    </row>
    <row r="22" spans="2:118" ht="13.8" customHeight="1" thickBot="1" x14ac:dyDescent="0.35">
      <c r="B22" s="228">
        <v>724.5831298828125</v>
      </c>
      <c r="C22" s="229">
        <v>259.80364990234375</v>
      </c>
      <c r="D22" s="229">
        <v>173.92433166503906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>
        <f>IF($B$36=0,W22,
IF($B$36=1, W46,
IF($B$36=2, W22,W46)))</f>
        <v>-5.5199501951766927E-2</v>
      </c>
      <c r="N22" s="89" t="s">
        <v>141</v>
      </c>
      <c r="U22" s="50" t="s">
        <v>384</v>
      </c>
      <c r="V22" s="7" t="s">
        <v>2</v>
      </c>
      <c r="W22" s="178">
        <f>DC39</f>
        <v>-5.5199501951766927E-2</v>
      </c>
      <c r="X22" s="89" t="s">
        <v>141</v>
      </c>
      <c r="AB22" s="6">
        <v>1</v>
      </c>
      <c r="AC22" s="18">
        <f t="shared" ref="AC22:AC34" si="11">AC3-$AC$11</f>
        <v>80.40203857421875</v>
      </c>
      <c r="AD22" s="18">
        <f t="shared" ref="AD22:AD34" si="12">AD3-$AD$11</f>
        <v>-370.26286315917969</v>
      </c>
      <c r="AE22" s="18">
        <f t="shared" ref="AE22:AE34" si="13">AE3-$AE$11</f>
        <v>226.494873046875</v>
      </c>
      <c r="AJ22" s="277"/>
      <c r="AK22" s="277"/>
      <c r="AL22" s="277"/>
      <c r="AM22" s="277"/>
      <c r="AN22" s="277"/>
      <c r="AO22" s="277"/>
      <c r="AP22" s="277"/>
      <c r="AQ22" s="277"/>
      <c r="AR22" s="277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7"/>
      <c r="CF22" s="277"/>
      <c r="CG22" s="277"/>
      <c r="CH22" s="277"/>
      <c r="CI22" s="277"/>
      <c r="CJ22" s="277"/>
      <c r="CK22" s="277"/>
      <c r="CL22" s="277"/>
      <c r="CM22" s="277"/>
      <c r="CN22" s="277"/>
      <c r="CO22" s="277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-43.7486572265625</v>
      </c>
      <c r="DD22">
        <f>DD9-DD8</f>
        <v>-52.320098876953125</v>
      </c>
      <c r="DE22">
        <f>DE9-DE8</f>
        <v>132.52224731445313</v>
      </c>
      <c r="DI22" t="s">
        <v>409</v>
      </c>
      <c r="DJ22">
        <f>DJ9-DJ8</f>
        <v>-8.745361328125</v>
      </c>
      <c r="DK22">
        <f>DK9-DK8</f>
        <v>-72.169158935546875</v>
      </c>
      <c r="DL22">
        <f>DL9-DL8</f>
        <v>142.20124816894531</v>
      </c>
    </row>
    <row r="23" spans="2:118" x14ac:dyDescent="0.3">
      <c r="F23" t="s">
        <v>111</v>
      </c>
      <c r="K23" s="50" t="s">
        <v>384</v>
      </c>
      <c r="L23" s="7" t="s">
        <v>3</v>
      </c>
      <c r="M23" s="178">
        <f t="shared" ref="M23:M24" si="14">IF($B$36=0,W23,
IF($B$36=1, W47,
IF($B$36=2, W23,W47)))</f>
        <v>-1.2148278654144846</v>
      </c>
      <c r="N23" s="89" t="s">
        <v>141</v>
      </c>
      <c r="U23" s="50" t="s">
        <v>384</v>
      </c>
      <c r="V23" s="7" t="s">
        <v>3</v>
      </c>
      <c r="W23" s="178">
        <f>DD39</f>
        <v>-1.2148278654144846</v>
      </c>
      <c r="X23" s="89" t="s">
        <v>141</v>
      </c>
      <c r="AB23" s="7">
        <v>2</v>
      </c>
      <c r="AC23" s="19">
        <f t="shared" si="11"/>
        <v>-6.45989990234375</v>
      </c>
      <c r="AD23" s="20">
        <f t="shared" si="12"/>
        <v>-60.80322265625</v>
      </c>
      <c r="AE23" s="21">
        <f t="shared" si="13"/>
        <v>290.43389892578125</v>
      </c>
      <c r="AJ23" s="277"/>
      <c r="AK23" s="277"/>
      <c r="AL23" s="277"/>
      <c r="AM23" s="277"/>
      <c r="AN23" s="277"/>
      <c r="AO23" s="277"/>
      <c r="AP23" s="277"/>
      <c r="AQ23" s="277"/>
      <c r="AR23" s="277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7"/>
      <c r="CF23" s="277"/>
      <c r="CG23" s="277"/>
      <c r="CH23" s="277"/>
      <c r="CI23" s="277"/>
      <c r="CJ23" s="277"/>
      <c r="CK23" s="277"/>
      <c r="CL23" s="277"/>
      <c r="CM23" s="277"/>
      <c r="CN23" s="277"/>
      <c r="CO23" s="277"/>
      <c r="CQ23" s="28" t="s">
        <v>261</v>
      </c>
      <c r="CR23" s="51">
        <f>CC5</f>
        <v>-1084.3720335744094</v>
      </c>
      <c r="CS23" t="s">
        <v>8</v>
      </c>
      <c r="CT23" s="13"/>
      <c r="CV23" s="28" t="s">
        <v>263</v>
      </c>
      <c r="CW23" s="51">
        <f>CC16</f>
        <v>2007.1691032499034</v>
      </c>
      <c r="CX23" t="s">
        <v>8</v>
      </c>
      <c r="CY23" s="13"/>
      <c r="DB23" t="s">
        <v>387</v>
      </c>
      <c r="DC23">
        <f>DC22/(SQRT(SUMSQ($DC$22:$DE$22)))</f>
        <v>-0.29353263296871862</v>
      </c>
      <c r="DD23">
        <f>DD22/(SQRT(SUMSQ($DC$22:$DE$22)))</f>
        <v>-0.35104292003758164</v>
      </c>
      <c r="DE23">
        <f>DE22/(SQRT(SUMSQ($DC$22:$DE$22)))</f>
        <v>0.88916109995542414</v>
      </c>
      <c r="DI23" t="s">
        <v>387</v>
      </c>
      <c r="DJ23">
        <f>DJ22/(SQRT(SUMSQ($DC$22:$DE$22)))</f>
        <v>-5.8677205190853905E-2</v>
      </c>
      <c r="DK23">
        <f>DK22/(SQRT(SUMSQ($DC$22:$DE$22)))</f>
        <v>-0.48422065005978948</v>
      </c>
      <c r="DL23">
        <f>DL22/(SQRT(SUMSQ($DC$22:$DE$22)))</f>
        <v>0.95410258125877623</v>
      </c>
    </row>
    <row r="24" spans="2:118" ht="15" thickBot="1" x14ac:dyDescent="0.35">
      <c r="K24" s="74" t="s">
        <v>384</v>
      </c>
      <c r="L24" s="94" t="s">
        <v>4</v>
      </c>
      <c r="M24" s="235">
        <f t="shared" si="14"/>
        <v>-3.0664643355323262E-2</v>
      </c>
      <c r="N24" s="93" t="s">
        <v>141</v>
      </c>
      <c r="U24" s="74" t="s">
        <v>384</v>
      </c>
      <c r="V24" s="94" t="s">
        <v>4</v>
      </c>
      <c r="W24" s="235">
        <f>DE39</f>
        <v>-3.0664643355323262E-2</v>
      </c>
      <c r="X24" s="93" t="s">
        <v>141</v>
      </c>
      <c r="AB24" s="7">
        <v>3</v>
      </c>
      <c r="AC24" s="19">
        <f t="shared" si="11"/>
        <v>-141.4169921875</v>
      </c>
      <c r="AD24" s="20">
        <f t="shared" si="12"/>
        <v>-352.37277221679688</v>
      </c>
      <c r="AE24" s="21">
        <f t="shared" si="13"/>
        <v>213.19308471679688</v>
      </c>
      <c r="AJ24" s="277"/>
      <c r="AK24" s="277"/>
      <c r="AL24" s="277"/>
      <c r="AM24" s="277"/>
      <c r="AN24" s="277"/>
      <c r="AO24" s="277"/>
      <c r="AP24" s="277"/>
      <c r="AQ24" s="277"/>
      <c r="AR24" s="277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7"/>
      <c r="CF24" s="277"/>
      <c r="CG24" s="277"/>
      <c r="CH24" s="277"/>
      <c r="CI24" s="277"/>
      <c r="CJ24" s="277"/>
      <c r="CK24" s="277"/>
      <c r="CL24" s="277"/>
      <c r="CM24" s="277"/>
      <c r="CN24" s="277"/>
      <c r="CO24" s="277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-12.371337890625</v>
      </c>
      <c r="DD24">
        <f>DD8</f>
        <v>42.320098876953125</v>
      </c>
      <c r="DE24">
        <f>DE8</f>
        <v>38.427978515625</v>
      </c>
      <c r="DF24">
        <f>SQRT(SUMSQ(DC24:DE24))</f>
        <v>58.487180671976652</v>
      </c>
      <c r="DG24" t="s">
        <v>397</v>
      </c>
      <c r="DI24" t="s">
        <v>388</v>
      </c>
      <c r="DJ24">
        <f>DJ8</f>
        <v>732.3968505859375</v>
      </c>
      <c r="DK24">
        <f>DK8</f>
        <v>301.06387329101563</v>
      </c>
      <c r="DL24">
        <f>DL8</f>
        <v>221.27531433105469</v>
      </c>
      <c r="DM24">
        <f>SQRT(SUMSQ(DJ24:DL24))</f>
        <v>822.19667189882</v>
      </c>
      <c r="DN24" t="s">
        <v>397</v>
      </c>
    </row>
    <row r="25" spans="2:118" ht="15" thickBot="1" x14ac:dyDescent="0.35">
      <c r="AB25" s="7">
        <v>4</v>
      </c>
      <c r="AC25" s="19">
        <f t="shared" si="11"/>
        <v>76.3690185546875</v>
      </c>
      <c r="AD25" s="20">
        <f t="shared" si="12"/>
        <v>-405.72032165527344</v>
      </c>
      <c r="AE25" s="21">
        <f t="shared" si="13"/>
        <v>135</v>
      </c>
      <c r="AJ25" s="277"/>
      <c r="AK25" s="277"/>
      <c r="AL25" s="277"/>
      <c r="AM25" s="277"/>
      <c r="AN25" s="277"/>
      <c r="AO25" s="277"/>
      <c r="AP25" s="277"/>
      <c r="AQ25" s="277"/>
      <c r="AR25" s="277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7"/>
      <c r="CF25" s="277"/>
      <c r="CG25" s="277"/>
      <c r="CH25" s="277"/>
      <c r="CI25" s="277"/>
      <c r="CJ25" s="277"/>
      <c r="CK25" s="277"/>
      <c r="CL25" s="277"/>
      <c r="CM25" s="277"/>
      <c r="CN25" s="277"/>
      <c r="CO25" s="277"/>
      <c r="CQ25" s="12"/>
      <c r="CR25" s="51">
        <f>'Step (5)'!AC47</f>
        <v>0.96121770299149067</v>
      </c>
      <c r="CS25" s="51">
        <f>'Step (5)'!AD47</f>
        <v>0.24276434201258754</v>
      </c>
      <c r="CT25" s="67">
        <f>'Step (5)'!AE47</f>
        <v>0.13086635053732423</v>
      </c>
      <c r="CV25" s="12"/>
      <c r="CW25" s="51">
        <f>CR68</f>
        <v>0.96423473235863555</v>
      </c>
      <c r="CX25" s="51">
        <f>CS68</f>
        <v>0.26444585397579934</v>
      </c>
      <c r="CY25" s="67">
        <f>CT68</f>
        <v>1.7882148312796744E-2</v>
      </c>
      <c r="DB25" t="s">
        <v>394</v>
      </c>
      <c r="DC25">
        <f>DC23*DC24</f>
        <v>3.6313913843808296</v>
      </c>
      <c r="DD25">
        <f t="shared" ref="DD25:DE25" si="15">DD23*DD24</f>
        <v>-14.856171086044805</v>
      </c>
      <c r="DE25">
        <f t="shared" si="15"/>
        <v>34.168663646016533</v>
      </c>
      <c r="DF25">
        <f>SUM(DC25:DE25)</f>
        <v>22.943883944352557</v>
      </c>
      <c r="DG25" t="s">
        <v>396</v>
      </c>
      <c r="DI25" t="s">
        <v>416</v>
      </c>
      <c r="DJ25">
        <f>DJ23*DJ24</f>
        <v>-42.975000282966221</v>
      </c>
      <c r="DK25">
        <f t="shared" ref="DK25:DL25" si="16">DK23*DK24</f>
        <v>-145.78134443449369</v>
      </c>
      <c r="DL25">
        <f t="shared" si="16"/>
        <v>211.11934857210636</v>
      </c>
      <c r="DM25">
        <f>SUM(DJ25:DL25)</f>
        <v>22.36300385464645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8" t="s">
        <v>142</v>
      </c>
      <c r="V26" s="269"/>
      <c r="W26" s="269"/>
      <c r="X26" s="270"/>
      <c r="AB26" s="7">
        <v>5</v>
      </c>
      <c r="AC26" s="19">
        <f t="shared" si="11"/>
        <v>33.994873046875</v>
      </c>
      <c r="AD26" s="20">
        <f t="shared" si="12"/>
        <v>-102.24539184570313</v>
      </c>
      <c r="AE26" s="21">
        <f t="shared" si="13"/>
        <v>179.08511352539063</v>
      </c>
      <c r="AJ26" s="277"/>
      <c r="AK26" s="277"/>
      <c r="AL26" s="277"/>
      <c r="AM26" s="277"/>
      <c r="AN26" s="277"/>
      <c r="AO26" s="277"/>
      <c r="AP26" s="277"/>
      <c r="AQ26" s="277"/>
      <c r="AR26" s="277"/>
      <c r="BB26" s="33" t="s">
        <v>56</v>
      </c>
      <c r="BC26" s="33">
        <f t="shared" ref="BC26:BD31" si="17">BC4</f>
        <v>-0.26505163105766394</v>
      </c>
      <c r="BD26" s="33">
        <f t="shared" si="17"/>
        <v>0.96121770299149067</v>
      </c>
      <c r="BE26" s="33">
        <f t="shared" ref="BE26:BH31" si="18">BF4</f>
        <v>-0.13687886363334745</v>
      </c>
      <c r="BF26" s="33">
        <f t="shared" si="18"/>
        <v>-0.26486517991378677</v>
      </c>
      <c r="BG26" s="33">
        <f t="shared" si="18"/>
        <v>0.96423473235863555</v>
      </c>
      <c r="BH26" s="33">
        <f t="shared" si="18"/>
        <v>9.8902670594876018E-3</v>
      </c>
      <c r="BI26" s="33"/>
      <c r="BJ26" s="33">
        <f>BK4</f>
        <v>730.83</v>
      </c>
      <c r="BK26" s="33"/>
      <c r="BL26" s="33"/>
      <c r="BM26" s="37">
        <f t="array" ref="BM26:BR31">MINVERSE(BC26:BH31)</f>
        <v>0.46343832744508379</v>
      </c>
      <c r="BN26" s="38">
        <v>-0.64269066849162704</v>
      </c>
      <c r="BO26" s="38">
        <v>-0.19518958700050121</v>
      </c>
      <c r="BP26" s="38">
        <v>-5.2194208188807642E-3</v>
      </c>
      <c r="BQ26" s="38">
        <v>3.3867558702593023E-4</v>
      </c>
      <c r="BR26" s="39">
        <v>-1.3507602195781419E-2</v>
      </c>
      <c r="BS26" s="40">
        <f t="shared" ref="BS26:BS31" si="19">BK4</f>
        <v>730.83</v>
      </c>
      <c r="BT26" s="33" t="s">
        <v>49</v>
      </c>
      <c r="BU26" s="40">
        <f t="array" ref="BU26:BU31">MMULT(BM26:BR31,BS26:BS31)</f>
        <v>-3441.7598699063901</v>
      </c>
      <c r="BV26" s="33" t="s">
        <v>23</v>
      </c>
      <c r="BW26" s="33"/>
      <c r="BX26" s="33"/>
      <c r="BY26" s="33"/>
      <c r="CE26" s="277"/>
      <c r="CF26" s="277"/>
      <c r="CG26" s="277"/>
      <c r="CH26" s="277"/>
      <c r="CI26" s="277"/>
      <c r="CJ26" s="277"/>
      <c r="CK26" s="277"/>
      <c r="CL26" s="277"/>
      <c r="CM26" s="277"/>
      <c r="CN26" s="277"/>
      <c r="CO26" s="277"/>
      <c r="CQ26" s="12"/>
      <c r="CT26" s="13"/>
      <c r="CV26" s="12"/>
      <c r="CY26" s="13"/>
      <c r="DB26" t="s">
        <v>395</v>
      </c>
      <c r="DC26">
        <f>SQRT(DF24^2-DF25^2)</f>
        <v>53.798963675005119</v>
      </c>
      <c r="DD26" t="s">
        <v>113</v>
      </c>
      <c r="DG26" s="1"/>
      <c r="DI26" t="s">
        <v>395</v>
      </c>
      <c r="DJ26">
        <f>SQRT(DM24^2-DM25^2)</f>
        <v>821.89248891816305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2" t="s">
        <v>133</v>
      </c>
      <c r="V27" s="263"/>
      <c r="W27" s="263"/>
      <c r="X27" s="264"/>
      <c r="AB27" s="7">
        <v>6</v>
      </c>
      <c r="AC27" s="19">
        <f t="shared" si="11"/>
        <v>89.86260986328125</v>
      </c>
      <c r="AD27" s="20">
        <f t="shared" si="12"/>
        <v>-363.17396545410156</v>
      </c>
      <c r="AE27" s="21">
        <f t="shared" si="13"/>
        <v>88.06121826171875</v>
      </c>
      <c r="AJ27" s="277"/>
      <c r="AK27" s="277"/>
      <c r="AL27" s="277"/>
      <c r="AM27" s="277"/>
      <c r="AN27" s="277"/>
      <c r="AO27" s="277"/>
      <c r="AP27" s="277"/>
      <c r="AQ27" s="277"/>
      <c r="AR27" s="277"/>
      <c r="BB27" s="33" t="s">
        <v>57</v>
      </c>
      <c r="BC27" s="33">
        <f t="shared" si="17"/>
        <v>0.94428910867504545</v>
      </c>
      <c r="BD27" s="33">
        <f t="shared" si="17"/>
        <v>0.24276434201258754</v>
      </c>
      <c r="BE27" s="33">
        <f t="shared" si="18"/>
        <v>0.98029831718695737</v>
      </c>
      <c r="BF27" s="33">
        <f t="shared" si="18"/>
        <v>0.95885020167162038</v>
      </c>
      <c r="BG27" s="33">
        <f t="shared" si="18"/>
        <v>0.26444585397579934</v>
      </c>
      <c r="BH27" s="33">
        <f t="shared" si="18"/>
        <v>-0.10331834817351235</v>
      </c>
      <c r="BI27" s="33"/>
      <c r="BJ27" s="33">
        <f t="shared" ref="BJ27:BJ31" si="20">BK5</f>
        <v>2173.16</v>
      </c>
      <c r="BK27" s="33"/>
      <c r="BL27" s="33"/>
      <c r="BM27" s="41">
        <v>-0.68916600071756184</v>
      </c>
      <c r="BN27" s="33">
        <v>-0.18356817915403928</v>
      </c>
      <c r="BO27" s="33">
        <v>-5.6619443366077708E-2</v>
      </c>
      <c r="BP27" s="33">
        <v>-1.4939157208979446E-3</v>
      </c>
      <c r="BQ27" s="33">
        <v>5.887876372187296E-3</v>
      </c>
      <c r="BR27" s="42">
        <v>-9.0553383958027827E-4</v>
      </c>
      <c r="BS27" s="43">
        <f t="shared" si="19"/>
        <v>2173.16</v>
      </c>
      <c r="BT27" s="33" t="s">
        <v>50</v>
      </c>
      <c r="BU27" s="43">
        <v>-1189.397499835891</v>
      </c>
      <c r="BV27" s="33" t="s">
        <v>24</v>
      </c>
      <c r="BW27" s="33"/>
      <c r="BX27" s="33"/>
      <c r="BY27" s="33"/>
      <c r="CE27" s="277"/>
      <c r="CF27" s="277"/>
      <c r="CG27" s="277"/>
      <c r="CH27" s="277"/>
      <c r="CI27" s="277"/>
      <c r="CJ27" s="277"/>
      <c r="CK27" s="277"/>
      <c r="CL27" s="277"/>
      <c r="CM27" s="277"/>
      <c r="CN27" s="277"/>
      <c r="CO27" s="277"/>
      <c r="CQ27" s="28" t="s">
        <v>262</v>
      </c>
      <c r="CR27" s="51">
        <f>CC4</f>
        <v>-3314.9954798741101</v>
      </c>
      <c r="CT27" s="13"/>
      <c r="CV27" s="28" t="s">
        <v>264</v>
      </c>
      <c r="CW27" s="51">
        <f>CC15</f>
        <v>1848.8494664931563</v>
      </c>
      <c r="CY27" s="13"/>
    </row>
    <row r="28" spans="2:118" x14ac:dyDescent="0.3">
      <c r="B28" s="60" t="s">
        <v>56</v>
      </c>
      <c r="C28" s="6" cm="1">
        <f t="array" ref="C28:C33">'Load Sweep Summary'!H4:H9</f>
        <v>730.83</v>
      </c>
      <c r="D28" s="56" t="s">
        <v>114</v>
      </c>
      <c r="K28" s="279" t="e" vm="3">
        <v>#VALUE!</v>
      </c>
      <c r="L28" s="280"/>
      <c r="M28" s="280"/>
      <c r="N28" s="280"/>
      <c r="O28" s="280"/>
      <c r="P28" s="280"/>
      <c r="Q28" s="280"/>
      <c r="R28" s="280"/>
      <c r="S28" s="281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-0.12982177734375</v>
      </c>
      <c r="AD28" s="20">
        <f t="shared" si="12"/>
        <v>-37.38836669921875</v>
      </c>
      <c r="AE28" s="21">
        <f t="shared" si="13"/>
        <v>122.79850769042969</v>
      </c>
      <c r="AJ28" s="277"/>
      <c r="AK28" s="277"/>
      <c r="AL28" s="277"/>
      <c r="AM28" s="277"/>
      <c r="AN28" s="277"/>
      <c r="AO28" s="277"/>
      <c r="AP28" s="277"/>
      <c r="AQ28" s="277"/>
      <c r="AR28" s="277"/>
      <c r="BB28" s="33" t="s">
        <v>59</v>
      </c>
      <c r="BC28" s="33">
        <f t="shared" si="17"/>
        <v>0.19510436210233836</v>
      </c>
      <c r="BD28" s="33">
        <f t="shared" si="17"/>
        <v>0.13086635053732423</v>
      </c>
      <c r="BE28" s="33">
        <f t="shared" si="18"/>
        <v>0.14240570919335802</v>
      </c>
      <c r="BF28" s="33">
        <f t="shared" si="18"/>
        <v>0.1022385799174179</v>
      </c>
      <c r="BG28" s="33">
        <f t="shared" si="18"/>
        <v>1.7882148312796744E-2</v>
      </c>
      <c r="BH28" s="33">
        <f t="shared" si="18"/>
        <v>0.99459916627161371</v>
      </c>
      <c r="BI28" s="33"/>
      <c r="BJ28" s="33">
        <f t="shared" si="20"/>
        <v>1656</v>
      </c>
      <c r="BK28" s="33"/>
      <c r="BL28" s="33"/>
      <c r="BM28" s="41">
        <v>-0.70357300174276294</v>
      </c>
      <c r="BN28" s="33">
        <v>-0.15670547246450395</v>
      </c>
      <c r="BO28" s="33">
        <v>-4.8455806815299443E-2</v>
      </c>
      <c r="BP28" s="33">
        <v>-1.3128752385702328E-3</v>
      </c>
      <c r="BQ28" s="33">
        <v>-4.8563041393229348E-3</v>
      </c>
      <c r="BR28" s="42">
        <v>3.4768031280960933E-2</v>
      </c>
      <c r="BS28" s="43">
        <f t="shared" si="19"/>
        <v>1656</v>
      </c>
      <c r="BT28" s="33" t="s">
        <v>52</v>
      </c>
      <c r="BU28" s="43">
        <v>3660.9170427066329</v>
      </c>
      <c r="BV28" s="33" t="s">
        <v>45</v>
      </c>
      <c r="BW28" s="33"/>
      <c r="BX28" s="33"/>
      <c r="BY28" s="33"/>
      <c r="CE28" s="277"/>
      <c r="CF28" s="277"/>
      <c r="CG28" s="277"/>
      <c r="CH28" s="277"/>
      <c r="CI28" s="277"/>
      <c r="CJ28" s="277"/>
      <c r="CK28" s="277"/>
      <c r="CL28" s="277"/>
      <c r="CM28" s="277"/>
      <c r="CN28" s="277"/>
      <c r="CO28" s="277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2173.16</v>
      </c>
      <c r="D29" s="56" t="s">
        <v>114</v>
      </c>
      <c r="K29" s="282"/>
      <c r="L29" s="283"/>
      <c r="M29" s="283"/>
      <c r="N29" s="283"/>
      <c r="O29" s="283"/>
      <c r="P29" s="283"/>
      <c r="Q29" s="283"/>
      <c r="R29" s="283"/>
      <c r="S29" s="284"/>
      <c r="U29" s="88" t="s">
        <v>128</v>
      </c>
      <c r="V29" s="7" t="s">
        <v>2</v>
      </c>
      <c r="W29" s="172">
        <f>'Step (5)'!BU15/1000</f>
        <v>-3.3149954798741099</v>
      </c>
      <c r="X29" s="89" t="s">
        <v>141</v>
      </c>
      <c r="AB29" s="7">
        <v>8</v>
      </c>
      <c r="AC29" s="19">
        <f t="shared" si="11"/>
        <v>-149.4287109375</v>
      </c>
      <c r="AD29" s="20">
        <f t="shared" si="12"/>
        <v>-379.52993774414063</v>
      </c>
      <c r="AE29" s="21">
        <f t="shared" si="13"/>
        <v>88.741676330566406</v>
      </c>
      <c r="AJ29" s="277"/>
      <c r="AK29" s="277"/>
      <c r="AL29" s="277"/>
      <c r="AM29" s="277"/>
      <c r="AN29" s="277"/>
      <c r="AO29" s="277"/>
      <c r="AP29" s="277"/>
      <c r="AQ29" s="277"/>
      <c r="AR29" s="277"/>
      <c r="BB29" s="33" t="s">
        <v>61</v>
      </c>
      <c r="BC29" s="33">
        <f t="shared" si="17"/>
        <v>-286.11654151575834</v>
      </c>
      <c r="BD29" s="33">
        <f t="shared" si="17"/>
        <v>-78.464090220799434</v>
      </c>
      <c r="BE29" s="33">
        <f t="shared" si="18"/>
        <v>-190.11716295971578</v>
      </c>
      <c r="BF29" s="33">
        <f t="shared" si="18"/>
        <v>-121.56790738070234</v>
      </c>
      <c r="BG29" s="33">
        <f t="shared" si="18"/>
        <v>-33.1421405516381</v>
      </c>
      <c r="BH29" s="33">
        <f t="shared" si="18"/>
        <v>-24.499099374552785</v>
      </c>
      <c r="BI29" s="33"/>
      <c r="BJ29" s="33">
        <f t="shared" si="20"/>
        <v>48000</v>
      </c>
      <c r="BK29" s="33"/>
      <c r="BL29" s="33"/>
      <c r="BM29" s="41">
        <v>-3.4990631122951046E-2</v>
      </c>
      <c r="BN29" s="33">
        <v>1.752411875508421</v>
      </c>
      <c r="BO29" s="33">
        <v>0.34409671110267903</v>
      </c>
      <c r="BP29" s="33">
        <v>6.4845155510595189E-3</v>
      </c>
      <c r="BQ29" s="33">
        <v>4.5240029566341938E-3</v>
      </c>
      <c r="BR29" s="42">
        <v>-2.1006944940149475E-2</v>
      </c>
      <c r="BS29" s="43">
        <f t="shared" si="19"/>
        <v>48000</v>
      </c>
      <c r="BT29" s="33" t="s">
        <v>53</v>
      </c>
      <c r="BU29" s="43">
        <v>1848.8494664931563</v>
      </c>
      <c r="BV29" s="33" t="s">
        <v>46</v>
      </c>
      <c r="BW29" s="33"/>
      <c r="BX29" s="33"/>
      <c r="BY29" s="33"/>
      <c r="CE29" s="277"/>
      <c r="CF29" s="277"/>
      <c r="CG29" s="277"/>
      <c r="CH29" s="277"/>
      <c r="CI29" s="277"/>
      <c r="CJ29" s="277"/>
      <c r="CK29" s="277"/>
      <c r="CL29" s="277"/>
      <c r="CM29" s="277"/>
      <c r="CN29" s="277"/>
      <c r="CO29" s="277"/>
      <c r="CQ29" s="12"/>
      <c r="CR29" s="51">
        <f>AC46</f>
        <v>-0.26505163105766394</v>
      </c>
      <c r="CS29" s="51">
        <f>AD46</f>
        <v>0.94428910867504545</v>
      </c>
      <c r="CT29" s="67">
        <f>AE46</f>
        <v>0.19510436210233836</v>
      </c>
      <c r="CV29" s="12"/>
      <c r="CW29" s="51">
        <f>AC64</f>
        <v>-0.26486517991378677</v>
      </c>
      <c r="CX29" s="51">
        <f>AD64</f>
        <v>0.95885020167162038</v>
      </c>
      <c r="CY29" s="67">
        <f>AE64</f>
        <v>0.1022385799174179</v>
      </c>
      <c r="DB29" t="s">
        <v>401</v>
      </c>
      <c r="DC29" s="178">
        <f>-ABS(DC11*DC19/DC26)</f>
        <v>-1.7999569170999472</v>
      </c>
      <c r="DD29" t="s">
        <v>141</v>
      </c>
      <c r="DI29" t="s">
        <v>401</v>
      </c>
      <c r="DJ29" s="178">
        <f>-ABS(DJ11*DJ19/DJ26)</f>
        <v>-4.6984879404725648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82"/>
      <c r="L30" s="283"/>
      <c r="M30" s="283"/>
      <c r="N30" s="283"/>
      <c r="O30" s="283"/>
      <c r="P30" s="283"/>
      <c r="Q30" s="283"/>
      <c r="R30" s="283"/>
      <c r="S30" s="284"/>
      <c r="U30" s="88" t="s">
        <v>128</v>
      </c>
      <c r="V30" s="7" t="s">
        <v>3</v>
      </c>
      <c r="W30" s="172">
        <f>'Step (5)'!BU16/1000</f>
        <v>-1.0843720335744094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7"/>
      <c r="AK30" s="277"/>
      <c r="AL30" s="277"/>
      <c r="AM30" s="277"/>
      <c r="AN30" s="277"/>
      <c r="AO30" s="277"/>
      <c r="AP30" s="277"/>
      <c r="AQ30" s="277"/>
      <c r="AR30" s="277"/>
      <c r="BB30" s="33" t="s">
        <v>62</v>
      </c>
      <c r="BC30" s="33">
        <f t="shared" si="17"/>
        <v>-75.719623975023296</v>
      </c>
      <c r="BD30" s="33">
        <f t="shared" si="17"/>
        <v>280.01558872135837</v>
      </c>
      <c r="BE30" s="33">
        <f t="shared" si="18"/>
        <v>-29.354030838182897</v>
      </c>
      <c r="BF30" s="33">
        <f t="shared" si="18"/>
        <v>-32.511776038412208</v>
      </c>
      <c r="BG30" s="33">
        <f t="shared" si="18"/>
        <v>118.40890768919802</v>
      </c>
      <c r="BH30" s="33">
        <f t="shared" si="18"/>
        <v>1.3436306670748845</v>
      </c>
      <c r="BI30" s="33"/>
      <c r="BJ30" s="33">
        <f t="shared" si="20"/>
        <v>0</v>
      </c>
      <c r="BK30" s="33"/>
      <c r="BL30" s="33"/>
      <c r="BM30" s="41">
        <v>1.7412581672194372</v>
      </c>
      <c r="BN30" s="33">
        <v>0.46561557496466227</v>
      </c>
      <c r="BO30" s="33">
        <v>7.9953601816759409E-2</v>
      </c>
      <c r="BP30" s="33">
        <v>1.6420636354136115E-3</v>
      </c>
      <c r="BQ30" s="33">
        <v>-5.2177390690988064E-3</v>
      </c>
      <c r="BR30" s="42">
        <v>-3.6453280977439577E-3</v>
      </c>
      <c r="BS30" s="43">
        <f t="shared" si="19"/>
        <v>0</v>
      </c>
      <c r="BT30" s="33" t="s">
        <v>54</v>
      </c>
      <c r="BU30" s="43">
        <v>2007.1691032499034</v>
      </c>
      <c r="BV30" s="33" t="s">
        <v>47</v>
      </c>
      <c r="BW30" s="33"/>
      <c r="BX30" s="33"/>
      <c r="BY30" s="33"/>
      <c r="CE30" s="277"/>
      <c r="CF30" s="277"/>
      <c r="CG30" s="277"/>
      <c r="CH30" s="277"/>
      <c r="CI30" s="277"/>
      <c r="CJ30" s="277"/>
      <c r="CK30" s="277"/>
      <c r="CL30" s="277"/>
      <c r="CM30" s="277"/>
      <c r="CN30" s="277"/>
      <c r="CO30" s="277"/>
      <c r="CQ30" s="12"/>
      <c r="CT30" s="13"/>
      <c r="CV30" s="12"/>
      <c r="CY30" s="13"/>
    </row>
    <row r="31" spans="2:118" x14ac:dyDescent="0.3">
      <c r="B31" s="60" t="s">
        <v>61</v>
      </c>
      <c r="C31" s="7">
        <v>48</v>
      </c>
      <c r="D31" s="56" t="s">
        <v>120</v>
      </c>
      <c r="K31" s="282"/>
      <c r="L31" s="283"/>
      <c r="M31" s="283"/>
      <c r="N31" s="283"/>
      <c r="O31" s="283"/>
      <c r="P31" s="283"/>
      <c r="Q31" s="283"/>
      <c r="R31" s="283"/>
      <c r="S31" s="284"/>
      <c r="U31" s="88" t="s">
        <v>128</v>
      </c>
      <c r="V31" s="7" t="s">
        <v>4</v>
      </c>
      <c r="W31" s="172">
        <f>'Step (5)'!BU17/1000</f>
        <v>1.7416130958349672</v>
      </c>
      <c r="X31" s="89" t="s">
        <v>141</v>
      </c>
      <c r="AB31" s="7">
        <v>10</v>
      </c>
      <c r="AC31" s="19">
        <f t="shared" si="11"/>
        <v>-8.98980712890625</v>
      </c>
      <c r="AD31" s="20">
        <f t="shared" si="12"/>
        <v>-84.064697265625</v>
      </c>
      <c r="AE31" s="21">
        <f t="shared" si="13"/>
        <v>294.48294067382813</v>
      </c>
      <c r="AJ31" s="277"/>
      <c r="AK31" s="277"/>
      <c r="AL31" s="277"/>
      <c r="AM31" s="277"/>
      <c r="AN31" s="277"/>
      <c r="AO31" s="277"/>
      <c r="AP31" s="277"/>
      <c r="AQ31" s="277"/>
      <c r="AR31" s="277"/>
      <c r="BB31" s="33" t="s">
        <v>63</v>
      </c>
      <c r="BC31" s="33">
        <f t="shared" si="17"/>
        <v>-22.216006459515562</v>
      </c>
      <c r="BD31" s="33">
        <f t="shared" si="17"/>
        <v>56.876900666861133</v>
      </c>
      <c r="BE31" s="33">
        <f t="shared" si="18"/>
        <v>19.329883793249643</v>
      </c>
      <c r="BF31" s="33">
        <f t="shared" si="18"/>
        <v>-10.027356109858632</v>
      </c>
      <c r="BG31" s="33">
        <f t="shared" si="18"/>
        <v>36.016830926773387</v>
      </c>
      <c r="BH31" s="33">
        <f t="shared" si="18"/>
        <v>0.38319390316543217</v>
      </c>
      <c r="BI31" s="33"/>
      <c r="BJ31" s="33">
        <f t="shared" si="20"/>
        <v>134000</v>
      </c>
      <c r="BK31" s="33"/>
      <c r="BL31" s="33"/>
      <c r="BM31" s="44">
        <v>7.2795725710880291E-2</v>
      </c>
      <c r="BN31" s="45">
        <v>-1.5845482641113767E-2</v>
      </c>
      <c r="BO31" s="45">
        <v>1.0212984652522561</v>
      </c>
      <c r="BP31" s="45">
        <v>7.1231178791568688E-4</v>
      </c>
      <c r="BQ31" s="45">
        <v>-5.1705231008351837E-4</v>
      </c>
      <c r="BR31" s="46">
        <v>1.5721291852124364E-5</v>
      </c>
      <c r="BS31" s="47">
        <f t="shared" si="19"/>
        <v>134000</v>
      </c>
      <c r="BT31" s="33" t="s">
        <v>55</v>
      </c>
      <c r="BU31" s="47">
        <v>1746.3344085507936</v>
      </c>
      <c r="BV31" s="33" t="s">
        <v>48</v>
      </c>
      <c r="BW31" s="33"/>
      <c r="BX31" s="33"/>
      <c r="BY31" s="33"/>
      <c r="CE31" s="277"/>
      <c r="CF31" s="277"/>
      <c r="CG31" s="277"/>
      <c r="CH31" s="277"/>
      <c r="CI31" s="277"/>
      <c r="CJ31" s="277"/>
      <c r="CK31" s="277"/>
      <c r="CL31" s="277"/>
      <c r="CM31" s="277"/>
      <c r="CN31" s="277"/>
      <c r="CO31" s="277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2"/>
      <c r="L32" s="283"/>
      <c r="M32" s="283"/>
      <c r="N32" s="283"/>
      <c r="O32" s="283"/>
      <c r="P32" s="283"/>
      <c r="Q32" s="283"/>
      <c r="R32" s="283"/>
      <c r="S32" s="284"/>
      <c r="U32" s="90" t="s">
        <v>131</v>
      </c>
      <c r="V32" s="30" t="s">
        <v>2</v>
      </c>
      <c r="W32" s="173">
        <f>'Step (5)'!BU18/1000</f>
        <v>3.6609170427066346</v>
      </c>
      <c r="X32" s="91" t="s">
        <v>141</v>
      </c>
      <c r="AB32" s="7">
        <v>11</v>
      </c>
      <c r="AC32" s="19">
        <f t="shared" si="11"/>
        <v>-44.41510009765625</v>
      </c>
      <c r="AD32" s="20">
        <f t="shared" si="12"/>
        <v>-289.82147216796875</v>
      </c>
      <c r="AE32" s="21">
        <f t="shared" si="13"/>
        <v>160.66046142578125</v>
      </c>
      <c r="AJ32" s="277"/>
      <c r="AK32" s="277"/>
      <c r="AL32" s="277"/>
      <c r="AM32" s="277"/>
      <c r="AN32" s="277"/>
      <c r="AO32" s="277"/>
      <c r="AP32" s="277"/>
      <c r="AQ32" s="277"/>
      <c r="AR32" s="277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7"/>
      <c r="CF32" s="277"/>
      <c r="CG32" s="277"/>
      <c r="CH32" s="277"/>
      <c r="CI32" s="277"/>
      <c r="CJ32" s="277"/>
      <c r="CK32" s="277"/>
      <c r="CL32" s="277"/>
      <c r="CM32" s="277"/>
      <c r="CN32" s="277"/>
      <c r="CO32" s="277"/>
      <c r="CQ32" s="12"/>
      <c r="CR32">
        <f>CR6*CR25</f>
        <v>-0.13730940150580273</v>
      </c>
      <c r="CS32">
        <f>CS6*CS25</f>
        <v>-0.20142070117300276</v>
      </c>
      <c r="CT32" s="13">
        <f>CT6*CT25</f>
        <v>-7.0619091451717436E-2</v>
      </c>
      <c r="CV32" s="12"/>
      <c r="CW32">
        <f>CW6*CW25</f>
        <v>-0.2257024511098133</v>
      </c>
      <c r="CX32">
        <f>CX6*CX25</f>
        <v>-0.19588873818746447</v>
      </c>
      <c r="CY32" s="13">
        <f>CY6*CY25</f>
        <v>1.1260019384566314E-2</v>
      </c>
      <c r="DB32" t="s">
        <v>404</v>
      </c>
      <c r="DC32" cm="1">
        <f t="array" ref="DC32:DE32">DC23:DE23</f>
        <v>-0.29353263296871862</v>
      </c>
      <c r="DD32">
        <v>-0.35104292003758164</v>
      </c>
      <c r="DE32">
        <v>0.88916109995542414</v>
      </c>
      <c r="DI32" t="s">
        <v>404</v>
      </c>
      <c r="DJ32" cm="1">
        <f t="array" ref="DJ32:DL32">DJ23:DL23</f>
        <v>-5.8677205190853905E-2</v>
      </c>
      <c r="DK32">
        <v>-0.48422065005978948</v>
      </c>
      <c r="DL32">
        <v>0.95410258125877623</v>
      </c>
    </row>
    <row r="33" spans="2:116" ht="15" thickBot="1" x14ac:dyDescent="0.35">
      <c r="B33" s="61" t="s">
        <v>63</v>
      </c>
      <c r="C33" s="94">
        <v>134</v>
      </c>
      <c r="D33" s="64" t="s">
        <v>120</v>
      </c>
      <c r="K33" s="282"/>
      <c r="L33" s="283"/>
      <c r="M33" s="283"/>
      <c r="N33" s="283"/>
      <c r="O33" s="283"/>
      <c r="P33" s="283"/>
      <c r="Q33" s="283"/>
      <c r="R33" s="283"/>
      <c r="S33" s="284"/>
      <c r="U33" s="88" t="s">
        <v>132</v>
      </c>
      <c r="V33" s="7" t="s">
        <v>2</v>
      </c>
      <c r="W33" s="172">
        <f>'Step (5)'!BU19/1000</f>
        <v>1.8864013972756306</v>
      </c>
      <c r="X33" s="89" t="s">
        <v>141</v>
      </c>
      <c r="AB33" s="7">
        <v>12</v>
      </c>
      <c r="AC33" s="19">
        <f t="shared" si="11"/>
        <v>-3.22576904296875</v>
      </c>
      <c r="AD33" s="20">
        <f t="shared" si="12"/>
        <v>-63.10205078125</v>
      </c>
      <c r="AE33" s="21">
        <f t="shared" si="13"/>
        <v>130.16220092773438</v>
      </c>
      <c r="AJ33" s="277"/>
      <c r="AK33" s="277"/>
      <c r="AL33" s="277"/>
      <c r="AM33" s="277"/>
      <c r="AN33" s="277"/>
      <c r="AO33" s="277"/>
      <c r="AP33" s="277"/>
      <c r="AQ33" s="277"/>
      <c r="AR33" s="277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7"/>
      <c r="CF33" s="277"/>
      <c r="CG33" s="277"/>
      <c r="CH33" s="277"/>
      <c r="CI33" s="277"/>
      <c r="CJ33" s="277"/>
      <c r="CK33" s="277"/>
      <c r="CL33" s="277"/>
      <c r="CM33" s="277"/>
      <c r="CN33" s="277"/>
      <c r="CO33" s="277"/>
      <c r="CQ33" s="12" t="s">
        <v>270</v>
      </c>
      <c r="CR33">
        <f>SUM(CR32:CT32)</f>
        <v>-0.40934919413052295</v>
      </c>
      <c r="CT33" s="13"/>
      <c r="CV33" s="12" t="s">
        <v>272</v>
      </c>
      <c r="CW33">
        <f>SUM(CW32:CY32)</f>
        <v>-0.41033116991271146</v>
      </c>
      <c r="CY33" s="13"/>
      <c r="DB33" t="s">
        <v>401</v>
      </c>
      <c r="DC33" s="178">
        <f>DC29</f>
        <v>-1.7999569170999472</v>
      </c>
      <c r="DD33" t="s">
        <v>141</v>
      </c>
      <c r="DI33" t="s">
        <v>401</v>
      </c>
      <c r="DJ33" s="178">
        <f>DJ29</f>
        <v>-4.6984879404725648</v>
      </c>
      <c r="DK33" t="s">
        <v>141</v>
      </c>
    </row>
    <row r="34" spans="2:116" ht="15" thickBot="1" x14ac:dyDescent="0.35">
      <c r="K34" s="282"/>
      <c r="L34" s="283"/>
      <c r="M34" s="283"/>
      <c r="N34" s="283"/>
      <c r="O34" s="283"/>
      <c r="P34" s="283"/>
      <c r="Q34" s="283"/>
      <c r="R34" s="283"/>
      <c r="S34" s="284"/>
      <c r="U34" s="88" t="s">
        <v>132</v>
      </c>
      <c r="V34" s="7" t="s">
        <v>3</v>
      </c>
      <c r="W34" s="172">
        <f>'Step (5)'!BU20/1000</f>
        <v>2.1031988941151138</v>
      </c>
      <c r="X34" s="89" t="s">
        <v>141</v>
      </c>
      <c r="AB34" s="8">
        <v>13</v>
      </c>
      <c r="AC34" s="22">
        <f t="shared" si="11"/>
        <v>-75.5799560546875</v>
      </c>
      <c r="AD34" s="23">
        <f t="shared" si="12"/>
        <v>-292.07431030273438</v>
      </c>
      <c r="AE34" s="24">
        <f t="shared" si="13"/>
        <v>324.80108642578125</v>
      </c>
      <c r="AJ34" s="277"/>
      <c r="AK34" s="277"/>
      <c r="AL34" s="277"/>
      <c r="AM34" s="277"/>
      <c r="AN34" s="277"/>
      <c r="AO34" s="277"/>
      <c r="AP34" s="277"/>
      <c r="AQ34" s="277"/>
      <c r="AR34" s="277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7"/>
      <c r="CF34" s="277"/>
      <c r="CG34" s="277"/>
      <c r="CH34" s="277"/>
      <c r="CI34" s="277"/>
      <c r="CJ34" s="277"/>
      <c r="CK34" s="277"/>
      <c r="CL34" s="277"/>
      <c r="CM34" s="277"/>
      <c r="CN34" s="277"/>
      <c r="CO34" s="277"/>
      <c r="CQ34" s="12" t="s">
        <v>269</v>
      </c>
      <c r="CR34">
        <f>CR33*CR18</f>
        <v>-2165.246544997382</v>
      </c>
      <c r="CT34" s="13"/>
      <c r="CV34" s="12" t="s">
        <v>273</v>
      </c>
      <c r="CW34">
        <f>CW33*CW18</f>
        <v>1022.9532796261519</v>
      </c>
      <c r="CY34" s="13"/>
      <c r="DB34" t="s">
        <v>42</v>
      </c>
      <c r="DC34" cm="1">
        <f t="array" ref="DC34:DE34">DC16:DE16</f>
        <v>0.23407417668695424</v>
      </c>
      <c r="DD34">
        <v>0.74075178431570776</v>
      </c>
      <c r="DE34">
        <v>-0.62967934207929976</v>
      </c>
      <c r="DF34" t="s">
        <v>418</v>
      </c>
      <c r="DI34" t="s">
        <v>43</v>
      </c>
      <c r="DJ34" cm="1">
        <f t="array" ref="DJ34:DL34">DJ16:DL16</f>
        <v>0.11460492651532769</v>
      </c>
      <c r="DK34">
        <v>0.6656470022284755</v>
      </c>
      <c r="DL34">
        <v>0.4329312227241276</v>
      </c>
    </row>
    <row r="35" spans="2:116" ht="15" thickBot="1" x14ac:dyDescent="0.35">
      <c r="B35" s="174" t="s">
        <v>333</v>
      </c>
      <c r="C35" s="296" t="s">
        <v>420</v>
      </c>
      <c r="D35" s="296"/>
      <c r="E35" s="296"/>
      <c r="F35" s="296"/>
      <c r="G35" s="297"/>
      <c r="K35" s="282"/>
      <c r="L35" s="283"/>
      <c r="M35" s="283"/>
      <c r="N35" s="283"/>
      <c r="O35" s="283"/>
      <c r="P35" s="283"/>
      <c r="Q35" s="283"/>
      <c r="R35" s="283"/>
      <c r="S35" s="284"/>
      <c r="U35" s="262" t="s">
        <v>134</v>
      </c>
      <c r="V35" s="263"/>
      <c r="W35" s="263"/>
      <c r="X35" s="264"/>
      <c r="AJ35" s="277"/>
      <c r="AK35" s="277"/>
      <c r="AL35" s="277"/>
      <c r="AM35" s="277"/>
      <c r="AN35" s="277"/>
      <c r="AO35" s="277"/>
      <c r="AP35" s="277"/>
      <c r="AQ35" s="277"/>
      <c r="AR35" s="277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7"/>
      <c r="CF35" s="277"/>
      <c r="CG35" s="277"/>
      <c r="CH35" s="277"/>
      <c r="CI35" s="277"/>
      <c r="CJ35" s="277"/>
      <c r="CK35" s="277"/>
      <c r="CL35" s="277"/>
      <c r="CM35" s="277"/>
      <c r="CN35" s="277"/>
      <c r="CO35" s="277"/>
      <c r="CQ35" s="12"/>
      <c r="CT35" s="13"/>
      <c r="CV35" s="12"/>
      <c r="CY35" s="13"/>
      <c r="DB35" t="s">
        <v>405</v>
      </c>
      <c r="DC35" s="178">
        <f>ABS(DC11)</f>
        <v>2.4929943290531931</v>
      </c>
      <c r="DD35" t="s">
        <v>141</v>
      </c>
      <c r="DI35" t="s">
        <v>145</v>
      </c>
      <c r="DJ35" s="178">
        <f>ABS(DJ11)</f>
        <v>5.2894853001884323</v>
      </c>
      <c r="DK35" t="s">
        <v>141</v>
      </c>
    </row>
    <row r="36" spans="2:116" ht="15" thickBot="1" x14ac:dyDescent="0.35">
      <c r="B36" s="175">
        <f>'Load Sweep Summary'!M3</f>
        <v>0</v>
      </c>
      <c r="C36" s="298"/>
      <c r="D36" s="298"/>
      <c r="E36" s="298"/>
      <c r="F36" s="298"/>
      <c r="G36" s="299"/>
      <c r="K36" s="282"/>
      <c r="L36" s="283"/>
      <c r="M36" s="283"/>
      <c r="N36" s="283"/>
      <c r="O36" s="283"/>
      <c r="P36" s="283"/>
      <c r="Q36" s="283"/>
      <c r="R36" s="283"/>
      <c r="S36" s="284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7"/>
      <c r="AK36" s="277"/>
      <c r="AL36" s="277"/>
      <c r="AM36" s="277"/>
      <c r="AN36" s="277"/>
      <c r="AO36" s="277"/>
      <c r="AP36" s="277"/>
      <c r="AQ36" s="277"/>
      <c r="AR36" s="277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7"/>
      <c r="CF36" s="277"/>
      <c r="CG36" s="277"/>
      <c r="CH36" s="277"/>
      <c r="CI36" s="277"/>
      <c r="CJ36" s="277"/>
      <c r="CK36" s="277"/>
      <c r="CL36" s="277"/>
      <c r="CM36" s="277"/>
      <c r="CN36" s="277"/>
      <c r="CO36" s="277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2"/>
      <c r="L37" s="283"/>
      <c r="M37" s="283"/>
      <c r="N37" s="283"/>
      <c r="O37" s="283"/>
      <c r="P37" s="283"/>
      <c r="Q37" s="283"/>
      <c r="R37" s="283"/>
      <c r="S37" s="284"/>
      <c r="U37" s="92" t="s">
        <v>139</v>
      </c>
      <c r="V37" s="5"/>
      <c r="W37" s="173">
        <f>'Step (5)'!CR18/1000</f>
        <v>5.2894853001884323</v>
      </c>
      <c r="X37" s="91" t="s">
        <v>141</v>
      </c>
      <c r="AB37" s="12" t="s">
        <v>68</v>
      </c>
      <c r="AC37" s="20">
        <f>AC23</f>
        <v>-6.45989990234375</v>
      </c>
      <c r="AD37" s="20">
        <f>AD23</f>
        <v>-60.80322265625</v>
      </c>
      <c r="AE37" s="21">
        <f>AE23</f>
        <v>290.43389892578125</v>
      </c>
      <c r="AJ37" s="277"/>
      <c r="AK37" s="277"/>
      <c r="AL37" s="277"/>
      <c r="AM37" s="277"/>
      <c r="AN37" s="277"/>
      <c r="AO37" s="277"/>
      <c r="AP37" s="277"/>
      <c r="AQ37" s="277"/>
      <c r="AR37" s="277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7"/>
      <c r="CF37" s="277"/>
      <c r="CG37" s="277"/>
      <c r="CH37" s="277"/>
      <c r="CI37" s="277"/>
      <c r="CJ37" s="277"/>
      <c r="CK37" s="277"/>
      <c r="CL37" s="277"/>
      <c r="CM37" s="277"/>
      <c r="CN37" s="277"/>
      <c r="CO37" s="277"/>
      <c r="CQ37" s="12"/>
      <c r="CR37">
        <f>CR6*CR29</f>
        <v>3.7862474562629707E-2</v>
      </c>
      <c r="CS37">
        <f>CS6*CS29</f>
        <v>-0.78347327619266027</v>
      </c>
      <c r="CT37" s="13">
        <f>CT6*CT29</f>
        <v>-0.10528369388588088</v>
      </c>
      <c r="CV37" s="12"/>
      <c r="CW37">
        <f>CW6*CW29</f>
        <v>6.1998098921361648E-2</v>
      </c>
      <c r="CX37">
        <f>CX6*CX29</f>
        <v>-0.71026999777972899</v>
      </c>
      <c r="CY37" s="13">
        <f>CY6*CY29</f>
        <v>6.437752173752162E-2</v>
      </c>
      <c r="DB37" t="s">
        <v>406</v>
      </c>
      <c r="DC37">
        <f>DC32*$DC33</f>
        <v>0.52834609310660507</v>
      </c>
      <c r="DD37">
        <f t="shared" ref="DD37:DE37" si="21">DD32*$DC33</f>
        <v>0.63186213212060871</v>
      </c>
      <c r="DE37">
        <f t="shared" si="21"/>
        <v>-1.6004516722809632</v>
      </c>
      <c r="DI37" t="s">
        <v>406</v>
      </c>
      <c r="DJ37">
        <f>DJ32*$DJ33</f>
        <v>0.27569414096986128</v>
      </c>
      <c r="DK37">
        <f t="shared" ref="DK37:DL37" si="22">DK32*$DJ33</f>
        <v>2.275104884833707</v>
      </c>
      <c r="DL37">
        <f t="shared" si="22"/>
        <v>-4.4828394720181057</v>
      </c>
    </row>
    <row r="38" spans="2:116" x14ac:dyDescent="0.3">
      <c r="K38" s="282"/>
      <c r="L38" s="283"/>
      <c r="M38" s="283"/>
      <c r="N38" s="283"/>
      <c r="O38" s="283"/>
      <c r="P38" s="283"/>
      <c r="Q38" s="283"/>
      <c r="R38" s="283"/>
      <c r="S38" s="284"/>
      <c r="U38" s="50" t="s">
        <v>135</v>
      </c>
      <c r="V38" s="13"/>
      <c r="W38" s="172">
        <f>'Step (5)'!CR63/1000</f>
        <v>-3.525706044231729</v>
      </c>
      <c r="X38" s="89" t="s">
        <v>141</v>
      </c>
      <c r="AB38" s="12"/>
      <c r="AE38" s="13"/>
      <c r="AJ38" s="277"/>
      <c r="AK38" s="277"/>
      <c r="AL38" s="277"/>
      <c r="AM38" s="277"/>
      <c r="AN38" s="277"/>
      <c r="AO38" s="277"/>
      <c r="AP38" s="277"/>
      <c r="AQ38" s="277"/>
      <c r="AR38" s="277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7"/>
      <c r="CF38" s="277"/>
      <c r="CG38" s="277"/>
      <c r="CH38" s="277"/>
      <c r="CI38" s="277"/>
      <c r="CJ38" s="277"/>
      <c r="CK38" s="277"/>
      <c r="CL38" s="277"/>
      <c r="CM38" s="277"/>
      <c r="CN38" s="277"/>
      <c r="CO38" s="277"/>
      <c r="CQ38" s="12"/>
      <c r="CR38">
        <f>SUM(CR37:CT37)</f>
        <v>-0.85089449551591145</v>
      </c>
      <c r="CT38" s="13"/>
      <c r="CV38" s="12"/>
      <c r="CW38">
        <f>SUM(CW37:CY37)</f>
        <v>-0.58389437712084569</v>
      </c>
      <c r="CY38" s="13"/>
      <c r="DB38" t="s">
        <v>407</v>
      </c>
      <c r="DC38">
        <f>-DC34*$DC35</f>
        <v>-0.583545595058372</v>
      </c>
      <c r="DD38">
        <f t="shared" ref="DD38:DE38" si="23">-DD34*$DC35</f>
        <v>-1.8466899975350934</v>
      </c>
      <c r="DE38">
        <f t="shared" si="23"/>
        <v>1.5697870289256399</v>
      </c>
      <c r="DI38" t="s">
        <v>417</v>
      </c>
      <c r="DJ38">
        <f>-DJ34*$DJ35</f>
        <v>-0.60620107413200131</v>
      </c>
      <c r="DK38">
        <f t="shared" ref="DK38:DL38" si="24">-DK34*$DJ35</f>
        <v>-3.5209300334020179</v>
      </c>
      <c r="DL38">
        <f t="shared" si="24"/>
        <v>-2.2899833385918771</v>
      </c>
    </row>
    <row r="39" spans="2:116" ht="15" thickBot="1" x14ac:dyDescent="0.35">
      <c r="K39" s="282"/>
      <c r="L39" s="283"/>
      <c r="M39" s="283"/>
      <c r="N39" s="283"/>
      <c r="O39" s="283"/>
      <c r="P39" s="283"/>
      <c r="Q39" s="283"/>
      <c r="R39" s="283"/>
      <c r="S39" s="284"/>
      <c r="U39" s="50" t="s">
        <v>136</v>
      </c>
      <c r="V39" s="13"/>
      <c r="W39" s="172">
        <f>'Step (5)'!CR58/1000</f>
        <v>5.0984851747505839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8" t="e" vm="4">
        <v>#VALUE!</v>
      </c>
      <c r="BG39" s="278"/>
      <c r="BH39" s="278"/>
      <c r="BI39" s="278"/>
      <c r="BJ39" s="278"/>
      <c r="BK39" s="278"/>
      <c r="BL39" s="278"/>
      <c r="BM39" s="278"/>
      <c r="BN39" s="278"/>
      <c r="BO39" s="278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>
        <f>CR38*CR18</f>
        <v>-4500.7939260426656</v>
      </c>
      <c r="CT39" s="13"/>
      <c r="CV39" s="12"/>
      <c r="CW39">
        <f>CW38*CW18</f>
        <v>1455.6453709283148</v>
      </c>
      <c r="CY39" s="13"/>
      <c r="DB39" s="1" t="s">
        <v>408</v>
      </c>
      <c r="DC39">
        <f>SUM(DC37:DC38)</f>
        <v>-5.5199501951766927E-2</v>
      </c>
      <c r="DD39">
        <f t="shared" ref="DD39:DE39" si="25">SUM(DD37:DD38)</f>
        <v>-1.2148278654144846</v>
      </c>
      <c r="DE39">
        <f t="shared" si="25"/>
        <v>-3.0664643355323262E-2</v>
      </c>
      <c r="DI39" s="1" t="s">
        <v>408</v>
      </c>
      <c r="DJ39">
        <f>SUM(DJ37:DJ38)</f>
        <v>-0.33050693316214003</v>
      </c>
      <c r="DK39">
        <f t="shared" ref="DK39:DL39" si="26">SUM(DK37:DK38)</f>
        <v>-1.2458251485683109</v>
      </c>
      <c r="DL39">
        <f t="shared" si="26"/>
        <v>-6.7728228106099824</v>
      </c>
    </row>
    <row r="40" spans="2:116" ht="15" thickBot="1" x14ac:dyDescent="0.35">
      <c r="B40" s="288" t="e" vm="5">
        <v>#VALUE!</v>
      </c>
      <c r="C40" s="289"/>
      <c r="D40" s="289"/>
      <c r="E40" s="289"/>
      <c r="F40" s="289"/>
      <c r="G40" s="289"/>
      <c r="H40" s="290"/>
      <c r="K40" s="282"/>
      <c r="L40" s="283"/>
      <c r="M40" s="283"/>
      <c r="N40" s="283"/>
      <c r="O40" s="283"/>
      <c r="P40" s="283"/>
      <c r="Q40" s="283"/>
      <c r="R40" s="283"/>
      <c r="S40" s="284"/>
      <c r="U40" s="50" t="s">
        <v>140</v>
      </c>
      <c r="V40" s="13"/>
      <c r="W40" s="172">
        <f>'Step (5)'!CC7/1000</f>
        <v>3.6609170427066346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1"/>
      <c r="C41" s="277"/>
      <c r="D41" s="277"/>
      <c r="E41" s="277"/>
      <c r="F41" s="277"/>
      <c r="G41" s="277"/>
      <c r="H41" s="292"/>
      <c r="K41" s="282"/>
      <c r="L41" s="283"/>
      <c r="M41" s="283"/>
      <c r="N41" s="283"/>
      <c r="O41" s="283"/>
      <c r="P41" s="283"/>
      <c r="Q41" s="283"/>
      <c r="R41" s="283"/>
      <c r="S41" s="284"/>
      <c r="U41" s="50" t="s">
        <v>137</v>
      </c>
      <c r="V41" s="13"/>
      <c r="W41" s="172">
        <f>'Step (5)'!CR88/1000</f>
        <v>-1.1792475564048364</v>
      </c>
      <c r="X41" s="89" t="s">
        <v>141</v>
      </c>
      <c r="Y41" s="50"/>
      <c r="AB41" s="12" t="s">
        <v>13</v>
      </c>
      <c r="AC41" s="20">
        <f t="shared" ref="AC41:AE42" si="27">AC23-AC22</f>
        <v>-86.8619384765625</v>
      </c>
      <c r="AD41" s="20">
        <f t="shared" si="27"/>
        <v>309.45964050292969</v>
      </c>
      <c r="AE41" s="21">
        <f t="shared" si="27"/>
        <v>63.93902587890625</v>
      </c>
      <c r="AF41" t="s">
        <v>18</v>
      </c>
      <c r="BB41" s="33"/>
      <c r="BC41" s="33"/>
      <c r="BD41" s="33"/>
      <c r="BE41" s="33"/>
      <c r="BF41" s="278"/>
      <c r="BG41" s="278"/>
      <c r="BH41" s="278"/>
      <c r="BI41" s="278"/>
      <c r="BJ41" s="278"/>
      <c r="BK41" s="278"/>
      <c r="BL41" s="278"/>
      <c r="BM41" s="278"/>
      <c r="BN41" s="278"/>
      <c r="BO41" s="278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>
        <f>CR23+CR34</f>
        <v>-3249.6185785717917</v>
      </c>
      <c r="CT41" s="13"/>
      <c r="CV41" s="110" t="s">
        <v>279</v>
      </c>
      <c r="CW41" s="66">
        <f>CW23+CW34</f>
        <v>3030.1223828760553</v>
      </c>
      <c r="CY41" s="13"/>
    </row>
    <row r="42" spans="2:116" ht="15" thickBot="1" x14ac:dyDescent="0.35">
      <c r="B42" s="291"/>
      <c r="C42" s="277"/>
      <c r="D42" s="277"/>
      <c r="E42" s="277"/>
      <c r="F42" s="277"/>
      <c r="G42" s="277"/>
      <c r="H42" s="292"/>
      <c r="K42" s="282"/>
      <c r="L42" s="283"/>
      <c r="M42" s="283"/>
      <c r="N42" s="283"/>
      <c r="O42" s="283"/>
      <c r="P42" s="283"/>
      <c r="Q42" s="283"/>
      <c r="R42" s="283"/>
      <c r="S42" s="284"/>
      <c r="U42" s="58" t="s">
        <v>138</v>
      </c>
      <c r="V42" s="16"/>
      <c r="W42" s="233">
        <f>'Step (5)'!CR83/1000</f>
        <v>2.956810007261585</v>
      </c>
      <c r="X42" s="232" t="s">
        <v>141</v>
      </c>
      <c r="Y42" s="50"/>
      <c r="AB42" s="12" t="s">
        <v>17</v>
      </c>
      <c r="AC42" s="20">
        <f t="shared" si="27"/>
        <v>-134.95709228515625</v>
      </c>
      <c r="AD42" s="20">
        <f t="shared" si="27"/>
        <v>-291.56954956054688</v>
      </c>
      <c r="AE42" s="21">
        <f t="shared" si="27"/>
        <v>-77.240814208984375</v>
      </c>
      <c r="BB42" s="33"/>
      <c r="BC42" s="33"/>
      <c r="BD42" s="33"/>
      <c r="BE42" s="33"/>
      <c r="BF42" s="278"/>
      <c r="BG42" s="278"/>
      <c r="BH42" s="278"/>
      <c r="BI42" s="278"/>
      <c r="BJ42" s="278"/>
      <c r="BK42" s="278"/>
      <c r="BL42" s="278"/>
      <c r="BM42" s="278"/>
      <c r="BN42" s="278"/>
      <c r="BO42" s="278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1"/>
      <c r="C43" s="277"/>
      <c r="D43" s="277"/>
      <c r="E43" s="277"/>
      <c r="F43" s="277"/>
      <c r="G43" s="277"/>
      <c r="H43" s="292"/>
      <c r="K43" s="285"/>
      <c r="L43" s="286"/>
      <c r="M43" s="286"/>
      <c r="N43" s="286"/>
      <c r="O43" s="286"/>
      <c r="P43" s="286"/>
      <c r="Q43" s="286"/>
      <c r="R43" s="286"/>
      <c r="S43" s="287"/>
      <c r="U43" s="58" t="s">
        <v>402</v>
      </c>
      <c r="V43" s="16"/>
      <c r="W43" s="234">
        <f>DJ29</f>
        <v>-4.6984879404725648</v>
      </c>
      <c r="X43" s="232" t="s">
        <v>141</v>
      </c>
      <c r="AB43" s="12" t="s">
        <v>21</v>
      </c>
      <c r="AC43">
        <f>(AD41*AE42)-(AE41*AD42)</f>
        <v>-5260.2416224130429</v>
      </c>
      <c r="AD43">
        <f>(AE41*AC42)-(AC41*AE42)</f>
        <v>-15338.31186786294</v>
      </c>
      <c r="AE43" s="13">
        <f>(AC41*AD42)-AD41*AC42</f>
        <v>67090.069537452422</v>
      </c>
      <c r="AF43" t="s">
        <v>19</v>
      </c>
      <c r="BB43" s="33"/>
      <c r="BC43" s="33"/>
      <c r="BD43" s="33"/>
      <c r="BE43" s="33"/>
      <c r="BF43" s="278"/>
      <c r="BG43" s="278"/>
      <c r="BH43" s="278"/>
      <c r="BI43" s="278"/>
      <c r="BJ43" s="278"/>
      <c r="BK43" s="278"/>
      <c r="BL43" s="278"/>
      <c r="BM43" s="278"/>
      <c r="BN43" s="278"/>
      <c r="BO43" s="278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>
        <f>CR27+CR39</f>
        <v>-7815.7894059167756</v>
      </c>
      <c r="CT43" s="13"/>
      <c r="CV43" s="110" t="s">
        <v>278</v>
      </c>
      <c r="CW43" s="66">
        <f>CW27+CW39</f>
        <v>3304.4948374214709</v>
      </c>
      <c r="CY43" s="13"/>
    </row>
    <row r="44" spans="2:116" x14ac:dyDescent="0.3">
      <c r="B44" s="291"/>
      <c r="C44" s="277"/>
      <c r="D44" s="277"/>
      <c r="E44" s="277"/>
      <c r="F44" s="277"/>
      <c r="G44" s="277"/>
      <c r="H44" s="292"/>
      <c r="U44" s="262" t="s">
        <v>419</v>
      </c>
      <c r="V44" s="263"/>
      <c r="W44" s="263"/>
      <c r="X44" s="264"/>
      <c r="AB44" s="12" t="s">
        <v>20</v>
      </c>
      <c r="AC44">
        <f>(AD41*AE43)-(AE41*AD43)</f>
        <v>21742385.519834604</v>
      </c>
      <c r="AD44">
        <f>(AE41*AC43)-(AC41*AE43)</f>
        <v>5491238.7673257254</v>
      </c>
      <c r="AE44" s="13">
        <f>(AC41*AD43)-(AD41*AC43)</f>
        <v>2960147.9832311273</v>
      </c>
      <c r="AF44" t="s">
        <v>22</v>
      </c>
      <c r="BF44" s="278"/>
      <c r="BG44" s="278"/>
      <c r="BH44" s="278"/>
      <c r="BI44" s="278"/>
      <c r="BJ44" s="278"/>
      <c r="BK44" s="278"/>
      <c r="BL44" s="278"/>
      <c r="BM44" s="278"/>
      <c r="BN44" s="278"/>
      <c r="BO44" s="278"/>
      <c r="CQ44" s="12"/>
      <c r="CT44" s="13"/>
      <c r="CV44" s="12"/>
      <c r="CY44" s="13"/>
    </row>
    <row r="45" spans="2:116" x14ac:dyDescent="0.3">
      <c r="B45" s="291"/>
      <c r="C45" s="277"/>
      <c r="D45" s="277"/>
      <c r="E45" s="277"/>
      <c r="F45" s="277"/>
      <c r="G45" s="277"/>
      <c r="H45" s="292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7" t="e" vm="6">
        <v>#VALUE!</v>
      </c>
      <c r="AK45" s="277"/>
      <c r="AL45" s="277"/>
      <c r="AM45" s="277"/>
      <c r="AN45" s="277"/>
      <c r="AO45" s="277"/>
      <c r="AP45" s="277"/>
      <c r="AQ45" s="277"/>
      <c r="AR45" s="277"/>
      <c r="BF45" s="278"/>
      <c r="BG45" s="278"/>
      <c r="BH45" s="278"/>
      <c r="BI45" s="278"/>
      <c r="BJ45" s="278"/>
      <c r="BK45" s="278"/>
      <c r="BL45" s="278"/>
      <c r="BM45" s="278"/>
      <c r="BN45" s="278"/>
      <c r="BO45" s="278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1"/>
      <c r="C46" s="277"/>
      <c r="D46" s="277"/>
      <c r="E46" s="277"/>
      <c r="F46" s="277"/>
      <c r="G46" s="277"/>
      <c r="H46" s="292"/>
      <c r="U46" s="50" t="s">
        <v>384</v>
      </c>
      <c r="V46" s="7" t="s">
        <v>2</v>
      </c>
      <c r="W46" s="178">
        <f>DJ39</f>
        <v>-0.33050693316214003</v>
      </c>
      <c r="X46" s="89" t="s">
        <v>141</v>
      </c>
      <c r="AB46" s="12" t="s">
        <v>28</v>
      </c>
      <c r="AC46">
        <f>AC41/(SQRT(SUMSQ($AC41:$AE41)))</f>
        <v>-0.26505163105766394</v>
      </c>
      <c r="AD46">
        <f>AD41/(SQRT(SUMSQ($AC41:$AE41)))</f>
        <v>0.94428910867504545</v>
      </c>
      <c r="AE46" s="13">
        <f>AE41/(SQRT(SUMSQ($AC41:$AE41)))</f>
        <v>0.19510436210233836</v>
      </c>
      <c r="AJ46" s="277"/>
      <c r="AK46" s="277"/>
      <c r="AL46" s="277"/>
      <c r="AM46" s="277"/>
      <c r="AN46" s="277"/>
      <c r="AO46" s="277"/>
      <c r="AP46" s="277"/>
      <c r="AQ46" s="277"/>
      <c r="AR46" s="277"/>
      <c r="BF46" s="278"/>
      <c r="BG46" s="278"/>
      <c r="BH46" s="278"/>
      <c r="BI46" s="278"/>
      <c r="BJ46" s="278"/>
      <c r="BK46" s="278"/>
      <c r="BL46" s="278"/>
      <c r="BM46" s="278"/>
      <c r="BN46" s="278"/>
      <c r="BO46" s="278"/>
      <c r="CQ46" s="12"/>
      <c r="CR46" s="51">
        <f>'Step (5)'!AC41</f>
        <v>-86.8619384765625</v>
      </c>
      <c r="CS46" s="51">
        <f>'Step (5)'!AD41</f>
        <v>309.45964050292969</v>
      </c>
      <c r="CT46" s="67">
        <f>'Step (5)'!AE41</f>
        <v>63.93902587890625</v>
      </c>
      <c r="CV46" s="12"/>
      <c r="CW46" s="51">
        <f>CR71</f>
        <v>-89.992431640625</v>
      </c>
      <c r="CX46" s="51">
        <f>CS71</f>
        <v>325.78559875488281</v>
      </c>
      <c r="CY46" s="51">
        <f>CT71</f>
        <v>34.737289428710938</v>
      </c>
    </row>
    <row r="47" spans="2:116" x14ac:dyDescent="0.3">
      <c r="B47" s="291"/>
      <c r="C47" s="277"/>
      <c r="D47" s="277"/>
      <c r="E47" s="277"/>
      <c r="F47" s="277"/>
      <c r="G47" s="277"/>
      <c r="H47" s="292"/>
      <c r="U47" s="50" t="s">
        <v>384</v>
      </c>
      <c r="V47" s="7" t="s">
        <v>3</v>
      </c>
      <c r="W47" s="178">
        <f>DK39</f>
        <v>-1.2458251485683109</v>
      </c>
      <c r="X47" s="89" t="s">
        <v>141</v>
      </c>
      <c r="AB47" s="12" t="s">
        <v>27</v>
      </c>
      <c r="AC47">
        <f>AC44/(SQRT(SUMSQ($AC44:$AE44)))</f>
        <v>0.96121770299149067</v>
      </c>
      <c r="AD47">
        <f>AD44/(SQRT(SUMSQ($AC44:$AE44)))</f>
        <v>0.24276434201258754</v>
      </c>
      <c r="AE47" s="13">
        <f>AE44/(SQRT(SUMSQ($AC44:$AE44)))</f>
        <v>0.13086635053732423</v>
      </c>
      <c r="AJ47" s="277"/>
      <c r="AK47" s="277"/>
      <c r="AL47" s="277"/>
      <c r="AM47" s="277"/>
      <c r="AN47" s="277"/>
      <c r="AO47" s="277"/>
      <c r="AP47" s="277"/>
      <c r="AQ47" s="277"/>
      <c r="AR47" s="277"/>
      <c r="BF47" s="278"/>
      <c r="BG47" s="278"/>
      <c r="BH47" s="278"/>
      <c r="BI47" s="278"/>
      <c r="BJ47" s="278"/>
      <c r="BK47" s="278"/>
      <c r="BL47" s="278"/>
      <c r="BM47" s="278"/>
      <c r="BN47" s="278"/>
      <c r="BO47" s="278"/>
      <c r="CQ47" s="12" t="s">
        <v>150</v>
      </c>
      <c r="CR47">
        <f>SQRT(SUMSQ(CR46:CT46))</f>
        <v>327.71704942900368</v>
      </c>
      <c r="CT47" s="13"/>
      <c r="CV47" s="12" t="s">
        <v>150</v>
      </c>
      <c r="CW47">
        <f>SQRT(SUMSQ(CW46:CY46))</f>
        <v>339.76693980657404</v>
      </c>
      <c r="CY47" s="13"/>
    </row>
    <row r="48" spans="2:116" ht="15" thickBot="1" x14ac:dyDescent="0.35">
      <c r="B48" s="291"/>
      <c r="C48" s="277"/>
      <c r="D48" s="277"/>
      <c r="E48" s="277"/>
      <c r="F48" s="277"/>
      <c r="G48" s="277"/>
      <c r="H48" s="292"/>
      <c r="U48" s="74" t="s">
        <v>384</v>
      </c>
      <c r="V48" s="94" t="s">
        <v>4</v>
      </c>
      <c r="W48" s="235">
        <f>DL39</f>
        <v>-6.7728228106099824</v>
      </c>
      <c r="X48" s="93" t="s">
        <v>141</v>
      </c>
      <c r="AB48" s="14" t="s">
        <v>26</v>
      </c>
      <c r="AC48" s="15">
        <f>AC43/(SQRT(SUMSQ($AC43:$AE43)))</f>
        <v>-7.6211287414886156E-2</v>
      </c>
      <c r="AD48" s="15">
        <f>AD43/(SQRT(SUMSQ($AC43:$AE43)))</f>
        <v>-0.22222410644411153</v>
      </c>
      <c r="AE48" s="16">
        <f>AE43/(SQRT(SUMSQ($AC43:$AE43)))</f>
        <v>0.97201249281358626</v>
      </c>
      <c r="AJ48" s="277"/>
      <c r="AK48" s="277"/>
      <c r="AL48" s="277"/>
      <c r="AM48" s="277"/>
      <c r="AN48" s="277"/>
      <c r="AO48" s="277"/>
      <c r="AP48" s="277"/>
      <c r="AQ48" s="277"/>
      <c r="AR48" s="277"/>
      <c r="BF48" s="278"/>
      <c r="BG48" s="278"/>
      <c r="BH48" s="278"/>
      <c r="BI48" s="278"/>
      <c r="BJ48" s="278"/>
      <c r="BK48" s="278"/>
      <c r="BL48" s="278"/>
      <c r="BM48" s="278"/>
      <c r="BN48" s="278"/>
      <c r="BO48" s="278"/>
      <c r="CQ48" s="28" t="s">
        <v>153</v>
      </c>
      <c r="CR48">
        <f>CR46/$CR$47</f>
        <v>-0.26505163105766394</v>
      </c>
      <c r="CS48">
        <f>CS46/$CR$47</f>
        <v>0.94428910867504545</v>
      </c>
      <c r="CT48" s="13">
        <f>CT46/$CR$47</f>
        <v>0.19510436210233836</v>
      </c>
      <c r="CV48" s="28" t="s">
        <v>164</v>
      </c>
      <c r="CW48">
        <f>CW46/$CR$47</f>
        <v>-0.2746040579744719</v>
      </c>
      <c r="CX48">
        <f>CX46/$CR$47</f>
        <v>0.99410634668691755</v>
      </c>
      <c r="CY48" s="13">
        <f>CY46/$CR$47</f>
        <v>0.10599780966304712</v>
      </c>
    </row>
    <row r="49" spans="2:103" x14ac:dyDescent="0.3">
      <c r="B49" s="291"/>
      <c r="C49" s="277"/>
      <c r="D49" s="277"/>
      <c r="E49" s="277"/>
      <c r="F49" s="277"/>
      <c r="G49" s="277"/>
      <c r="H49" s="292"/>
      <c r="AB49" s="27" t="s">
        <v>65</v>
      </c>
      <c r="AC49" s="10" t="s">
        <v>14</v>
      </c>
      <c r="AD49" s="10" t="s">
        <v>15</v>
      </c>
      <c r="AE49" s="11" t="s">
        <v>16</v>
      </c>
      <c r="AJ49" s="277"/>
      <c r="AK49" s="277"/>
      <c r="AL49" s="277"/>
      <c r="AM49" s="277"/>
      <c r="AN49" s="277"/>
      <c r="AO49" s="277"/>
      <c r="AP49" s="277"/>
      <c r="AQ49" s="277"/>
      <c r="AR49" s="277"/>
      <c r="BF49" s="278"/>
      <c r="BG49" s="278"/>
      <c r="BH49" s="278"/>
      <c r="BI49" s="278"/>
      <c r="BJ49" s="278"/>
      <c r="BK49" s="278"/>
      <c r="BL49" s="278"/>
      <c r="BM49" s="278"/>
      <c r="BN49" s="278"/>
      <c r="BO49" s="278"/>
      <c r="CQ49" s="12"/>
      <c r="CT49" s="13"/>
      <c r="CV49" s="12"/>
      <c r="CY49" s="13"/>
    </row>
    <row r="50" spans="2:103" x14ac:dyDescent="0.3">
      <c r="B50" s="291"/>
      <c r="C50" s="277"/>
      <c r="D50" s="277"/>
      <c r="E50" s="277"/>
      <c r="F50" s="277"/>
      <c r="G50" s="277"/>
      <c r="H50" s="292"/>
      <c r="AB50" s="12" t="s">
        <v>69</v>
      </c>
      <c r="AC50">
        <f>($AD$37*AE46)-($AE$37*AD46)</f>
        <v>-286.11654151575834</v>
      </c>
      <c r="AD50">
        <f>($AE$37*AC46)-($AC$37*AE46)</f>
        <v>-75.719623975023296</v>
      </c>
      <c r="AE50" s="13">
        <f>($AC$37*AD46)-($AD$37*AC46)</f>
        <v>-22.216006459515562</v>
      </c>
      <c r="AJ50" s="277"/>
      <c r="AK50" s="277"/>
      <c r="AL50" s="277"/>
      <c r="AM50" s="277"/>
      <c r="AN50" s="277"/>
      <c r="AO50" s="277"/>
      <c r="AP50" s="277"/>
      <c r="AQ50" s="277"/>
      <c r="AR50" s="277"/>
      <c r="BF50" s="278"/>
      <c r="BG50" s="278"/>
      <c r="BH50" s="278"/>
      <c r="BI50" s="278"/>
      <c r="BJ50" s="278"/>
      <c r="BK50" s="278"/>
      <c r="BL50" s="278"/>
      <c r="BM50" s="278"/>
      <c r="BN50" s="278"/>
      <c r="BO50" s="278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1"/>
      <c r="C51" s="277"/>
      <c r="D51" s="277"/>
      <c r="E51" s="277"/>
      <c r="F51" s="277"/>
      <c r="G51" s="277"/>
      <c r="H51" s="292"/>
      <c r="AB51" s="12" t="s">
        <v>70</v>
      </c>
      <c r="AC51">
        <f>($AD$37*AE47)-($AE$37*AD47)</f>
        <v>-78.464090220799434</v>
      </c>
      <c r="AD51">
        <f>($AE$37*AC47)-($AC$37*AE47)</f>
        <v>280.01558872135837</v>
      </c>
      <c r="AE51" s="13">
        <f>($AC$37*AD47)-($AD$37*AC47)</f>
        <v>56.876900666861133</v>
      </c>
      <c r="AJ51" s="277"/>
      <c r="AK51" s="277"/>
      <c r="AL51" s="277"/>
      <c r="AM51" s="277"/>
      <c r="AN51" s="277"/>
      <c r="AO51" s="277"/>
      <c r="AP51" s="277"/>
      <c r="AQ51" s="277"/>
      <c r="AR51" s="277"/>
      <c r="BF51" s="278"/>
      <c r="BG51" s="278"/>
      <c r="BH51" s="278"/>
      <c r="BI51" s="278"/>
      <c r="BJ51" s="278"/>
      <c r="BK51" s="278"/>
      <c r="BL51" s="278"/>
      <c r="BM51" s="278"/>
      <c r="BN51" s="278"/>
      <c r="BO51" s="278"/>
      <c r="CQ51" s="12"/>
      <c r="CR51" s="51">
        <f>'Step (5)'!AC42</f>
        <v>-134.95709228515625</v>
      </c>
      <c r="CS51" s="51">
        <f>'Step (5)'!AD42</f>
        <v>-291.56954956054688</v>
      </c>
      <c r="CT51" s="67">
        <f>'Step (5)'!AE42</f>
        <v>-77.240814208984375</v>
      </c>
      <c r="CV51" s="12"/>
      <c r="CW51" s="51">
        <f>CR76</f>
        <v>-149.29888916015625</v>
      </c>
      <c r="CX51" s="51">
        <f>CS76</f>
        <v>-342.14157104492188</v>
      </c>
      <c r="CY51" s="51">
        <f>CT76</f>
        <v>-34.056831359863281</v>
      </c>
    </row>
    <row r="52" spans="2:103" x14ac:dyDescent="0.3">
      <c r="B52" s="291"/>
      <c r="C52" s="277"/>
      <c r="D52" s="277"/>
      <c r="E52" s="277"/>
      <c r="F52" s="277"/>
      <c r="G52" s="277"/>
      <c r="H52" s="292"/>
      <c r="AB52" s="14" t="s">
        <v>71</v>
      </c>
      <c r="AC52" s="15">
        <f>($AD$37*AE48)-($AE$37*AD48)</f>
        <v>5.4399216446600533</v>
      </c>
      <c r="AD52" s="15">
        <f>($AE$37*AC48)-($AC$37*AE48)</f>
        <v>-15.855237938655321</v>
      </c>
      <c r="AE52" s="16">
        <f>($AC$37*AD48)-($AD$37*AC48)</f>
        <v>-3.1983463940900432</v>
      </c>
      <c r="AJ52" s="277"/>
      <c r="AK52" s="277"/>
      <c r="AL52" s="277"/>
      <c r="AM52" s="277"/>
      <c r="AN52" s="277"/>
      <c r="AO52" s="277"/>
      <c r="AP52" s="277"/>
      <c r="AQ52" s="277"/>
      <c r="AR52" s="277"/>
      <c r="BF52" s="278"/>
      <c r="BG52" s="278"/>
      <c r="BH52" s="278"/>
      <c r="BI52" s="278"/>
      <c r="BJ52" s="278"/>
      <c r="BK52" s="278"/>
      <c r="BL52" s="278"/>
      <c r="BM52" s="278"/>
      <c r="BN52" s="278"/>
      <c r="BO52" s="278"/>
      <c r="CQ52" s="12" t="s">
        <v>150</v>
      </c>
      <c r="CR52">
        <f>SQRT(SUMSQ(CR51:CT51))</f>
        <v>330.4426763731816</v>
      </c>
      <c r="CT52" s="13"/>
      <c r="CV52" s="12" t="s">
        <v>150</v>
      </c>
      <c r="CW52">
        <f>SQRT(SUMSQ(CW51:CY51))</f>
        <v>374.84781005605208</v>
      </c>
      <c r="CY52" s="13"/>
    </row>
    <row r="53" spans="2:103" x14ac:dyDescent="0.3">
      <c r="B53" s="291"/>
      <c r="C53" s="277"/>
      <c r="D53" s="277"/>
      <c r="E53" s="277"/>
      <c r="F53" s="277"/>
      <c r="G53" s="277"/>
      <c r="H53" s="292"/>
      <c r="AB53" s="1"/>
      <c r="AJ53" s="277"/>
      <c r="AK53" s="277"/>
      <c r="AL53" s="277"/>
      <c r="AM53" s="277"/>
      <c r="AN53" s="277"/>
      <c r="AO53" s="277"/>
      <c r="AP53" s="277"/>
      <c r="AQ53" s="277"/>
      <c r="AR53" s="277"/>
      <c r="BF53" s="278"/>
      <c r="BG53" s="278"/>
      <c r="BH53" s="278"/>
      <c r="BI53" s="278"/>
      <c r="BJ53" s="278"/>
      <c r="BK53" s="278"/>
      <c r="BL53" s="278"/>
      <c r="BM53" s="278"/>
      <c r="BN53" s="278"/>
      <c r="BO53" s="278"/>
      <c r="CQ53" s="28" t="s">
        <v>151</v>
      </c>
      <c r="CR53">
        <f>-CR51/$CR$52</f>
        <v>0.40841302269548269</v>
      </c>
      <c r="CS53">
        <f>-CS51/$CR$52</f>
        <v>0.88236045283468834</v>
      </c>
      <c r="CT53" s="13">
        <f>-CT51/$CR$52</f>
        <v>0.23374951158473659</v>
      </c>
      <c r="CV53" s="28" t="s">
        <v>166</v>
      </c>
      <c r="CW53">
        <f>-CW51/$CR$52</f>
        <v>0.45181479220180171</v>
      </c>
      <c r="CX53">
        <f>-CX51/$CR$52</f>
        <v>1.0354037039045412</v>
      </c>
      <c r="CY53" s="13">
        <f>-CY51/$CR$52</f>
        <v>0.10306426437910095</v>
      </c>
    </row>
    <row r="54" spans="2:103" x14ac:dyDescent="0.3">
      <c r="B54" s="291"/>
      <c r="C54" s="277"/>
      <c r="D54" s="277"/>
      <c r="E54" s="277"/>
      <c r="F54" s="277"/>
      <c r="G54" s="277"/>
      <c r="H54" s="292"/>
      <c r="AB54" s="27" t="s">
        <v>36</v>
      </c>
      <c r="AC54" s="10" t="s">
        <v>2</v>
      </c>
      <c r="AD54" s="10" t="s">
        <v>3</v>
      </c>
      <c r="AE54" s="11" t="s">
        <v>4</v>
      </c>
      <c r="AJ54" s="277"/>
      <c r="AK54" s="277"/>
      <c r="AL54" s="277"/>
      <c r="AM54" s="277"/>
      <c r="AN54" s="277"/>
      <c r="AO54" s="277"/>
      <c r="AP54" s="277"/>
      <c r="AQ54" s="277"/>
      <c r="AR54" s="277"/>
      <c r="BF54" s="278"/>
      <c r="BG54" s="278"/>
      <c r="BH54" s="278"/>
      <c r="BI54" s="278"/>
      <c r="BJ54" s="278"/>
      <c r="BK54" s="278"/>
      <c r="BL54" s="278"/>
      <c r="BM54" s="278"/>
      <c r="BN54" s="278"/>
      <c r="BO54" s="278"/>
      <c r="CQ54" s="12"/>
      <c r="CT54" s="13"/>
      <c r="CV54" s="12"/>
      <c r="CY54" s="13"/>
    </row>
    <row r="55" spans="2:103" x14ac:dyDescent="0.3">
      <c r="B55" s="291"/>
      <c r="C55" s="277"/>
      <c r="D55" s="277"/>
      <c r="E55" s="277"/>
      <c r="F55" s="277"/>
      <c r="G55" s="277"/>
      <c r="H55" s="292"/>
      <c r="AB55" s="28" t="s">
        <v>72</v>
      </c>
      <c r="AC55" s="20">
        <f>AC28</f>
        <v>-0.12982177734375</v>
      </c>
      <c r="AD55" s="20">
        <f>AD28</f>
        <v>-37.38836669921875</v>
      </c>
      <c r="AE55" s="21">
        <f>AE28</f>
        <v>122.79850769042969</v>
      </c>
      <c r="AJ55" s="277"/>
      <c r="AK55" s="277"/>
      <c r="AL55" s="277"/>
      <c r="AM55" s="277"/>
      <c r="AN55" s="277"/>
      <c r="AO55" s="277"/>
      <c r="AP55" s="277"/>
      <c r="AQ55" s="277"/>
      <c r="AR55" s="277"/>
      <c r="BF55" s="278"/>
      <c r="BG55" s="278"/>
      <c r="BH55" s="278"/>
      <c r="BI55" s="278"/>
      <c r="BJ55" s="278"/>
      <c r="BK55" s="278"/>
      <c r="BL55" s="278"/>
      <c r="BM55" s="278"/>
      <c r="BN55" s="278"/>
      <c r="BO55" s="278"/>
      <c r="CQ55" s="12" t="s">
        <v>156</v>
      </c>
      <c r="CR55">
        <f>CR25*CR53</f>
        <v>0.39257382754716341</v>
      </c>
      <c r="CS55">
        <f>CS25*CS53</f>
        <v>0.2142056547503419</v>
      </c>
      <c r="CT55" s="13">
        <f>CT25*CT53</f>
        <v>3.0589945520976471E-2</v>
      </c>
      <c r="CV55" s="12" t="s">
        <v>156</v>
      </c>
      <c r="CW55">
        <f>CW25*CW53</f>
        <v>0.43565551523437679</v>
      </c>
      <c r="CX55">
        <f>CX25*CX53</f>
        <v>0.27380821668874206</v>
      </c>
      <c r="CY55" s="13">
        <f>CY25*CY53</f>
        <v>1.8430104613763776E-3</v>
      </c>
    </row>
    <row r="56" spans="2:103" x14ac:dyDescent="0.3">
      <c r="B56" s="291"/>
      <c r="C56" s="277"/>
      <c r="D56" s="277"/>
      <c r="E56" s="277"/>
      <c r="F56" s="277"/>
      <c r="G56" s="277"/>
      <c r="H56" s="292"/>
      <c r="AB56" s="12"/>
      <c r="AE56" s="13"/>
      <c r="AJ56" s="277"/>
      <c r="AK56" s="277"/>
      <c r="AL56" s="277"/>
      <c r="AM56" s="277"/>
      <c r="AN56" s="277"/>
      <c r="AO56" s="277"/>
      <c r="AP56" s="277"/>
      <c r="AQ56" s="277"/>
      <c r="AR56" s="277"/>
      <c r="BF56" s="278"/>
      <c r="BG56" s="278"/>
      <c r="BH56" s="278"/>
      <c r="BI56" s="278"/>
      <c r="BJ56" s="278"/>
      <c r="BK56" s="278"/>
      <c r="BL56" s="278"/>
      <c r="BM56" s="278"/>
      <c r="BN56" s="278"/>
      <c r="BO56" s="278"/>
      <c r="CQ56" s="12" t="s">
        <v>147</v>
      </c>
      <c r="CR56">
        <f>SUM(CR55:CT55)</f>
        <v>0.63736942781848183</v>
      </c>
      <c r="CT56" s="13"/>
      <c r="CV56" s="12" t="s">
        <v>147</v>
      </c>
      <c r="CW56">
        <f>SUM(CW55:CY55)</f>
        <v>0.71130674238449521</v>
      </c>
      <c r="CY56" s="13"/>
    </row>
    <row r="57" spans="2:103" ht="15" thickBot="1" x14ac:dyDescent="0.35">
      <c r="B57" s="291"/>
      <c r="C57" s="277"/>
      <c r="D57" s="277"/>
      <c r="E57" s="277"/>
      <c r="F57" s="277"/>
      <c r="G57" s="277"/>
      <c r="H57" s="292"/>
      <c r="AB57" s="28" t="s">
        <v>29</v>
      </c>
      <c r="AC57" t="s">
        <v>14</v>
      </c>
      <c r="AD57" t="s">
        <v>15</v>
      </c>
      <c r="AE57" s="13" t="s">
        <v>16</v>
      </c>
      <c r="AJ57" s="277"/>
      <c r="AK57" s="277"/>
      <c r="AL57" s="277"/>
      <c r="AM57" s="277"/>
      <c r="AN57" s="277"/>
      <c r="AO57" s="277"/>
      <c r="AP57" s="277"/>
      <c r="AQ57" s="277"/>
      <c r="AR57" s="277"/>
      <c r="BF57" s="278"/>
      <c r="BG57" s="278"/>
      <c r="BH57" s="278"/>
      <c r="BI57" s="278"/>
      <c r="BJ57" s="278"/>
      <c r="BK57" s="278"/>
      <c r="BL57" s="278"/>
      <c r="BM57" s="278"/>
      <c r="BN57" s="278"/>
      <c r="BO57" s="278"/>
      <c r="CQ57" s="12"/>
      <c r="CT57" s="13"/>
      <c r="CV57" s="12"/>
      <c r="CY57" s="13"/>
    </row>
    <row r="58" spans="2:103" ht="15" thickBot="1" x14ac:dyDescent="0.35">
      <c r="B58" s="291"/>
      <c r="C58" s="277"/>
      <c r="D58" s="277"/>
      <c r="E58" s="277"/>
      <c r="F58" s="277"/>
      <c r="G58" s="277"/>
      <c r="H58" s="292"/>
      <c r="AB58" s="9" t="s">
        <v>12</v>
      </c>
      <c r="AC58" s="10" t="s">
        <v>14</v>
      </c>
      <c r="AD58" s="10" t="s">
        <v>15</v>
      </c>
      <c r="AE58" s="11" t="s">
        <v>16</v>
      </c>
      <c r="AJ58" s="277"/>
      <c r="AK58" s="277"/>
      <c r="AL58" s="277"/>
      <c r="AM58" s="277"/>
      <c r="AN58" s="277"/>
      <c r="AO58" s="277"/>
      <c r="AP58" s="277"/>
      <c r="AQ58" s="277"/>
      <c r="AR58" s="277"/>
      <c r="BF58" s="278"/>
      <c r="BG58" s="278"/>
      <c r="BH58" s="278"/>
      <c r="BI58" s="278"/>
      <c r="BJ58" s="278"/>
      <c r="BK58" s="278"/>
      <c r="BL58" s="278"/>
      <c r="BM58" s="278"/>
      <c r="BN58" s="278"/>
      <c r="BO58" s="278"/>
      <c r="CQ58" s="65" t="s">
        <v>157</v>
      </c>
      <c r="CR58" s="66">
        <f>-CR41/CR56</f>
        <v>5098.4851747505836</v>
      </c>
      <c r="CT58" s="13"/>
      <c r="CV58" s="65" t="s">
        <v>167</v>
      </c>
      <c r="CW58" s="66">
        <f>-CW41/CW56</f>
        <v>-4259.9376644712438</v>
      </c>
      <c r="CY58" s="13"/>
    </row>
    <row r="59" spans="2:103" x14ac:dyDescent="0.3">
      <c r="B59" s="291"/>
      <c r="C59" s="277"/>
      <c r="D59" s="277"/>
      <c r="E59" s="277"/>
      <c r="F59" s="277"/>
      <c r="G59" s="277"/>
      <c r="H59" s="292"/>
      <c r="AB59" s="12" t="s">
        <v>30</v>
      </c>
      <c r="AC59" s="20">
        <f t="shared" ref="AC59:AE60" si="28">AC28-AC27</f>
        <v>-89.992431640625</v>
      </c>
      <c r="AD59" s="20">
        <f t="shared" si="28"/>
        <v>325.78559875488281</v>
      </c>
      <c r="AE59" s="21">
        <f t="shared" si="28"/>
        <v>34.737289428710938</v>
      </c>
      <c r="AJ59" s="277"/>
      <c r="AK59" s="277"/>
      <c r="AL59" s="277"/>
      <c r="AM59" s="277"/>
      <c r="AN59" s="277"/>
      <c r="AO59" s="277"/>
      <c r="AP59" s="277"/>
      <c r="AQ59" s="277"/>
      <c r="AR59" s="277"/>
      <c r="BF59" s="278"/>
      <c r="BG59" s="278"/>
      <c r="BH59" s="278"/>
      <c r="BI59" s="278"/>
      <c r="BJ59" s="278"/>
      <c r="BK59" s="278"/>
      <c r="BL59" s="278"/>
      <c r="BM59" s="278"/>
      <c r="BN59" s="278"/>
      <c r="BO59" s="278"/>
      <c r="CQ59" s="12"/>
      <c r="CT59" s="13"/>
      <c r="CV59" s="12"/>
      <c r="CY59" s="13"/>
    </row>
    <row r="60" spans="2:103" x14ac:dyDescent="0.3">
      <c r="B60" s="291"/>
      <c r="C60" s="277"/>
      <c r="D60" s="277"/>
      <c r="E60" s="277"/>
      <c r="F60" s="277"/>
      <c r="G60" s="277"/>
      <c r="H60" s="292"/>
      <c r="AB60" s="12" t="s">
        <v>31</v>
      </c>
      <c r="AC60" s="20">
        <f t="shared" si="28"/>
        <v>-149.29888916015625</v>
      </c>
      <c r="AD60" s="20">
        <f t="shared" si="28"/>
        <v>-342.14157104492188</v>
      </c>
      <c r="AE60" s="21">
        <f t="shared" si="28"/>
        <v>-34.056831359863281</v>
      </c>
      <c r="AJ60" s="277"/>
      <c r="AK60" s="277"/>
      <c r="AL60" s="277"/>
      <c r="AM60" s="277"/>
      <c r="AN60" s="277"/>
      <c r="AO60" s="277"/>
      <c r="AP60" s="277"/>
      <c r="AQ60" s="277"/>
      <c r="AR60" s="277"/>
      <c r="BF60" s="278"/>
      <c r="BG60" s="278"/>
      <c r="BH60" s="278"/>
      <c r="BI60" s="278"/>
      <c r="BJ60" s="278"/>
      <c r="BK60" s="278"/>
      <c r="BL60" s="278"/>
      <c r="BM60" s="278"/>
      <c r="BN60" s="278"/>
      <c r="BO60" s="278"/>
      <c r="CQ60" s="12" t="s">
        <v>159</v>
      </c>
      <c r="CR60">
        <f>CR48*CR53</f>
        <v>-0.10825053781062841</v>
      </c>
      <c r="CS60">
        <f>CS48*CS53</f>
        <v>0.83320336553737728</v>
      </c>
      <c r="CT60" s="13">
        <f>CT48*CT53</f>
        <v>4.5605549349473182E-2</v>
      </c>
      <c r="CV60" s="12" t="s">
        <v>159</v>
      </c>
      <c r="CW60">
        <f>CW48*CW53</f>
        <v>-0.12407017539150753</v>
      </c>
      <c r="CX60">
        <f>CX48*CX53</f>
        <v>1.0293013934346464</v>
      </c>
      <c r="CY60" s="13">
        <f>CY48*CY53</f>
        <v>1.092458627871791E-2</v>
      </c>
    </row>
    <row r="61" spans="2:103" ht="15" thickBot="1" x14ac:dyDescent="0.35">
      <c r="B61" s="293"/>
      <c r="C61" s="294"/>
      <c r="D61" s="294"/>
      <c r="E61" s="294"/>
      <c r="F61" s="294"/>
      <c r="G61" s="294"/>
      <c r="H61" s="295"/>
      <c r="AB61" s="12" t="s">
        <v>21</v>
      </c>
      <c r="AC61">
        <f>(AD59*AE60)-(AE59*AD60)</f>
        <v>789.84558271418791</v>
      </c>
      <c r="AD61">
        <f>(AE59*AC60)-(AC59*AE60)</f>
        <v>-8251.0957921901718</v>
      </c>
      <c r="AE61" s="13">
        <f>(AC59*AD60)-AD59*AC60</f>
        <v>79429.579942156561</v>
      </c>
      <c r="AJ61" s="277"/>
      <c r="AK61" s="277"/>
      <c r="AL61" s="277"/>
      <c r="AM61" s="277"/>
      <c r="AN61" s="277"/>
      <c r="AO61" s="277"/>
      <c r="AP61" s="277"/>
      <c r="AQ61" s="277"/>
      <c r="AR61" s="277"/>
      <c r="BF61" s="278"/>
      <c r="BG61" s="278"/>
      <c r="BH61" s="278"/>
      <c r="BI61" s="278"/>
      <c r="BJ61" s="278"/>
      <c r="BK61" s="278"/>
      <c r="BL61" s="278"/>
      <c r="BM61" s="278"/>
      <c r="BN61" s="278"/>
      <c r="BO61" s="278"/>
      <c r="CQ61" s="12" t="s">
        <v>160</v>
      </c>
      <c r="CR61">
        <f>SQRT(SUMSQ(CR60:CT60))</f>
        <v>0.841442745176741</v>
      </c>
      <c r="CT61" s="13"/>
      <c r="CV61" s="12" t="s">
        <v>160</v>
      </c>
      <c r="CW61">
        <f>SQRT(SUMSQ(CW60:CY60))</f>
        <v>1.0368095840285936</v>
      </c>
      <c r="CY61" s="13"/>
    </row>
    <row r="62" spans="2:103" ht="15" thickBot="1" x14ac:dyDescent="0.35">
      <c r="AB62" s="12" t="s">
        <v>20</v>
      </c>
      <c r="AC62">
        <f>(AD59*AE61)-(AE59*AD61)</f>
        <v>26163633.962941635</v>
      </c>
      <c r="AD62">
        <f>(AE59*AC61)-(AC59*AE61)</f>
        <v>7175498.137798815</v>
      </c>
      <c r="AE62" s="13">
        <f>(AC59*AD61)-(AD59*AC61)</f>
        <v>485215.85795048159</v>
      </c>
      <c r="AJ62" s="277"/>
      <c r="AK62" s="277"/>
      <c r="AL62" s="277"/>
      <c r="AM62" s="277"/>
      <c r="AN62" s="277"/>
      <c r="AO62" s="277"/>
      <c r="AP62" s="277"/>
      <c r="AQ62" s="277"/>
      <c r="AR62" s="277"/>
      <c r="BF62" s="278"/>
      <c r="BG62" s="278"/>
      <c r="BH62" s="278"/>
      <c r="BI62" s="278"/>
      <c r="BJ62" s="278"/>
      <c r="BK62" s="278"/>
      <c r="BL62" s="278"/>
      <c r="BM62" s="278"/>
      <c r="BN62" s="278"/>
      <c r="BO62" s="278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7"/>
      <c r="AK63" s="277"/>
      <c r="AL63" s="277"/>
      <c r="AM63" s="277"/>
      <c r="AN63" s="277"/>
      <c r="AO63" s="277"/>
      <c r="AP63" s="277"/>
      <c r="AQ63" s="277"/>
      <c r="AR63" s="277"/>
      <c r="BF63" s="278"/>
      <c r="BG63" s="278"/>
      <c r="BH63" s="278"/>
      <c r="BI63" s="278"/>
      <c r="BJ63" s="278"/>
      <c r="BK63" s="278"/>
      <c r="BL63" s="278"/>
      <c r="BM63" s="278"/>
      <c r="BN63" s="278"/>
      <c r="BO63" s="278"/>
      <c r="CQ63" s="65" t="s">
        <v>158</v>
      </c>
      <c r="CR63" s="66">
        <f>CR43+CR58*CR61</f>
        <v>-3525.7060442317288</v>
      </c>
      <c r="CS63" s="15"/>
      <c r="CT63" s="16"/>
      <c r="CV63" s="65" t="s">
        <v>168</v>
      </c>
      <c r="CW63" s="66">
        <f>CW43+CW61*CW58</f>
        <v>-1112.2493604666979</v>
      </c>
      <c r="CX63" s="15"/>
      <c r="CY63" s="16"/>
    </row>
    <row r="64" spans="2:103" x14ac:dyDescent="0.3">
      <c r="AB64" s="12" t="s">
        <v>32</v>
      </c>
      <c r="AC64">
        <f>AC59/(SQRT(SUMSQ($AC59:$AE59)))</f>
        <v>-0.26486517991378677</v>
      </c>
      <c r="AD64">
        <f>AD59/(SQRT(SUMSQ($AC59:$AE59)))</f>
        <v>0.95885020167162038</v>
      </c>
      <c r="AE64" s="13">
        <f>AE59/(SQRT(SUMSQ($AC59:$AE59)))</f>
        <v>0.1022385799174179</v>
      </c>
      <c r="AG64" s="109"/>
      <c r="AH64" t="s">
        <v>256</v>
      </c>
      <c r="AJ64" s="277"/>
      <c r="AK64" s="277"/>
      <c r="AL64" s="277"/>
      <c r="AM64" s="277"/>
      <c r="AN64" s="277"/>
      <c r="AO64" s="277"/>
      <c r="AP64" s="277"/>
      <c r="AQ64" s="277"/>
      <c r="AR64" s="277"/>
      <c r="BF64" s="278"/>
      <c r="BG64" s="278"/>
      <c r="BH64" s="278"/>
      <c r="BI64" s="278"/>
      <c r="BJ64" s="278"/>
      <c r="BK64" s="278"/>
      <c r="BL64" s="278"/>
      <c r="BM64" s="278"/>
      <c r="BN64" s="278"/>
      <c r="BO64" s="278"/>
    </row>
    <row r="65" spans="28:103" x14ac:dyDescent="0.3">
      <c r="AB65" s="12" t="s">
        <v>33</v>
      </c>
      <c r="AC65">
        <f>AC62/(SQRT(SUMSQ($AC62:$AE62)))</f>
        <v>0.96423473235863555</v>
      </c>
      <c r="AD65">
        <f>AD62/(SQRT(SUMSQ($AC62:$AE62)))</f>
        <v>0.26444585397579934</v>
      </c>
      <c r="AE65" s="13">
        <f>AE62/(SQRT(SUMSQ($AC62:$AE62)))</f>
        <v>1.7882148312796744E-2</v>
      </c>
      <c r="AG65" s="109"/>
      <c r="AJ65" s="277"/>
      <c r="AK65" s="277"/>
      <c r="AL65" s="277"/>
      <c r="AM65" s="277"/>
      <c r="AN65" s="277"/>
      <c r="AO65" s="277"/>
      <c r="AP65" s="277"/>
      <c r="AQ65" s="277"/>
      <c r="AR65" s="277"/>
      <c r="BF65" s="278"/>
      <c r="BG65" s="278"/>
      <c r="BH65" s="278"/>
      <c r="BI65" s="278"/>
      <c r="BJ65" s="278"/>
      <c r="BK65" s="278"/>
      <c r="BL65" s="278"/>
      <c r="BM65" s="278"/>
      <c r="BN65" s="278"/>
      <c r="BO65" s="278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>
        <f>AC61/(SQRT(SUMSQ($AC61:$AE61)))</f>
        <v>9.8902670594876018E-3</v>
      </c>
      <c r="AD66" s="15">
        <f>AD61/(SQRT(SUMSQ($AC61:$AE61)))</f>
        <v>-0.10331834817351235</v>
      </c>
      <c r="AE66" s="16">
        <f>AE61/(SQRT(SUMSQ($AC61:$AE61)))</f>
        <v>0.99459916627161371</v>
      </c>
      <c r="AG66" s="109"/>
      <c r="AJ66" s="277"/>
      <c r="AK66" s="277"/>
      <c r="AL66" s="277"/>
      <c r="AM66" s="277"/>
      <c r="AN66" s="277"/>
      <c r="AO66" s="277"/>
      <c r="AP66" s="277"/>
      <c r="AQ66" s="277"/>
      <c r="AR66" s="277"/>
      <c r="BF66" s="278"/>
      <c r="BG66" s="278"/>
      <c r="BH66" s="278"/>
      <c r="BI66" s="278"/>
      <c r="BJ66" s="278"/>
      <c r="BK66" s="278"/>
      <c r="BL66" s="278"/>
      <c r="BM66" s="278"/>
      <c r="BN66" s="278"/>
      <c r="BO66" s="278"/>
      <c r="CQ66" s="28" t="s">
        <v>161</v>
      </c>
      <c r="CR66" s="51">
        <f>CC9</f>
        <v>2103.1988941151139</v>
      </c>
      <c r="CS66" t="s">
        <v>8</v>
      </c>
      <c r="CT66" s="13"/>
      <c r="CV66" s="28" t="s">
        <v>155</v>
      </c>
      <c r="CW66" s="51">
        <f>CC13</f>
        <v>-1189.397499835891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7"/>
      <c r="AK67" s="277"/>
      <c r="AL67" s="277"/>
      <c r="AM67" s="277"/>
      <c r="AN67" s="277"/>
      <c r="AO67" s="277"/>
      <c r="AP67" s="277"/>
      <c r="AQ67" s="277"/>
      <c r="AR67" s="277"/>
      <c r="BF67" s="278"/>
      <c r="BG67" s="278"/>
      <c r="BH67" s="278"/>
      <c r="BI67" s="278"/>
      <c r="BJ67" s="278"/>
      <c r="BK67" s="278"/>
      <c r="BL67" s="278"/>
      <c r="BM67" s="278"/>
      <c r="BN67" s="278"/>
      <c r="BO67" s="278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>
        <f>($AD$55*AE64)-($AE$55*AD64)</f>
        <v>-121.56790738070234</v>
      </c>
      <c r="AD68">
        <f>($AE$55*AC64)-($AC$55*AE64)</f>
        <v>-32.511776038412208</v>
      </c>
      <c r="AE68" s="13">
        <f>($AC$55*AD64)-($AD$55*AC64)</f>
        <v>-10.027356109858632</v>
      </c>
      <c r="AJ68" s="277"/>
      <c r="AK68" s="277"/>
      <c r="AL68" s="277"/>
      <c r="AM68" s="277"/>
      <c r="AN68" s="277"/>
      <c r="AO68" s="277"/>
      <c r="AP68" s="277"/>
      <c r="AQ68" s="277"/>
      <c r="AR68" s="277"/>
      <c r="BF68" s="278"/>
      <c r="BG68" s="278"/>
      <c r="BH68" s="278"/>
      <c r="BI68" s="278"/>
      <c r="BJ68" s="278"/>
      <c r="BK68" s="278"/>
      <c r="BL68" s="278"/>
      <c r="BM68" s="278"/>
      <c r="BN68" s="278"/>
      <c r="BO68" s="278"/>
      <c r="CQ68" s="12"/>
      <c r="CR68" s="51">
        <f>'Step (5)'!AC65</f>
        <v>0.96423473235863555</v>
      </c>
      <c r="CS68" s="51">
        <f>'Step (5)'!AD65</f>
        <v>0.26444585397579934</v>
      </c>
      <c r="CT68" s="51">
        <f>'Step (5)'!AE65</f>
        <v>1.7882148312796744E-2</v>
      </c>
      <c r="CV68" s="12"/>
      <c r="CW68" s="51">
        <f>CR25</f>
        <v>0.96121770299149067</v>
      </c>
      <c r="CX68" s="51">
        <f>CS25</f>
        <v>0.24276434201258754</v>
      </c>
      <c r="CY68" s="51">
        <f>CT25</f>
        <v>0.13086635053732423</v>
      </c>
    </row>
    <row r="69" spans="28:103" x14ac:dyDescent="0.3">
      <c r="AB69" s="12" t="s">
        <v>74</v>
      </c>
      <c r="AC69">
        <f>($AD$55*AE65)-($AE$55*AD65)</f>
        <v>-33.1421405516381</v>
      </c>
      <c r="AD69">
        <f>($AE$55*AC65)-($AC$55*AE65)</f>
        <v>118.40890768919802</v>
      </c>
      <c r="AE69" s="13">
        <f>($AC$55*AD65)-($AD$55*AC65)</f>
        <v>36.016830926773387</v>
      </c>
      <c r="AJ69" s="277"/>
      <c r="AK69" s="277"/>
      <c r="AL69" s="277"/>
      <c r="AM69" s="277"/>
      <c r="AN69" s="277"/>
      <c r="AO69" s="277"/>
      <c r="AP69" s="277"/>
      <c r="AQ69" s="277"/>
      <c r="AR69" s="277"/>
      <c r="BF69" s="278"/>
      <c r="BG69" s="278"/>
      <c r="BH69" s="278"/>
      <c r="BI69" s="278"/>
      <c r="BJ69" s="278"/>
      <c r="BK69" s="278"/>
      <c r="BL69" s="278"/>
      <c r="BM69" s="278"/>
      <c r="BN69" s="278"/>
      <c r="BO69" s="278"/>
      <c r="CQ69" s="12"/>
      <c r="CT69" s="13"/>
      <c r="CV69" s="12"/>
      <c r="CY69" s="13"/>
    </row>
    <row r="70" spans="28:103" x14ac:dyDescent="0.3">
      <c r="AB70" s="14" t="s">
        <v>75</v>
      </c>
      <c r="AC70" s="15">
        <f>($AD$55*AE66)-($AE$55*AD66)</f>
        <v>-24.499099374552785</v>
      </c>
      <c r="AD70" s="15">
        <f>($AE$55*AC66)-($AC$55*AE66)</f>
        <v>1.3436306670748845</v>
      </c>
      <c r="AE70" s="16">
        <f>($AC$55*AD66)-($AD$55*AC66)</f>
        <v>0.38319390316543217</v>
      </c>
      <c r="AJ70" s="277"/>
      <c r="AK70" s="277"/>
      <c r="AL70" s="277"/>
      <c r="AM70" s="277"/>
      <c r="AN70" s="277"/>
      <c r="AO70" s="277"/>
      <c r="AP70" s="277"/>
      <c r="AQ70" s="277"/>
      <c r="AR70" s="277"/>
      <c r="BF70" s="278"/>
      <c r="BG70" s="278"/>
      <c r="BH70" s="278"/>
      <c r="BI70" s="278"/>
      <c r="BJ70" s="278"/>
      <c r="BK70" s="278"/>
      <c r="BL70" s="278"/>
      <c r="BM70" s="278"/>
      <c r="BN70" s="278"/>
      <c r="BO70" s="278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7"/>
      <c r="AK71" s="277"/>
      <c r="AL71" s="277"/>
      <c r="AM71" s="277"/>
      <c r="AN71" s="277"/>
      <c r="AO71" s="277"/>
      <c r="AP71" s="277"/>
      <c r="AQ71" s="277"/>
      <c r="AR71" s="277"/>
      <c r="BF71" s="278"/>
      <c r="BG71" s="278"/>
      <c r="BH71" s="278"/>
      <c r="BI71" s="278"/>
      <c r="BJ71" s="278"/>
      <c r="BK71" s="278"/>
      <c r="BL71" s="278"/>
      <c r="BM71" s="278"/>
      <c r="BN71" s="278"/>
      <c r="BO71" s="278"/>
      <c r="CQ71" s="12"/>
      <c r="CR71" s="51">
        <f>'Step (5)'!AC59</f>
        <v>-89.992431640625</v>
      </c>
      <c r="CS71" s="51">
        <f>'Step (5)'!AD59</f>
        <v>325.78559875488281</v>
      </c>
      <c r="CT71" s="51">
        <f>'Step (5)'!AE59</f>
        <v>34.737289428710938</v>
      </c>
      <c r="CV71" s="12"/>
      <c r="CW71" s="51">
        <f>CR46</f>
        <v>-86.8619384765625</v>
      </c>
      <c r="CX71" s="51">
        <f>CS46</f>
        <v>309.45964050292969</v>
      </c>
      <c r="CY71" s="51">
        <f>CT46</f>
        <v>63.93902587890625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7"/>
      <c r="AK72" s="277"/>
      <c r="AL72" s="277"/>
      <c r="AM72" s="277"/>
      <c r="AN72" s="277"/>
      <c r="AO72" s="277"/>
      <c r="AP72" s="277"/>
      <c r="AQ72" s="277"/>
      <c r="AR72" s="277"/>
      <c r="BF72" s="278"/>
      <c r="BG72" s="278"/>
      <c r="BH72" s="278"/>
      <c r="BI72" s="278"/>
      <c r="BJ72" s="278"/>
      <c r="BK72" s="278"/>
      <c r="BL72" s="278"/>
      <c r="BM72" s="278"/>
      <c r="BN72" s="278"/>
      <c r="BO72" s="278"/>
      <c r="CQ72" s="12" t="s">
        <v>150</v>
      </c>
      <c r="CR72">
        <f>SQRT(SUMSQ(CR71:CT71))</f>
        <v>339.76693980657404</v>
      </c>
      <c r="CT72" s="13"/>
      <c r="CV72" s="12" t="s">
        <v>150</v>
      </c>
      <c r="CW72">
        <f>SQRT(SUMSQ(CW71:CY71))</f>
        <v>327.71704942900368</v>
      </c>
      <c r="CY72" s="13"/>
    </row>
    <row r="73" spans="28:103" x14ac:dyDescent="0.3">
      <c r="AB73" s="12" t="s">
        <v>76</v>
      </c>
      <c r="AC73" s="20">
        <f>AC26</f>
        <v>33.994873046875</v>
      </c>
      <c r="AD73" s="20">
        <f>AD26</f>
        <v>-102.24539184570313</v>
      </c>
      <c r="AE73" s="21">
        <f>AE26</f>
        <v>179.08511352539063</v>
      </c>
      <c r="AJ73" s="277"/>
      <c r="AK73" s="277"/>
      <c r="AL73" s="277"/>
      <c r="AM73" s="277"/>
      <c r="AN73" s="277"/>
      <c r="AO73" s="277"/>
      <c r="AP73" s="277"/>
      <c r="AQ73" s="277"/>
      <c r="AR73" s="277"/>
      <c r="CQ73" s="28" t="s">
        <v>164</v>
      </c>
      <c r="CR73">
        <f>CR71/$CR$47</f>
        <v>-0.2746040579744719</v>
      </c>
      <c r="CS73">
        <f>CS71/$CR$47</f>
        <v>0.99410634668691755</v>
      </c>
      <c r="CT73" s="13">
        <f>CT71/$CR$47</f>
        <v>0.10599780966304712</v>
      </c>
      <c r="CV73" s="28" t="s">
        <v>153</v>
      </c>
      <c r="CW73">
        <f>CW71/$CR$47</f>
        <v>-0.26505163105766394</v>
      </c>
      <c r="CX73">
        <f>CX71/$CR$47</f>
        <v>0.94428910867504545</v>
      </c>
      <c r="CY73" s="13">
        <f>CY71/$CR$47</f>
        <v>0.19510436210233836</v>
      </c>
    </row>
    <row r="74" spans="28:103" x14ac:dyDescent="0.3">
      <c r="AB74" s="12"/>
      <c r="AE74" s="13"/>
      <c r="AJ74" s="277"/>
      <c r="AK74" s="277"/>
      <c r="AL74" s="277"/>
      <c r="AM74" s="277"/>
      <c r="AN74" s="277"/>
      <c r="AO74" s="277"/>
      <c r="AP74" s="277"/>
      <c r="AQ74" s="277"/>
      <c r="AR74" s="277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7"/>
      <c r="AK75" s="277"/>
      <c r="AL75" s="277"/>
      <c r="AM75" s="277"/>
      <c r="AN75" s="277"/>
      <c r="AO75" s="277"/>
      <c r="AP75" s="277"/>
      <c r="AQ75" s="277"/>
      <c r="AR75" s="277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-42.3741455078125</v>
      </c>
      <c r="AD76" s="20">
        <f>AD26-AD25</f>
        <v>303.47492980957031</v>
      </c>
      <c r="AE76" s="21">
        <f>AE26-AE25</f>
        <v>44.085113525390625</v>
      </c>
      <c r="CQ76" s="12"/>
      <c r="CR76" s="51">
        <f>'Step (5)'!AC60</f>
        <v>-149.29888916015625</v>
      </c>
      <c r="CS76" s="51">
        <f>'Step (5)'!AD60</f>
        <v>-342.14157104492188</v>
      </c>
      <c r="CT76" s="51">
        <f>'Step (5)'!AE60</f>
        <v>-34.056831359863281</v>
      </c>
      <c r="CV76" s="12"/>
      <c r="CW76" s="51">
        <f>CR51</f>
        <v>-134.95709228515625</v>
      </c>
      <c r="CX76" s="51">
        <f>CS51</f>
        <v>-291.56954956054688</v>
      </c>
      <c r="CY76" s="51">
        <f>CT51</f>
        <v>-77.240814208984375</v>
      </c>
    </row>
    <row r="77" spans="28:103" x14ac:dyDescent="0.3">
      <c r="AB77" s="14" t="s">
        <v>44</v>
      </c>
      <c r="AC77" s="15">
        <f>AC76/(SQRT(SUMSQ($AC76:$AE76)))</f>
        <v>-0.13687886363334745</v>
      </c>
      <c r="AD77" s="15">
        <f>AD76/(SQRT(SUMSQ($AC76:$AE76)))</f>
        <v>0.98029831718695737</v>
      </c>
      <c r="AE77" s="16">
        <f>AE76/(SQRT(SUMSQ($AC76:$AE76)))</f>
        <v>0.14240570919335802</v>
      </c>
      <c r="CQ77" s="12" t="s">
        <v>150</v>
      </c>
      <c r="CR77">
        <f>SQRT(SUMSQ(CR76:CT76))</f>
        <v>374.84781005605208</v>
      </c>
      <c r="CT77" s="13"/>
      <c r="CV77" s="12" t="s">
        <v>150</v>
      </c>
      <c r="CW77">
        <f>SQRT(SUMSQ(CW76:CY76))</f>
        <v>330.4426763731816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>
        <f>-CR76/$CR$52</f>
        <v>0.45181479220180171</v>
      </c>
      <c r="CS78">
        <f>-CS76/$CR$52</f>
        <v>1.0354037039045412</v>
      </c>
      <c r="CT78" s="13">
        <f>-CT76/$CR$52</f>
        <v>0.10306426437910095</v>
      </c>
      <c r="CV78" s="28" t="s">
        <v>151</v>
      </c>
      <c r="CW78">
        <f>-CW76/$CR$52</f>
        <v>0.40841302269548269</v>
      </c>
      <c r="CX78">
        <f>-CX76/$CR$52</f>
        <v>0.88236045283468834</v>
      </c>
      <c r="CY78" s="13">
        <f>-CY76/$CR$52</f>
        <v>0.23374951158473659</v>
      </c>
    </row>
    <row r="79" spans="28:103" x14ac:dyDescent="0.3">
      <c r="AB79" s="14" t="s">
        <v>77</v>
      </c>
      <c r="AC79" s="15">
        <f>($AD$73*AE77)-($AE$73*AD77)</f>
        <v>-190.11716295971578</v>
      </c>
      <c r="AD79" s="15">
        <f>($AE$73*AC77)-($AC$73*AE77)</f>
        <v>-29.354030838182897</v>
      </c>
      <c r="AE79" s="16">
        <f>($AC$73*AD77)-($AD$73*AC77)</f>
        <v>19.329883793249643</v>
      </c>
      <c r="CQ79" s="12"/>
      <c r="CT79" s="13"/>
      <c r="CV79" s="12"/>
      <c r="CY79" s="13"/>
    </row>
    <row r="80" spans="28:103" x14ac:dyDescent="0.3">
      <c r="CQ80" s="12" t="s">
        <v>156</v>
      </c>
      <c r="CR80">
        <f>CR68*CR78</f>
        <v>0.43565551523437679</v>
      </c>
      <c r="CS80">
        <f>CS68*CS78</f>
        <v>0.27380821668874206</v>
      </c>
      <c r="CT80" s="13">
        <f>CT68*CT78</f>
        <v>1.8430104613763776E-3</v>
      </c>
      <c r="CV80" s="12" t="s">
        <v>156</v>
      </c>
      <c r="CW80">
        <f>CW68*CW78</f>
        <v>0.39257382754716341</v>
      </c>
      <c r="CX80">
        <f>CX68*CX78</f>
        <v>0.2142056547503419</v>
      </c>
      <c r="CY80" s="13">
        <f>CY68*CY78</f>
        <v>3.0589945520976471E-2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>
        <f>SUM(CR80:CT80)</f>
        <v>0.71130674238449521</v>
      </c>
      <c r="CT81" s="13"/>
      <c r="CV81" s="12" t="s">
        <v>147</v>
      </c>
      <c r="CW81">
        <f>SUM(CW80:CY80)</f>
        <v>0.63736942781848183</v>
      </c>
      <c r="CY81" s="13"/>
    </row>
    <row r="82" spans="28:103" ht="15" thickBot="1" x14ac:dyDescent="0.35">
      <c r="AB82" s="28"/>
      <c r="AC82" s="20">
        <f>AC32</f>
        <v>-44.41510009765625</v>
      </c>
      <c r="AD82" s="20">
        <f>AD32</f>
        <v>-289.82147216796875</v>
      </c>
      <c r="AE82" s="21">
        <f>AE32</f>
        <v>160.66046142578125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>
        <f>CR66/CR81</f>
        <v>2956.8100072615853</v>
      </c>
      <c r="CT83" s="13"/>
      <c r="CV83" s="65" t="s">
        <v>157</v>
      </c>
      <c r="CW83" s="66">
        <f>CW66/CW81</f>
        <v>-1866.1037820825991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-35.42529296875</v>
      </c>
      <c r="AD85" s="20">
        <f>AD32-AD31</f>
        <v>-205.75677490234375</v>
      </c>
      <c r="AE85" s="21">
        <f>AE32-AE31</f>
        <v>-133.82247924804688</v>
      </c>
      <c r="CQ85" s="12" t="s">
        <v>159</v>
      </c>
      <c r="CR85">
        <f>CR73*CR78</f>
        <v>-0.12407017539150753</v>
      </c>
      <c r="CS85">
        <f>CS73*CS78</f>
        <v>1.0293013934346464</v>
      </c>
      <c r="CT85" s="13">
        <f>CT73*CT78</f>
        <v>1.092458627871791E-2</v>
      </c>
      <c r="CV85" s="12" t="s">
        <v>159</v>
      </c>
      <c r="CW85">
        <f>CW73*CW78</f>
        <v>-0.10825053781062841</v>
      </c>
      <c r="CX85">
        <f>CX73*CX78</f>
        <v>0.83320336553737728</v>
      </c>
      <c r="CY85" s="13">
        <f>CY73*CY78</f>
        <v>4.5605549349473182E-2</v>
      </c>
    </row>
    <row r="86" spans="28:103" x14ac:dyDescent="0.3">
      <c r="AB86" s="14"/>
      <c r="AC86" s="15">
        <f>AC85/(SQRT(SUMSQ($AC85:$AE85)))</f>
        <v>-0.14284943054884444</v>
      </c>
      <c r="AD86" s="15">
        <f>AD85/(SQRT(SUMSQ($AC85:$AE85)))</f>
        <v>-0.82969640229354158</v>
      </c>
      <c r="AE86" s="16">
        <f>AE85/(SQRT(SUMSQ($AC85:$AE85)))</f>
        <v>-0.53962757547499773</v>
      </c>
      <c r="CQ86" s="12" t="s">
        <v>160</v>
      </c>
      <c r="CR86">
        <f>SQRT(SUMSQ(CR85:CT85))</f>
        <v>1.0368095840285936</v>
      </c>
      <c r="CT86" s="13"/>
      <c r="CV86" s="12" t="s">
        <v>160</v>
      </c>
      <c r="CW86">
        <f>SQRT(SUMSQ(CW85:CY85))</f>
        <v>0.841442745176741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>
        <f>CC8-CR83*CR86</f>
        <v>-1179.2475564048364</v>
      </c>
      <c r="CS88" s="15"/>
      <c r="CT88" s="16"/>
      <c r="CV88" s="65" t="s">
        <v>158</v>
      </c>
      <c r="CW88" s="66">
        <f>CC12-CW83*CW86</f>
        <v>-1871.5403807261091</v>
      </c>
      <c r="CX88" s="15"/>
      <c r="CY88" s="16"/>
    </row>
    <row r="89" spans="28:103" x14ac:dyDescent="0.3">
      <c r="AB89" s="28"/>
      <c r="AC89" s="20">
        <f>AC34</f>
        <v>-75.5799560546875</v>
      </c>
      <c r="AD89" s="20">
        <f>AD34</f>
        <v>-292.07431030273438</v>
      </c>
      <c r="AE89" s="21">
        <f>AE34</f>
        <v>324.80108642578125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-72.35418701171875</v>
      </c>
      <c r="AD92" s="20">
        <f>AD34-AD33</f>
        <v>-228.97225952148438</v>
      </c>
      <c r="AE92" s="21">
        <f>AE34-AE33</f>
        <v>194.63888549804688</v>
      </c>
    </row>
    <row r="93" spans="28:103" x14ac:dyDescent="0.3">
      <c r="AB93" s="14"/>
      <c r="AC93" s="15">
        <f>AC92/(SQRT(SUMSQ($AC92:$AE92)))</f>
        <v>-0.23407417668695424</v>
      </c>
      <c r="AD93" s="15">
        <f>AD92/(SQRT(SUMSQ($AC92:$AE92)))</f>
        <v>-0.74075178431570776</v>
      </c>
      <c r="AE93" s="16">
        <f>AE92/(SQRT(SUMSQ($AC92:$AE92)))</f>
        <v>0.62967934207929976</v>
      </c>
    </row>
    <row r="97" spans="28:31" x14ac:dyDescent="0.3">
      <c r="AB97" s="258"/>
      <c r="AC97" s="258"/>
      <c r="AD97" s="258"/>
      <c r="AE97" s="258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F39:BO72"/>
    <mergeCell ref="B40:H61"/>
    <mergeCell ref="U44:X44"/>
    <mergeCell ref="AJ45:AR75"/>
    <mergeCell ref="AB97:AE97"/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</mergeCells>
  <dataValidations count="1">
    <dataValidation type="list" allowBlank="1" showInputMessage="1" showErrorMessage="1" sqref="C36" xr:uid="{A80FCBD5-DDDB-4F45-B89B-1598D48E0107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4773-3220-4D16-86E4-031A029A5B0C}">
  <dimension ref="B1:DZ102"/>
  <sheetViews>
    <sheetView zoomScaleNormal="100" workbookViewId="0">
      <selection activeCell="B5" sqref="B5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59" t="s">
        <v>118</v>
      </c>
      <c r="C2" s="260"/>
      <c r="D2" s="260"/>
      <c r="E2" s="260"/>
      <c r="F2" s="260"/>
      <c r="G2" s="261"/>
      <c r="K2" s="271" t="s">
        <v>133</v>
      </c>
      <c r="L2" s="272"/>
      <c r="M2" s="272"/>
      <c r="N2" s="273"/>
      <c r="U2" s="265" t="s">
        <v>148</v>
      </c>
      <c r="V2" s="266"/>
      <c r="W2" s="266"/>
      <c r="X2" s="267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(6)'!AB81</f>
        <v>Pullrod Position</v>
      </c>
      <c r="CR2" s="52" t="str">
        <f>'Step (6)'!AC81</f>
        <v>x</v>
      </c>
      <c r="CS2" s="52" t="str">
        <f>'Step (6)'!AD81</f>
        <v>y</v>
      </c>
      <c r="CT2" s="53" t="str">
        <f>'Step (6)'!AE81</f>
        <v>z</v>
      </c>
      <c r="CU2" s="52"/>
      <c r="CV2" s="54" t="str">
        <f>'Step (6)'!AB88</f>
        <v>Pushrod Position</v>
      </c>
      <c r="CW2" s="52" t="str">
        <f>'Step (6)'!AC88</f>
        <v>x</v>
      </c>
      <c r="CX2" s="52" t="str">
        <f>'Step (6)'!AD88</f>
        <v>y</v>
      </c>
      <c r="CY2" s="55" t="str">
        <f>'Step (6)'!AE88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2" t="s">
        <v>133</v>
      </c>
      <c r="V3" s="263"/>
      <c r="W3" s="263"/>
      <c r="X3" s="264"/>
      <c r="AB3" s="6">
        <v>1</v>
      </c>
      <c r="AC3" s="9">
        <f>'Step (6)'!B5</f>
        <v>859.03302001953125</v>
      </c>
      <c r="AD3" s="10">
        <f>'Step (6)'!C5</f>
        <v>236.43745422363281</v>
      </c>
      <c r="AE3" s="11">
        <f>'Step (6)'!D5</f>
        <v>251.494873046875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(6)'!AB82</f>
        <v>0</v>
      </c>
      <c r="CR3">
        <f>'Step (6)'!AC82</f>
        <v>-44.41510009765625</v>
      </c>
      <c r="CS3">
        <f>'Step (6)'!AD82</f>
        <v>-289.82147216796875</v>
      </c>
      <c r="CT3" s="13">
        <f>'Step (6)'!AE82</f>
        <v>160.66046142578125</v>
      </c>
      <c r="CV3" s="12"/>
      <c r="CW3">
        <f>'Step (6)'!AC89</f>
        <v>-75.5799560546875</v>
      </c>
      <c r="CX3">
        <f>'Step (6)'!AD89</f>
        <v>-292.07431030273438</v>
      </c>
      <c r="CY3" s="56">
        <f>'Step (6)'!AE89</f>
        <v>324.80108642578125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772.17108154296875</v>
      </c>
      <c r="C4" s="78">
        <v>545.8970947265625</v>
      </c>
      <c r="D4" s="71">
        <v>315.43389892578125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>
        <f>IF($B$36=0,W5,
IF($B$36=1, W29,
IF($B$36=2, W5,W29)))</f>
        <v>-3.8523330271171843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(6)'!B4</f>
        <v>772.17108154296875</v>
      </c>
      <c r="AD4">
        <f>'Step (6)'!C4</f>
        <v>545.8970947265625</v>
      </c>
      <c r="AE4" s="13">
        <f>'Step (6)'!D4</f>
        <v>315.43389892578125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>
        <f>'Step (6)'!AK5</f>
        <v>-0.26505163105766394</v>
      </c>
      <c r="BD4" s="33">
        <f>'Step (6)'!AL5</f>
        <v>0.96121770299149067</v>
      </c>
      <c r="BE4" s="33">
        <f>'Step (6)'!AM5</f>
        <v>-7.6211287414886156E-2</v>
      </c>
      <c r="BF4" s="33">
        <f>'Step (6)'!AN5</f>
        <v>-0.13687886363334745</v>
      </c>
      <c r="BG4" s="33">
        <f>'Step (6)'!AO5</f>
        <v>-0.26486517991378677</v>
      </c>
      <c r="BH4" s="33">
        <f>'Step (6)'!AP5</f>
        <v>0.96423473235863555</v>
      </c>
      <c r="BI4" s="33">
        <f>'Step (6)'!AQ5</f>
        <v>9.8902670594876018E-3</v>
      </c>
      <c r="BJ4" s="33"/>
      <c r="BK4" s="33">
        <f>'Step (6)'!AS5</f>
        <v>0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>
        <f>'Step (6)'!BU15</f>
        <v>-3729.5590967379703</v>
      </c>
      <c r="CD4" t="s">
        <v>23</v>
      </c>
      <c r="CE4" s="277" t="e" vm="1">
        <v>#VALUE!</v>
      </c>
      <c r="CF4" s="277"/>
      <c r="CG4" s="277"/>
      <c r="CH4" s="277"/>
      <c r="CI4" s="277"/>
      <c r="CJ4" s="277"/>
      <c r="CK4" s="277"/>
      <c r="CL4" s="277"/>
      <c r="CM4" s="277"/>
      <c r="CN4" s="277"/>
      <c r="CO4" s="277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859.03302001953125</v>
      </c>
      <c r="C5" s="78">
        <v>236.43745422363281</v>
      </c>
      <c r="D5" s="71">
        <v>251.494873046875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>
        <f>IF($B$36=0,W6,
IF($B$36=1, W30,
IF($B$36=2, W6,W30)))</f>
        <v>-0.70626457668806308</v>
      </c>
      <c r="N5" s="89" t="s">
        <v>141</v>
      </c>
      <c r="U5" s="88" t="s">
        <v>128</v>
      </c>
      <c r="V5" s="7" t="s">
        <v>2</v>
      </c>
      <c r="W5" s="172">
        <f>'Step (6)'!BU26/1000</f>
        <v>-3.8523330271171843</v>
      </c>
      <c r="X5" s="89" t="s">
        <v>141</v>
      </c>
      <c r="AB5" s="7">
        <v>3</v>
      </c>
      <c r="AC5" s="12">
        <f>'Step (6)'!B6</f>
        <v>637.2139892578125</v>
      </c>
      <c r="AD5">
        <f>'Step (6)'!C6</f>
        <v>254.32754516601563</v>
      </c>
      <c r="AE5" s="13">
        <f>'Step (6)'!D6</f>
        <v>238.19308471679688</v>
      </c>
      <c r="AI5" s="9" t="s">
        <v>58</v>
      </c>
      <c r="AJ5" s="11" t="s">
        <v>56</v>
      </c>
      <c r="AK5" s="9">
        <f>AC46</f>
        <v>-0.26505163105766394</v>
      </c>
      <c r="AL5" s="10">
        <f>AC47</f>
        <v>0.96121770299149067</v>
      </c>
      <c r="AM5" s="10">
        <f>AC48</f>
        <v>-7.6211287414886156E-2</v>
      </c>
      <c r="AN5" s="10">
        <f>AC77</f>
        <v>-0.13687886363334745</v>
      </c>
      <c r="AO5" s="10">
        <f>AC64</f>
        <v>-0.26486517991378677</v>
      </c>
      <c r="AP5" s="10">
        <f>AC65</f>
        <v>0.96423473235863555</v>
      </c>
      <c r="AQ5" s="11">
        <f>AC66</f>
        <v>9.8902670594876018E-3</v>
      </c>
      <c r="AR5" s="7"/>
      <c r="AS5" s="13">
        <f>AC18</f>
        <v>0</v>
      </c>
      <c r="AT5" t="s">
        <v>8</v>
      </c>
      <c r="BB5" s="33" t="s">
        <v>57</v>
      </c>
      <c r="BC5" s="33">
        <f>'Step (6)'!AK6</f>
        <v>0.94428910867504545</v>
      </c>
      <c r="BD5" s="33">
        <f>'Step (6)'!AL6</f>
        <v>0.24276434201258754</v>
      </c>
      <c r="BE5" s="33">
        <f>'Step (6)'!AM6</f>
        <v>-0.22222410644411153</v>
      </c>
      <c r="BF5" s="33">
        <f>'Step (6)'!AN6</f>
        <v>0.98029831718695737</v>
      </c>
      <c r="BG5" s="33">
        <f>'Step (6)'!AO6</f>
        <v>0.95885020167162038</v>
      </c>
      <c r="BH5" s="33">
        <f>'Step (6)'!AP6</f>
        <v>0.26444585397579934</v>
      </c>
      <c r="BI5" s="33">
        <f>'Step (6)'!AQ6</f>
        <v>-0.10331834817351235</v>
      </c>
      <c r="BJ5" s="33"/>
      <c r="BK5" s="33">
        <f>'Step (6)'!AS6</f>
        <v>2285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>
        <f>'Step (6)'!BU16</f>
        <v>-604.5452430522671</v>
      </c>
      <c r="CD5" t="s">
        <v>24</v>
      </c>
      <c r="CE5" s="277"/>
      <c r="CF5" s="277"/>
      <c r="CG5" s="277"/>
      <c r="CH5" s="277"/>
      <c r="CI5" s="277"/>
      <c r="CJ5" s="277"/>
      <c r="CK5" s="277"/>
      <c r="CL5" s="277"/>
      <c r="CM5" s="277"/>
      <c r="CN5" s="277"/>
      <c r="CO5" s="277"/>
      <c r="CQ5" s="50" t="str">
        <f>'Step (6)'!AB84</f>
        <v>Pullrod Unit Vector</v>
      </c>
      <c r="CR5" t="str">
        <f>'Step (6)'!AC84</f>
        <v>i</v>
      </c>
      <c r="CS5" t="str">
        <f>'Step (6)'!AD84</f>
        <v>j</v>
      </c>
      <c r="CT5" s="13" t="str">
        <f>'Step (6)'!AE84</f>
        <v>k</v>
      </c>
      <c r="CV5" s="12" t="str">
        <f>'Step (6)'!AB91</f>
        <v>Pushrod Unit Vector</v>
      </c>
      <c r="CW5" t="str">
        <f>'Step (6)'!AC91</f>
        <v>i</v>
      </c>
      <c r="CX5" t="str">
        <f>'Step (6)'!AD91</f>
        <v>j</v>
      </c>
      <c r="CY5" s="56" t="str">
        <f>'Step (6)'!AE91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724.5831298828125</v>
      </c>
      <c r="DK5">
        <f t="shared" ref="DK5:DL5" si="0">C22</f>
        <v>259.80364990234375</v>
      </c>
      <c r="DL5">
        <f t="shared" si="0"/>
        <v>173.92433166503906</v>
      </c>
    </row>
    <row r="6" spans="2:118" x14ac:dyDescent="0.3">
      <c r="B6" s="77">
        <v>637.2139892578125</v>
      </c>
      <c r="C6" s="78">
        <v>254.32754516601563</v>
      </c>
      <c r="D6" s="71">
        <v>238.19308471679688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>
        <f>'Step (6)'!BU27/1000</f>
        <v>-0.70626457668806308</v>
      </c>
      <c r="X6" s="89" t="s">
        <v>141</v>
      </c>
      <c r="AB6" s="7">
        <v>4</v>
      </c>
      <c r="AC6" s="12">
        <f>'Step (6)'!B8</f>
        <v>855</v>
      </c>
      <c r="AD6">
        <f>'Step (6)'!C8</f>
        <v>200.97999572753906</v>
      </c>
      <c r="AE6" s="13">
        <f>'Step (6)'!D8</f>
        <v>160</v>
      </c>
      <c r="AI6" s="12"/>
      <c r="AJ6" s="13" t="s">
        <v>57</v>
      </c>
      <c r="AK6" s="12">
        <f>AD46</f>
        <v>0.94428910867504545</v>
      </c>
      <c r="AL6">
        <f>AD47</f>
        <v>0.24276434201258754</v>
      </c>
      <c r="AM6">
        <f>AD48</f>
        <v>-0.22222410644411153</v>
      </c>
      <c r="AN6">
        <f>AD77</f>
        <v>0.98029831718695737</v>
      </c>
      <c r="AO6">
        <f>AD64</f>
        <v>0.95885020167162038</v>
      </c>
      <c r="AP6">
        <f>AD65</f>
        <v>0.26444585397579934</v>
      </c>
      <c r="AQ6" s="13">
        <f>AD66</f>
        <v>-0.10331834817351235</v>
      </c>
      <c r="AR6" s="7"/>
      <c r="AS6" s="13">
        <f>AD18</f>
        <v>2285</v>
      </c>
      <c r="AT6" t="s">
        <v>8</v>
      </c>
      <c r="BB6" s="33" t="s">
        <v>59</v>
      </c>
      <c r="BC6" s="33">
        <f>'Step (6)'!AK7</f>
        <v>0.19510436210233836</v>
      </c>
      <c r="BD6" s="33">
        <f>'Step (6)'!AL7</f>
        <v>0.13086635053732423</v>
      </c>
      <c r="BE6" s="33">
        <f>'Step (6)'!AM7</f>
        <v>0.97201249281358626</v>
      </c>
      <c r="BF6" s="33">
        <f>'Step (6)'!AN7</f>
        <v>0.14240570919335802</v>
      </c>
      <c r="BG6" s="33">
        <f>'Step (6)'!AO7</f>
        <v>0.1022385799174179</v>
      </c>
      <c r="BH6" s="33">
        <f>'Step (6)'!AP7</f>
        <v>1.7882148312796744E-2</v>
      </c>
      <c r="BI6" s="33">
        <f>'Step (6)'!AQ7</f>
        <v>0.99459916627161371</v>
      </c>
      <c r="BJ6" s="33"/>
      <c r="BK6" s="33">
        <f>'Step (6)'!AS7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>
        <f>'Step (6)'!BU17</f>
        <v>1686.7882606552241</v>
      </c>
      <c r="CD6" t="s">
        <v>25</v>
      </c>
      <c r="CE6" s="277"/>
      <c r="CF6" s="277"/>
      <c r="CG6" s="277"/>
      <c r="CH6" s="277"/>
      <c r="CI6" s="277"/>
      <c r="CJ6" s="277"/>
      <c r="CK6" s="277"/>
      <c r="CL6" s="277"/>
      <c r="CM6" s="277"/>
      <c r="CN6" s="277"/>
      <c r="CO6" s="277"/>
      <c r="CQ6" s="50"/>
      <c r="CR6">
        <f>'Step (6)'!AC86</f>
        <v>-0.14284943054884444</v>
      </c>
      <c r="CS6">
        <f>'Step (6)'!AD86</f>
        <v>-0.82969640229354158</v>
      </c>
      <c r="CT6" s="13">
        <f>'Step (6)'!AE86</f>
        <v>-0.53962757547499773</v>
      </c>
      <c r="CV6" s="12"/>
      <c r="CW6">
        <f>'Step (6)'!AC93</f>
        <v>-0.23407417668695424</v>
      </c>
      <c r="CX6">
        <f>'Step (6)'!AD93</f>
        <v>-0.74075178431570776</v>
      </c>
      <c r="CY6" s="57">
        <f>'Step (6)'!AE93</f>
        <v>0.62967934207929976</v>
      </c>
      <c r="DB6" t="s">
        <v>392</v>
      </c>
      <c r="DC6">
        <f>B14-B$19</f>
        <v>67.40521240234375</v>
      </c>
      <c r="DD6">
        <f t="shared" ref="DD6:DE7" si="1">C14-C$19</f>
        <v>268.5982666015625</v>
      </c>
      <c r="DE6">
        <f t="shared" si="1"/>
        <v>-178.8875732421875</v>
      </c>
      <c r="DI6" t="s">
        <v>412</v>
      </c>
      <c r="DJ6">
        <f>B12</f>
        <v>769.64117431640625</v>
      </c>
      <c r="DK6">
        <f t="shared" ref="DK6:DL7" si="2">C12</f>
        <v>522.6356201171875</v>
      </c>
      <c r="DL6">
        <f t="shared" si="2"/>
        <v>319.48294067382813</v>
      </c>
    </row>
    <row r="7" spans="2:118" x14ac:dyDescent="0.3">
      <c r="B7" s="80">
        <v>812.6258544921875</v>
      </c>
      <c r="C7" s="81">
        <v>504.45492553710938</v>
      </c>
      <c r="D7" s="73">
        <v>204.08511352539063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>
        <f>IF($B$36=0,W7,
IF($B$36=1, W32,
IF($B$36=2, W7,W32)))</f>
        <v>4.1575833595298661</v>
      </c>
      <c r="N7" s="91" t="s">
        <v>141</v>
      </c>
      <c r="U7" s="90" t="s">
        <v>131</v>
      </c>
      <c r="V7" s="30" t="s">
        <v>2</v>
      </c>
      <c r="W7" s="173">
        <f>'Step (6)'!BU28/1000</f>
        <v>4.1575833595298661</v>
      </c>
      <c r="X7" s="91" t="s">
        <v>141</v>
      </c>
      <c r="AB7" s="7">
        <v>5</v>
      </c>
      <c r="AC7" s="12">
        <f>'Step (6)'!B7</f>
        <v>812.6258544921875</v>
      </c>
      <c r="AD7">
        <f>'Step (6)'!C7</f>
        <v>504.45492553710938</v>
      </c>
      <c r="AE7" s="13">
        <f>'Step (6)'!D7</f>
        <v>204.08511352539063</v>
      </c>
      <c r="AI7" s="14"/>
      <c r="AJ7" s="16" t="s">
        <v>59</v>
      </c>
      <c r="AK7" s="12">
        <f>AE46</f>
        <v>0.19510436210233836</v>
      </c>
      <c r="AL7">
        <f>AE47</f>
        <v>0.13086635053732423</v>
      </c>
      <c r="AM7">
        <f>AE48</f>
        <v>0.97201249281358626</v>
      </c>
      <c r="AN7">
        <f>AE77</f>
        <v>0.14240570919335802</v>
      </c>
      <c r="AO7">
        <f>AE64</f>
        <v>0.1022385799174179</v>
      </c>
      <c r="AP7">
        <f>AE65</f>
        <v>1.7882148312796744E-2</v>
      </c>
      <c r="AQ7" s="13">
        <f>AE66</f>
        <v>0.99459916627161371</v>
      </c>
      <c r="AR7" s="7"/>
      <c r="AS7" s="13">
        <f>AE18</f>
        <v>1656</v>
      </c>
      <c r="AT7" t="s">
        <v>8</v>
      </c>
      <c r="BB7" s="33" t="s">
        <v>61</v>
      </c>
      <c r="BC7" s="33">
        <f>'Step (6)'!AK8</f>
        <v>-286.11654151575834</v>
      </c>
      <c r="BD7" s="33">
        <f>'Step (6)'!AL8</f>
        <v>-78.464090220799434</v>
      </c>
      <c r="BE7" s="33">
        <f>'Step (6)'!AM8</f>
        <v>5.4399216446600533</v>
      </c>
      <c r="BF7" s="33">
        <f>'Step (6)'!AN8</f>
        <v>-190.11716295971578</v>
      </c>
      <c r="BG7" s="33">
        <f>'Step (6)'!AO8</f>
        <v>-121.56790738070234</v>
      </c>
      <c r="BH7" s="33">
        <f>'Step (6)'!AP8</f>
        <v>-33.1421405516381</v>
      </c>
      <c r="BI7" s="33">
        <f>'Step (6)'!AQ8</f>
        <v>-24.499099374552785</v>
      </c>
      <c r="BJ7" s="33"/>
      <c r="BK7" s="33">
        <f>'Step (6)'!AS8</f>
        <v>48000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>
        <f>'Step (6)'!BU18</f>
        <v>4157.5833595298682</v>
      </c>
      <c r="CD7" t="s">
        <v>45</v>
      </c>
      <c r="CE7" s="277"/>
      <c r="CF7" s="277"/>
      <c r="CG7" s="277"/>
      <c r="CH7" s="277"/>
      <c r="CI7" s="277"/>
      <c r="CJ7" s="277"/>
      <c r="CK7" s="277"/>
      <c r="CL7" s="277"/>
      <c r="CM7" s="277"/>
      <c r="CN7" s="277"/>
      <c r="CO7" s="277"/>
      <c r="CQ7" s="50"/>
      <c r="CT7" s="13"/>
      <c r="CV7" s="12"/>
      <c r="CY7" s="56"/>
      <c r="DB7" t="s">
        <v>393</v>
      </c>
      <c r="DC7">
        <f>B15-B$19</f>
        <v>-4.948974609375</v>
      </c>
      <c r="DD7">
        <f t="shared" si="1"/>
        <v>39.626007080078125</v>
      </c>
      <c r="DE7">
        <f t="shared" si="1"/>
        <v>15.751312255859375</v>
      </c>
      <c r="DI7" t="s">
        <v>413</v>
      </c>
      <c r="DJ7">
        <f>B13</f>
        <v>734.21588134765625</v>
      </c>
      <c r="DK7">
        <f t="shared" si="2"/>
        <v>316.87884521484375</v>
      </c>
      <c r="DL7">
        <f t="shared" si="2"/>
        <v>185.66046142578125</v>
      </c>
    </row>
    <row r="8" spans="2:118" x14ac:dyDescent="0.3">
      <c r="B8" s="80">
        <v>855</v>
      </c>
      <c r="C8" s="81">
        <v>200.97999572753906</v>
      </c>
      <c r="D8" s="73">
        <v>160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>
        <f>IF($B$36=0,W8,
IF($B$36=1, W33,
IF($B$36=2, W8,W33)))</f>
        <v>2.0704114135936056</v>
      </c>
      <c r="N8" s="89" t="s">
        <v>141</v>
      </c>
      <c r="U8" s="88" t="s">
        <v>132</v>
      </c>
      <c r="V8" s="7" t="s">
        <v>2</v>
      </c>
      <c r="W8" s="172">
        <f>'Step (6)'!BU29/1000</f>
        <v>2.0704114135936056</v>
      </c>
      <c r="X8" s="89" t="s">
        <v>141</v>
      </c>
      <c r="AB8" s="7">
        <v>6</v>
      </c>
      <c r="AC8" s="12">
        <f>'Step (6)'!B10</f>
        <v>868.49359130859375</v>
      </c>
      <c r="AD8">
        <f>'Step (6)'!C10</f>
        <v>243.52635192871094</v>
      </c>
      <c r="AE8" s="13">
        <f>'Step (6)'!D10</f>
        <v>113.06121826171875</v>
      </c>
      <c r="AI8" s="12" t="s">
        <v>60</v>
      </c>
      <c r="AJ8" s="13" t="s">
        <v>61</v>
      </c>
      <c r="AK8" s="12">
        <f>AC50</f>
        <v>-286.11654151575834</v>
      </c>
      <c r="AL8">
        <f>AC51</f>
        <v>-78.464090220799434</v>
      </c>
      <c r="AM8">
        <f>AC52</f>
        <v>5.4399216446600533</v>
      </c>
      <c r="AN8">
        <f>AC79</f>
        <v>-190.11716295971578</v>
      </c>
      <c r="AO8">
        <f>AC68</f>
        <v>-121.56790738070234</v>
      </c>
      <c r="AP8">
        <f>AC69</f>
        <v>-33.1421405516381</v>
      </c>
      <c r="AQ8" s="13">
        <f>AC70</f>
        <v>-24.499099374552785</v>
      </c>
      <c r="AR8" s="7"/>
      <c r="AS8" s="13">
        <f>AC19*1000</f>
        <v>48000</v>
      </c>
      <c r="AT8" t="s">
        <v>422</v>
      </c>
      <c r="BB8" s="33" t="s">
        <v>62</v>
      </c>
      <c r="BC8" s="33">
        <f>'Step (6)'!AK9</f>
        <v>-75.719623975023296</v>
      </c>
      <c r="BD8" s="33">
        <f>'Step (6)'!AL9</f>
        <v>280.01558872135837</v>
      </c>
      <c r="BE8" s="33">
        <f>'Step (6)'!AM9</f>
        <v>-15.855237938655321</v>
      </c>
      <c r="BF8" s="33">
        <f>'Step (6)'!AN9</f>
        <v>-29.354030838182897</v>
      </c>
      <c r="BG8" s="33">
        <f>'Step (6)'!AO9</f>
        <v>-32.511776038412208</v>
      </c>
      <c r="BH8" s="33">
        <f>'Step (6)'!AP9</f>
        <v>118.40890768919802</v>
      </c>
      <c r="BI8" s="33">
        <f>'Step (6)'!AQ9</f>
        <v>1.3436306670748845</v>
      </c>
      <c r="BJ8" s="33"/>
      <c r="BK8" s="33">
        <f>'Step (6)'!AS9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>
        <f>'Step (6)'!BU19</f>
        <v>2106.7812342847187</v>
      </c>
      <c r="CD8" t="s">
        <v>46</v>
      </c>
      <c r="CE8" s="277"/>
      <c r="CF8" s="277"/>
      <c r="CG8" s="277"/>
      <c r="CH8" s="277"/>
      <c r="CI8" s="277"/>
      <c r="CJ8" s="277"/>
      <c r="CK8" s="277"/>
      <c r="CL8" s="277"/>
      <c r="CM8" s="277"/>
      <c r="CN8" s="277"/>
      <c r="CO8" s="277"/>
      <c r="CQ8" s="50" t="str">
        <f>'Step (6)'!AB36</f>
        <v>Upper Pickup Position</v>
      </c>
      <c r="CR8" t="str">
        <f>'Step (6)'!AC36</f>
        <v>x</v>
      </c>
      <c r="CS8" t="str">
        <f>'Step (6)'!AD36</f>
        <v>y</v>
      </c>
      <c r="CT8" s="13" t="str">
        <f>'Step (6)'!AE36</f>
        <v>z</v>
      </c>
      <c r="CV8" s="12" t="str">
        <f>'Step (6)'!AB54</f>
        <v>Lower Pickup Position</v>
      </c>
      <c r="CW8" t="str">
        <f>'Step (6)'!AC54</f>
        <v>x</v>
      </c>
      <c r="CX8" t="str">
        <f>'Step (6)'!AD54</f>
        <v>y</v>
      </c>
      <c r="CY8" s="56" t="str">
        <f>'Step (6)'!AE54</f>
        <v>z</v>
      </c>
      <c r="DB8" t="s">
        <v>385</v>
      </c>
      <c r="DC8">
        <f>B17-B$19</f>
        <v>-12.371337890625</v>
      </c>
      <c r="DD8">
        <f t="shared" ref="DD8:DE9" si="3">C17-C$19</f>
        <v>42.320098876953125</v>
      </c>
      <c r="DE8">
        <f t="shared" si="3"/>
        <v>38.427978515625</v>
      </c>
      <c r="DI8" t="s">
        <v>385</v>
      </c>
      <c r="DJ8">
        <f>B20</f>
        <v>732.3968505859375</v>
      </c>
      <c r="DK8">
        <f t="shared" ref="DK8:DL9" si="4">C20</f>
        <v>301.06387329101563</v>
      </c>
      <c r="DL8">
        <f t="shared" si="4"/>
        <v>221.27531433105469</v>
      </c>
    </row>
    <row r="9" spans="2:118" x14ac:dyDescent="0.3">
      <c r="B9" s="83">
        <v>778.50115966796875</v>
      </c>
      <c r="C9" s="84">
        <v>569.31195068359375</v>
      </c>
      <c r="D9" s="69">
        <v>147.79850769042969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>
        <f>IF($B$36=0,W9,
IF($B$36=1, W34,
IF($B$36=2, W9,W34)))</f>
        <v>0.78667984280496994</v>
      </c>
      <c r="N9" s="89" t="s">
        <v>141</v>
      </c>
      <c r="U9" s="88" t="s">
        <v>132</v>
      </c>
      <c r="V9" s="7" t="s">
        <v>3</v>
      </c>
      <c r="W9" s="172">
        <f>'Step (6)'!BU30/1000</f>
        <v>0.78667984280496994</v>
      </c>
      <c r="X9" s="89" t="s">
        <v>141</v>
      </c>
      <c r="AB9" s="7">
        <v>7</v>
      </c>
      <c r="AC9" s="12">
        <f>'Step (6)'!B9</f>
        <v>778.50115966796875</v>
      </c>
      <c r="AD9">
        <f>'Step (6)'!C9</f>
        <v>569.31195068359375</v>
      </c>
      <c r="AE9" s="13">
        <f>'Step (6)'!D9</f>
        <v>147.79850769042969</v>
      </c>
      <c r="AI9" s="12"/>
      <c r="AJ9" s="13" t="s">
        <v>62</v>
      </c>
      <c r="AK9" s="12">
        <f>AD50</f>
        <v>-75.719623975023296</v>
      </c>
      <c r="AL9">
        <f>AD51</f>
        <v>280.01558872135837</v>
      </c>
      <c r="AM9">
        <f>AD52</f>
        <v>-15.855237938655321</v>
      </c>
      <c r="AN9">
        <f>AD79</f>
        <v>-29.354030838182897</v>
      </c>
      <c r="AO9">
        <f>AD68</f>
        <v>-32.511776038412208</v>
      </c>
      <c r="AP9">
        <f>AD69</f>
        <v>118.40890768919802</v>
      </c>
      <c r="AQ9" s="13">
        <f>AD70</f>
        <v>1.3436306670748845</v>
      </c>
      <c r="AR9" s="7"/>
      <c r="AS9" s="13">
        <f>AD19*1000</f>
        <v>0</v>
      </c>
      <c r="AT9" t="s">
        <v>422</v>
      </c>
      <c r="BB9" s="33" t="s">
        <v>63</v>
      </c>
      <c r="BC9" s="33">
        <f>'Step (6)'!AK10</f>
        <v>-22.216006459515562</v>
      </c>
      <c r="BD9" s="33">
        <f>'Step (6)'!AL10</f>
        <v>56.876900666861133</v>
      </c>
      <c r="BE9" s="33">
        <f>'Step (6)'!AM10</f>
        <v>-3.1983463940900432</v>
      </c>
      <c r="BF9" s="33">
        <f>'Step (6)'!AN10</f>
        <v>19.329883793249643</v>
      </c>
      <c r="BG9" s="33">
        <f>'Step (6)'!AO10</f>
        <v>-10.027356109858632</v>
      </c>
      <c r="BH9" s="33">
        <f>'Step (6)'!AP10</f>
        <v>36.016830926773387</v>
      </c>
      <c r="BI9" s="33">
        <f>'Step (6)'!AQ10</f>
        <v>0.38319390316543217</v>
      </c>
      <c r="BJ9" s="33"/>
      <c r="BK9" s="33">
        <f>'Step (6)'!AS10</f>
        <v>134000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>
        <f>'Step (6)'!BU20</f>
        <v>879.68667899148545</v>
      </c>
      <c r="CD9" t="s">
        <v>47</v>
      </c>
      <c r="CE9" s="277"/>
      <c r="CF9" s="277"/>
      <c r="CG9" s="277"/>
      <c r="CH9" s="277"/>
      <c r="CI9" s="277"/>
      <c r="CJ9" s="277"/>
      <c r="CK9" s="277"/>
      <c r="CL9" s="277"/>
      <c r="CM9" s="277"/>
      <c r="CN9" s="277"/>
      <c r="CO9" s="277"/>
      <c r="CQ9" s="50" t="str">
        <f>'Step (6)'!AB37</f>
        <v>2--</v>
      </c>
      <c r="CR9">
        <f>'Step (6)'!AC37</f>
        <v>-6.45989990234375</v>
      </c>
      <c r="CS9">
        <f>'Step (6)'!AD37</f>
        <v>-60.80322265625</v>
      </c>
      <c r="CT9" s="13">
        <f>'Step (6)'!AE37</f>
        <v>290.43389892578125</v>
      </c>
      <c r="CV9" s="12" t="str">
        <f>'Step (6)'!AB55</f>
        <v>7--</v>
      </c>
      <c r="CW9">
        <f>'Step (6)'!AC55</f>
        <v>-0.12982177734375</v>
      </c>
      <c r="CX9">
        <f>'Step (6)'!AD55</f>
        <v>-37.38836669921875</v>
      </c>
      <c r="CY9" s="56">
        <f>'Step (6)'!AE55</f>
        <v>122.79850769042969</v>
      </c>
      <c r="DB9" t="s">
        <v>386</v>
      </c>
      <c r="DC9">
        <f>B18-B$19</f>
        <v>-56.1199951171875</v>
      </c>
      <c r="DD9">
        <f t="shared" si="3"/>
        <v>-10</v>
      </c>
      <c r="DE9">
        <f t="shared" si="3"/>
        <v>170.95022583007813</v>
      </c>
      <c r="DI9" t="s">
        <v>386</v>
      </c>
      <c r="DJ9">
        <f>B21</f>
        <v>723.6514892578125</v>
      </c>
      <c r="DK9">
        <f t="shared" si="4"/>
        <v>228.89471435546875</v>
      </c>
      <c r="DL9">
        <f t="shared" si="4"/>
        <v>363.4765625</v>
      </c>
    </row>
    <row r="10" spans="2:118" ht="15" thickBot="1" x14ac:dyDescent="0.35">
      <c r="B10" s="83">
        <v>868.49359130859375</v>
      </c>
      <c r="C10" s="84">
        <v>243.52635192871094</v>
      </c>
      <c r="D10" s="69">
        <v>113.06121826171875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1.6913609495509287</v>
      </c>
      <c r="N10" s="89" t="s">
        <v>141</v>
      </c>
      <c r="O10" s="1"/>
      <c r="U10" s="88" t="s">
        <v>132</v>
      </c>
      <c r="V10" s="7" t="s">
        <v>4</v>
      </c>
      <c r="W10" s="172">
        <f>'Step (6)'!BU31/1000</f>
        <v>1.6913609495509287</v>
      </c>
      <c r="X10" s="89" t="s">
        <v>141</v>
      </c>
      <c r="AB10" s="7">
        <v>8</v>
      </c>
      <c r="AC10" s="12">
        <f>'Step (6)'!B11</f>
        <v>629.2022705078125</v>
      </c>
      <c r="AD10">
        <f>'Step (6)'!C11</f>
        <v>227.17037963867188</v>
      </c>
      <c r="AE10" s="13">
        <f>'Step (6)'!D11</f>
        <v>113.74167633056641</v>
      </c>
      <c r="AI10" s="14"/>
      <c r="AJ10" s="16" t="s">
        <v>63</v>
      </c>
      <c r="AK10" s="14">
        <f>AE50</f>
        <v>-22.216006459515562</v>
      </c>
      <c r="AL10" s="15">
        <f>AE51</f>
        <v>56.876900666861133</v>
      </c>
      <c r="AM10" s="15">
        <f>AE52</f>
        <v>-3.1983463940900432</v>
      </c>
      <c r="AN10" s="15">
        <f>AE79</f>
        <v>19.329883793249643</v>
      </c>
      <c r="AO10" s="15">
        <f>AE68</f>
        <v>-10.027356109858632</v>
      </c>
      <c r="AP10" s="15">
        <f>AE69</f>
        <v>36.016830926773387</v>
      </c>
      <c r="AQ10" s="16">
        <f>AE70</f>
        <v>0.38319390316543217</v>
      </c>
      <c r="AR10" s="8"/>
      <c r="AS10" s="16">
        <f>AE19*1000</f>
        <v>134000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7"/>
      <c r="CF10" s="277"/>
      <c r="CG10" s="277"/>
      <c r="CH10" s="277"/>
      <c r="CI10" s="277"/>
      <c r="CJ10" s="277"/>
      <c r="CK10" s="277"/>
      <c r="CL10" s="277"/>
      <c r="CM10" s="277"/>
      <c r="CN10" s="277"/>
      <c r="CO10" s="277"/>
      <c r="CQ10" s="50"/>
      <c r="CT10" s="13"/>
      <c r="CV10" s="12"/>
      <c r="CY10" s="56"/>
    </row>
    <row r="11" spans="2:118" x14ac:dyDescent="0.3">
      <c r="B11" s="83">
        <v>629.2022705078125</v>
      </c>
      <c r="C11" s="84">
        <v>227.17037963867188</v>
      </c>
      <c r="D11" s="69">
        <v>113.74167633056641</v>
      </c>
      <c r="E11" s="69" t="s">
        <v>113</v>
      </c>
      <c r="F11" s="68" t="s">
        <v>92</v>
      </c>
      <c r="G11" s="85" t="s">
        <v>355</v>
      </c>
      <c r="K11" s="274" t="s">
        <v>134</v>
      </c>
      <c r="L11" s="275"/>
      <c r="M11" s="275"/>
      <c r="N11" s="276"/>
      <c r="U11" s="262" t="s">
        <v>134</v>
      </c>
      <c r="V11" s="263"/>
      <c r="W11" s="263"/>
      <c r="X11" s="264"/>
      <c r="AB11" s="26" t="s">
        <v>84</v>
      </c>
      <c r="AC11" s="12">
        <f>'Step (6)'!B16</f>
        <v>778.6309814453125</v>
      </c>
      <c r="AD11">
        <f>'Step (6)'!C16</f>
        <v>606.7003173828125</v>
      </c>
      <c r="AE11" s="13">
        <f>'Step (6)'!D16</f>
        <v>25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7"/>
      <c r="CF11" s="277"/>
      <c r="CG11" s="277"/>
      <c r="CH11" s="277"/>
      <c r="CI11" s="277"/>
      <c r="CJ11" s="277"/>
      <c r="CK11" s="277"/>
      <c r="CL11" s="277"/>
      <c r="CM11" s="277"/>
      <c r="CN11" s="277"/>
      <c r="CO11" s="277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>
        <f>W13</f>
        <v>-2.4145165066704624</v>
      </c>
      <c r="DD11" t="s">
        <v>141</v>
      </c>
      <c r="DI11" t="s">
        <v>145</v>
      </c>
      <c r="DJ11" s="178">
        <f>W37</f>
        <v>5.1229757806734364</v>
      </c>
      <c r="DK11" t="s">
        <v>141</v>
      </c>
    </row>
    <row r="12" spans="2:118" x14ac:dyDescent="0.3">
      <c r="B12" s="77">
        <v>769.64117431640625</v>
      </c>
      <c r="C12" s="78">
        <v>522.6356201171875</v>
      </c>
      <c r="D12" s="71">
        <v>319.48294067382813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(6)'!B12</f>
        <v>769.64117431640625</v>
      </c>
      <c r="AD12">
        <f>'Step (6)'!C12</f>
        <v>522.6356201171875</v>
      </c>
      <c r="AE12" s="13">
        <f>'Step (6)'!D12</f>
        <v>319.48294067382813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>
        <f>'Step (6)'!BU26</f>
        <v>-3852.3330271171844</v>
      </c>
      <c r="CD12" t="s">
        <v>23</v>
      </c>
      <c r="CE12" s="277"/>
      <c r="CF12" s="277"/>
      <c r="CG12" s="277"/>
      <c r="CH12" s="277"/>
      <c r="CI12" s="277"/>
      <c r="CJ12" s="277"/>
      <c r="CK12" s="277"/>
      <c r="CL12" s="277"/>
      <c r="CM12" s="277"/>
      <c r="CN12" s="277"/>
      <c r="CO12" s="277"/>
      <c r="CQ12" s="58" t="str">
        <f>'Step (6)'!AB48</f>
        <v>uz^</v>
      </c>
      <c r="CR12" s="15">
        <f>'Step (6)'!AC48</f>
        <v>-7.6211287414886156E-2</v>
      </c>
      <c r="CS12" s="15">
        <f>'Step (6)'!AD48</f>
        <v>-0.22222410644411153</v>
      </c>
      <c r="CT12" s="16">
        <f>'Step (6)'!AE48</f>
        <v>0.97201249281358626</v>
      </c>
      <c r="CV12" s="14" t="str">
        <f>'Step (6)'!AB66</f>
        <v>lz^</v>
      </c>
      <c r="CW12" s="15">
        <f>'Step (6)'!AC66</f>
        <v>9.8902670594876018E-3</v>
      </c>
      <c r="CX12" s="15">
        <f>'Step (6)'!AD66</f>
        <v>-0.10331834817351235</v>
      </c>
      <c r="CY12" s="59">
        <f>'Step (6)'!AE66</f>
        <v>0.99459916627161371</v>
      </c>
    </row>
    <row r="13" spans="2:118" x14ac:dyDescent="0.3">
      <c r="B13" s="77">
        <v>734.21588134765625</v>
      </c>
      <c r="C13" s="78">
        <v>316.87884521484375</v>
      </c>
      <c r="D13" s="71">
        <v>185.66046142578125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>
        <f t="shared" ref="M13:M19" si="5">IF($B$36=0,W13,
IF($B$36=1, W37,
IF($B$36=2, W13,W37)))</f>
        <v>-2.4145165066704624</v>
      </c>
      <c r="N13" s="91" t="s">
        <v>141</v>
      </c>
      <c r="U13" s="92" t="s">
        <v>139</v>
      </c>
      <c r="V13" s="5"/>
      <c r="W13" s="173">
        <f>'Step (6)'!CW18/1000</f>
        <v>-2.4145165066704624</v>
      </c>
      <c r="X13" s="91" t="s">
        <v>141</v>
      </c>
      <c r="AB13" s="7">
        <v>11</v>
      </c>
      <c r="AC13" s="12">
        <f>'Step (6)'!B13</f>
        <v>734.21588134765625</v>
      </c>
      <c r="AD13">
        <f>'Step (6)'!C13</f>
        <v>316.87884521484375</v>
      </c>
      <c r="AE13" s="13">
        <f>'Step (6)'!D13</f>
        <v>185.66046142578125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>
        <f>'Step (6)'!BU27</f>
        <v>-706.26457668806313</v>
      </c>
      <c r="CD13" t="s">
        <v>24</v>
      </c>
      <c r="CE13" s="277"/>
      <c r="CF13" s="277"/>
      <c r="CG13" s="277"/>
      <c r="CH13" s="277"/>
      <c r="CI13" s="277"/>
      <c r="CJ13" s="277"/>
      <c r="CK13" s="277"/>
      <c r="CL13" s="277"/>
      <c r="CM13" s="277"/>
      <c r="CN13" s="277"/>
      <c r="CO13" s="277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775.40521240234375</v>
      </c>
      <c r="C14" s="84">
        <v>543.5982666015625</v>
      </c>
      <c r="D14" s="69">
        <v>155.16220092773438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>
        <f t="shared" si="5"/>
        <v>-2.9199362438834275</v>
      </c>
      <c r="N14" s="89" t="s">
        <v>141</v>
      </c>
      <c r="U14" s="50" t="s">
        <v>135</v>
      </c>
      <c r="V14" s="13"/>
      <c r="W14" s="172">
        <f>'Step (6)'!CW88/1000</f>
        <v>-2.9199362438834275</v>
      </c>
      <c r="X14" s="89" t="s">
        <v>141</v>
      </c>
      <c r="AB14" s="7">
        <v>12</v>
      </c>
      <c r="AC14" s="12">
        <f>'Step (6)'!B14</f>
        <v>775.40521240234375</v>
      </c>
      <c r="AD14">
        <f>'Step (6)'!C14</f>
        <v>543.5982666015625</v>
      </c>
      <c r="AE14" s="13">
        <f>'Step (6)'!D14</f>
        <v>155.16220092773438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>
        <f>'Step (6)'!BU28</f>
        <v>4157.5833595298664</v>
      </c>
      <c r="CD14" t="s">
        <v>45</v>
      </c>
      <c r="CE14" s="277"/>
      <c r="CF14" s="277"/>
      <c r="CG14" s="277"/>
      <c r="CH14" s="277"/>
      <c r="CI14" s="277"/>
      <c r="CJ14" s="277"/>
      <c r="CK14" s="277"/>
      <c r="CL14" s="277"/>
      <c r="CM14" s="277"/>
      <c r="CN14" s="277"/>
      <c r="CO14" s="277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703.051025390625</v>
      </c>
      <c r="C15" s="84">
        <v>314.62600708007813</v>
      </c>
      <c r="D15" s="69">
        <v>349.80108642578125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>
        <f t="shared" si="5"/>
        <v>-1.1080929612601407</v>
      </c>
      <c r="N15" s="89" t="s">
        <v>141</v>
      </c>
      <c r="U15" s="50" t="s">
        <v>136</v>
      </c>
      <c r="V15" s="13"/>
      <c r="W15" s="172">
        <f>'Step (6)'!CW83/1000</f>
        <v>-1.1080929612601407</v>
      </c>
      <c r="X15" s="89" t="s">
        <v>141</v>
      </c>
      <c r="AB15" s="8">
        <v>13</v>
      </c>
      <c r="AC15" s="14">
        <f>'Step (6)'!B15</f>
        <v>703.051025390625</v>
      </c>
      <c r="AD15" s="15">
        <f>'Step (6)'!C15</f>
        <v>314.62600708007813</v>
      </c>
      <c r="AE15" s="16">
        <f>'Step (6)'!D15</f>
        <v>349.80108642578125</v>
      </c>
      <c r="AJ15" s="277" t="e" vm="2">
        <v>#VALUE!</v>
      </c>
      <c r="AK15" s="277"/>
      <c r="AL15" s="277"/>
      <c r="AM15" s="277"/>
      <c r="AN15" s="277"/>
      <c r="AO15" s="277"/>
      <c r="AP15" s="277"/>
      <c r="AQ15" s="277"/>
      <c r="AR15" s="277"/>
      <c r="BB15" s="33" t="s">
        <v>56</v>
      </c>
      <c r="BC15" s="33">
        <f t="shared" ref="BC15:BH20" si="6">BC4</f>
        <v>-0.26505163105766394</v>
      </c>
      <c r="BD15" s="33">
        <f t="shared" si="6"/>
        <v>0.96121770299149067</v>
      </c>
      <c r="BE15" s="33">
        <f t="shared" si="6"/>
        <v>-7.6211287414886156E-2</v>
      </c>
      <c r="BF15" s="33">
        <f t="shared" si="6"/>
        <v>-0.13687886363334745</v>
      </c>
      <c r="BG15" s="33">
        <f t="shared" si="6"/>
        <v>-0.26486517991378677</v>
      </c>
      <c r="BH15" s="33">
        <f t="shared" si="6"/>
        <v>0.96423473235863555</v>
      </c>
      <c r="BI15" s="33"/>
      <c r="BJ15" s="33">
        <f t="shared" ref="BJ15:BJ20" si="7">BK4</f>
        <v>0</v>
      </c>
      <c r="BK15" s="33"/>
      <c r="BL15" s="33"/>
      <c r="BM15" s="37">
        <f t="array" ref="BM15:BR20">MINVERSE(BC15:BH20)</f>
        <v>0.46872248477572631</v>
      </c>
      <c r="BN15" s="38">
        <v>-0.6438408737054353</v>
      </c>
      <c r="BO15" s="38">
        <v>-0.12105471549210318</v>
      </c>
      <c r="BP15" s="38">
        <v>-5.1677149320438513E-3</v>
      </c>
      <c r="BQ15" s="38">
        <v>3.0114335930276996E-4</v>
      </c>
      <c r="BR15" s="39">
        <v>-1.3506461005433007E-2</v>
      </c>
      <c r="BS15" s="40">
        <f t="shared" ref="BS15:BS20" si="8">BJ15</f>
        <v>0</v>
      </c>
      <c r="BT15" s="33" t="s">
        <v>49</v>
      </c>
      <c r="BU15" s="40">
        <f t="array" ref="BU15:BU20">MMULT(BM15:BR20,BS15:BS20)</f>
        <v>-3729.5590967379703</v>
      </c>
      <c r="BV15" s="33" t="s">
        <v>23</v>
      </c>
      <c r="BW15" s="33"/>
      <c r="BX15" s="33"/>
      <c r="BY15" s="33"/>
      <c r="CC15">
        <f>'Step (6)'!BU29</f>
        <v>2070.4114135936056</v>
      </c>
      <c r="CD15" t="s">
        <v>46</v>
      </c>
      <c r="CE15" s="277"/>
      <c r="CF15" s="277"/>
      <c r="CG15" s="277"/>
      <c r="CH15" s="277"/>
      <c r="CI15" s="277"/>
      <c r="CJ15" s="277"/>
      <c r="CK15" s="277"/>
      <c r="CL15" s="277"/>
      <c r="CM15" s="277"/>
      <c r="CN15" s="277"/>
      <c r="CO15" s="277"/>
      <c r="CQ15" s="50"/>
      <c r="CR15">
        <f>CR6*CR12</f>
        <v>1.0886739008610802E-2</v>
      </c>
      <c r="CS15">
        <f>CS6*CS12</f>
        <v>0.18437854161957637</v>
      </c>
      <c r="CT15">
        <f>CT6*CT12</f>
        <v>-0.52452474482840417</v>
      </c>
      <c r="CW15">
        <f>CW6*CW12</f>
        <v>-2.3150561191636644E-3</v>
      </c>
      <c r="CX15">
        <f>CX6*CX12</f>
        <v>7.6533250762080812E-2</v>
      </c>
      <c r="CY15" s="56">
        <f>CY6*CY12</f>
        <v>0.62627854865052979</v>
      </c>
      <c r="DB15" t="s">
        <v>410</v>
      </c>
      <c r="DC15">
        <f>DC6-DC7</f>
        <v>72.35418701171875</v>
      </c>
      <c r="DD15">
        <f>DD6-DD7</f>
        <v>228.97225952148438</v>
      </c>
      <c r="DE15">
        <f>DE6-DE7</f>
        <v>-194.63888549804688</v>
      </c>
      <c r="DI15" t="s">
        <v>414</v>
      </c>
      <c r="DJ15">
        <f>DJ6-DJ7</f>
        <v>35.42529296875</v>
      </c>
      <c r="DK15">
        <f>DK6-DK7</f>
        <v>205.75677490234375</v>
      </c>
      <c r="DL15">
        <f>DL6-DL7</f>
        <v>133.82247924804688</v>
      </c>
    </row>
    <row r="16" spans="2:118" ht="15" thickBot="1" x14ac:dyDescent="0.35">
      <c r="B16" s="202">
        <v>778.6309814453125</v>
      </c>
      <c r="C16" s="203">
        <v>606.7003173828125</v>
      </c>
      <c r="D16" s="204">
        <v>25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>
        <f t="shared" si="5"/>
        <v>4.1575833595298679</v>
      </c>
      <c r="N16" s="89" t="s">
        <v>141</v>
      </c>
      <c r="U16" s="50" t="s">
        <v>140</v>
      </c>
      <c r="V16" s="13"/>
      <c r="W16" s="172">
        <f>'Step (6)'!CC7/1000</f>
        <v>4.1575833595298679</v>
      </c>
      <c r="X16" s="89" t="s">
        <v>141</v>
      </c>
      <c r="AJ16" s="277"/>
      <c r="AK16" s="277"/>
      <c r="AL16" s="277"/>
      <c r="AM16" s="277"/>
      <c r="AN16" s="277"/>
      <c r="AO16" s="277"/>
      <c r="AP16" s="277"/>
      <c r="AQ16" s="277"/>
      <c r="AR16" s="277"/>
      <c r="AV16" t="s">
        <v>67</v>
      </c>
      <c r="BB16" s="33" t="s">
        <v>57</v>
      </c>
      <c r="BC16" s="33">
        <f t="shared" si="6"/>
        <v>0.94428910867504545</v>
      </c>
      <c r="BD16" s="33">
        <f t="shared" si="6"/>
        <v>0.24276434201258754</v>
      </c>
      <c r="BE16" s="33">
        <f t="shared" si="6"/>
        <v>-0.22222410644411153</v>
      </c>
      <c r="BF16" s="33">
        <f t="shared" si="6"/>
        <v>0.98029831718695737</v>
      </c>
      <c r="BG16" s="33">
        <f t="shared" si="6"/>
        <v>0.95885020167162038</v>
      </c>
      <c r="BH16" s="33">
        <f t="shared" si="6"/>
        <v>0.26444585397579934</v>
      </c>
      <c r="BI16" s="33"/>
      <c r="BJ16" s="33">
        <f t="shared" si="7"/>
        <v>2285</v>
      </c>
      <c r="BK16" s="33"/>
      <c r="BL16" s="33"/>
      <c r="BM16" s="41">
        <v>-0.68478802763451829</v>
      </c>
      <c r="BN16" s="33">
        <v>-0.18452113478176593</v>
      </c>
      <c r="BO16" s="33">
        <v>4.8019814080389085E-3</v>
      </c>
      <c r="BP16" s="33">
        <v>-1.4510769167816828E-3</v>
      </c>
      <c r="BQ16" s="33">
        <v>5.8567805753672797E-3</v>
      </c>
      <c r="BR16" s="42">
        <v>-9.0458835285166901E-4</v>
      </c>
      <c r="BS16" s="43">
        <f t="shared" si="8"/>
        <v>2285</v>
      </c>
      <c r="BT16" s="33" t="s">
        <v>50</v>
      </c>
      <c r="BU16" s="43">
        <v>-604.5452430522671</v>
      </c>
      <c r="BV16" s="33" t="s">
        <v>24</v>
      </c>
      <c r="BW16" s="33"/>
      <c r="BX16" s="33"/>
      <c r="BY16" s="33"/>
      <c r="CC16">
        <f>'Step (6)'!BU30</f>
        <v>786.67984280496989</v>
      </c>
      <c r="CD16" t="s">
        <v>47</v>
      </c>
      <c r="CE16" s="277"/>
      <c r="CF16" s="277"/>
      <c r="CG16" s="277"/>
      <c r="CH16" s="277"/>
      <c r="CI16" s="277"/>
      <c r="CJ16" s="277"/>
      <c r="CK16" s="277"/>
      <c r="CL16" s="277"/>
      <c r="CM16" s="277"/>
      <c r="CN16" s="277"/>
      <c r="CO16" s="277"/>
      <c r="CQ16" s="60" t="s">
        <v>147</v>
      </c>
      <c r="CR16">
        <f>SUM(CR15:CT15)</f>
        <v>-0.32925946420021701</v>
      </c>
      <c r="CV16" s="1" t="s">
        <v>147</v>
      </c>
      <c r="CW16">
        <f>SUM(CW15:CY15)</f>
        <v>0.70049674329344691</v>
      </c>
      <c r="CY16" s="56"/>
      <c r="DB16" t="s">
        <v>42</v>
      </c>
      <c r="DC16">
        <f>DC15/(SQRT(SUMSQ($DC$15:$DE$15)))</f>
        <v>0.23407417668695424</v>
      </c>
      <c r="DD16">
        <f>DD15/(SQRT(SUMSQ($DC$15:$DE$15)))</f>
        <v>0.74075178431570776</v>
      </c>
      <c r="DE16">
        <f>DE15/(SQRT(SUMSQ($DC$15:$DE$15)))</f>
        <v>-0.62967934207929976</v>
      </c>
      <c r="DI16" t="s">
        <v>43</v>
      </c>
      <c r="DJ16">
        <f>DJ15/(SQRT(SUMSQ($DC$15:$DE$15)))</f>
        <v>0.11460492651532769</v>
      </c>
      <c r="DK16">
        <f>DK15/(SQRT(SUMSQ($DC$15:$DE$15)))</f>
        <v>0.6656470022284755</v>
      </c>
      <c r="DL16">
        <f>DL15/(SQRT(SUMSQ($DC$15:$DE$15)))</f>
        <v>0.4329312227241276</v>
      </c>
    </row>
    <row r="17" spans="2:118" x14ac:dyDescent="0.3">
      <c r="B17" s="212">
        <v>695.628662109375</v>
      </c>
      <c r="C17" s="213">
        <v>317.32009887695313</v>
      </c>
      <c r="D17" s="213">
        <v>372.47775268554688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>
        <f t="shared" si="5"/>
        <v>0.88942809024065128</v>
      </c>
      <c r="N17" s="89" t="s">
        <v>141</v>
      </c>
      <c r="U17" s="50" t="s">
        <v>137</v>
      </c>
      <c r="V17" s="13"/>
      <c r="W17" s="172">
        <f>'Step (6)'!CW63/1000</f>
        <v>0.88942809024065128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7"/>
      <c r="AK17" s="277"/>
      <c r="AL17" s="277"/>
      <c r="AM17" s="277"/>
      <c r="AN17" s="277"/>
      <c r="AO17" s="277"/>
      <c r="AP17" s="277"/>
      <c r="AQ17" s="277"/>
      <c r="AR17" s="277"/>
      <c r="AV17" t="s">
        <v>66</v>
      </c>
      <c r="BB17" s="33" t="s">
        <v>59</v>
      </c>
      <c r="BC17" s="33">
        <f t="shared" si="6"/>
        <v>0.19510436210233836</v>
      </c>
      <c r="BD17" s="33">
        <f t="shared" si="6"/>
        <v>0.13086635053732423</v>
      </c>
      <c r="BE17" s="33">
        <f t="shared" si="6"/>
        <v>0.97201249281358626</v>
      </c>
      <c r="BF17" s="33">
        <f t="shared" si="6"/>
        <v>0.14240570919335802</v>
      </c>
      <c r="BG17" s="33">
        <f t="shared" si="6"/>
        <v>0.1022385799174179</v>
      </c>
      <c r="BH17" s="33">
        <f t="shared" si="6"/>
        <v>1.7882148312796744E-2</v>
      </c>
      <c r="BI17" s="33"/>
      <c r="BJ17" s="33">
        <f t="shared" si="7"/>
        <v>1656</v>
      </c>
      <c r="BK17" s="33"/>
      <c r="BL17" s="33"/>
      <c r="BM17" s="41">
        <v>7.259891839621381E-2</v>
      </c>
      <c r="BN17" s="33">
        <v>-1.5802643492829463E-2</v>
      </c>
      <c r="BO17" s="33">
        <v>1.01853732774787</v>
      </c>
      <c r="BP17" s="33">
        <v>7.103860131697663E-4</v>
      </c>
      <c r="BQ17" s="33">
        <v>-5.1565443025340576E-4</v>
      </c>
      <c r="BR17" s="42">
        <v>1.5678788460581907E-5</v>
      </c>
      <c r="BS17" s="43">
        <f t="shared" si="8"/>
        <v>1656</v>
      </c>
      <c r="BT17" s="33" t="s">
        <v>51</v>
      </c>
      <c r="BU17" s="43">
        <v>1686.7882606552241</v>
      </c>
      <c r="BV17" s="33" t="s">
        <v>25</v>
      </c>
      <c r="BW17" s="33"/>
      <c r="BX17" s="33"/>
      <c r="BY17" s="33"/>
      <c r="CC17">
        <f>'Step (6)'!BU31</f>
        <v>1691.3609495509288</v>
      </c>
      <c r="CD17" t="s">
        <v>48</v>
      </c>
      <c r="CE17" s="277"/>
      <c r="CF17" s="277"/>
      <c r="CG17" s="277"/>
      <c r="CH17" s="277"/>
      <c r="CI17" s="277"/>
      <c r="CJ17" s="277"/>
      <c r="CK17" s="277"/>
      <c r="CL17" s="277"/>
      <c r="CM17" s="277"/>
      <c r="CN17" s="277"/>
      <c r="CO17" s="277"/>
      <c r="CQ17" s="50"/>
      <c r="CY17" s="56"/>
      <c r="DB17" t="s">
        <v>389</v>
      </c>
      <c r="DC17">
        <f>DC7</f>
        <v>-4.948974609375</v>
      </c>
      <c r="DD17">
        <f>DD7</f>
        <v>39.626007080078125</v>
      </c>
      <c r="DE17">
        <f>DE7</f>
        <v>15.751312255859375</v>
      </c>
      <c r="DF17">
        <f>SQRT(SUMSQ(DC17:DE17))</f>
        <v>42.928040073781915</v>
      </c>
      <c r="DG17" t="s">
        <v>397</v>
      </c>
      <c r="DI17" t="s">
        <v>415</v>
      </c>
      <c r="DJ17">
        <f>DJ7</f>
        <v>734.21588134765625</v>
      </c>
      <c r="DK17">
        <f>DK7</f>
        <v>316.87884521484375</v>
      </c>
      <c r="DL17">
        <f>DL7</f>
        <v>185.66046142578125</v>
      </c>
      <c r="DM17">
        <f>SQRT(SUMSQ(DJ17:DL17))</f>
        <v>820.94760484737549</v>
      </c>
      <c r="DN17" t="s">
        <v>397</v>
      </c>
    </row>
    <row r="18" spans="2:118" ht="15" thickBot="1" x14ac:dyDescent="0.35">
      <c r="B18" s="215">
        <v>651.8800048828125</v>
      </c>
      <c r="C18" s="184">
        <v>265</v>
      </c>
      <c r="D18" s="184">
        <v>505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>
        <f t="shared" si="5"/>
        <v>-2.4988252182204502</v>
      </c>
      <c r="N18" s="89" t="s">
        <v>141</v>
      </c>
      <c r="U18" s="50" t="s">
        <v>138</v>
      </c>
      <c r="V18" s="13"/>
      <c r="W18" s="172">
        <f>'Step (6)'!CW58/1000</f>
        <v>-2.4988252182204502</v>
      </c>
      <c r="X18" s="89" t="s">
        <v>141</v>
      </c>
      <c r="AB18" s="6" t="s">
        <v>6</v>
      </c>
      <c r="AC18" s="9">
        <f>'Step (6)'!C28</f>
        <v>0</v>
      </c>
      <c r="AD18" s="10">
        <f>'Step (6)'!C29</f>
        <v>2285</v>
      </c>
      <c r="AE18" s="11">
        <f>'Step (6)'!C30</f>
        <v>1656</v>
      </c>
      <c r="AF18" t="s">
        <v>8</v>
      </c>
      <c r="AJ18" s="277"/>
      <c r="AK18" s="277"/>
      <c r="AL18" s="277"/>
      <c r="AM18" s="277"/>
      <c r="AN18" s="277"/>
      <c r="AO18" s="277"/>
      <c r="AP18" s="277"/>
      <c r="AQ18" s="277"/>
      <c r="AR18" s="277"/>
      <c r="BB18" s="33" t="s">
        <v>61</v>
      </c>
      <c r="BC18" s="33">
        <f t="shared" si="6"/>
        <v>-286.11654151575834</v>
      </c>
      <c r="BD18" s="33">
        <f t="shared" si="6"/>
        <v>-78.464090220799434</v>
      </c>
      <c r="BE18" s="33">
        <f t="shared" si="6"/>
        <v>5.4399216446600533</v>
      </c>
      <c r="BF18" s="33">
        <f t="shared" si="6"/>
        <v>-190.11716295971578</v>
      </c>
      <c r="BG18" s="33">
        <f t="shared" si="6"/>
        <v>-121.56790738070234</v>
      </c>
      <c r="BH18" s="33">
        <f t="shared" si="6"/>
        <v>-33.1421405516381</v>
      </c>
      <c r="BI18" s="33"/>
      <c r="BJ18" s="33">
        <f t="shared" si="7"/>
        <v>48000</v>
      </c>
      <c r="BK18" s="33"/>
      <c r="BL18" s="33"/>
      <c r="BM18" s="41">
        <v>-0.70357300174276294</v>
      </c>
      <c r="BN18" s="33">
        <v>-0.15670547246450392</v>
      </c>
      <c r="BO18" s="33">
        <v>-4.8455806815299471E-2</v>
      </c>
      <c r="BP18" s="33">
        <v>-1.3128752385702324E-3</v>
      </c>
      <c r="BQ18" s="33">
        <v>-4.8563041393229348E-3</v>
      </c>
      <c r="BR18" s="42">
        <v>3.4768031280960947E-2</v>
      </c>
      <c r="BS18" s="43">
        <f t="shared" si="8"/>
        <v>48000</v>
      </c>
      <c r="BT18" s="33" t="s">
        <v>52</v>
      </c>
      <c r="BU18" s="43">
        <v>4157.5833595298682</v>
      </c>
      <c r="BV18" s="33" t="s">
        <v>45</v>
      </c>
      <c r="BW18" s="33"/>
      <c r="BX18" s="33"/>
      <c r="BY18" s="33"/>
      <c r="CE18" s="277"/>
      <c r="CF18" s="277"/>
      <c r="CG18" s="277"/>
      <c r="CH18" s="277"/>
      <c r="CI18" s="277"/>
      <c r="CJ18" s="277"/>
      <c r="CK18" s="277"/>
      <c r="CL18" s="277"/>
      <c r="CM18" s="277"/>
      <c r="CN18" s="277"/>
      <c r="CO18" s="277"/>
      <c r="CQ18" s="61" t="s">
        <v>145</v>
      </c>
      <c r="CR18" s="62">
        <f>-CC6/CR16</f>
        <v>5122.975780673436</v>
      </c>
      <c r="CS18" s="62"/>
      <c r="CT18" s="62"/>
      <c r="CU18" s="62"/>
      <c r="CV18" s="63" t="s">
        <v>146</v>
      </c>
      <c r="CW18" s="62">
        <f>-CC17/CW16</f>
        <v>-2414.5165066704621</v>
      </c>
      <c r="CX18" s="62"/>
      <c r="CY18" s="64"/>
      <c r="DB18" t="s">
        <v>394</v>
      </c>
      <c r="DC18">
        <f>DC16*DC17</f>
        <v>-1.1584271571340941</v>
      </c>
      <c r="DD18">
        <f t="shared" ref="DD18:DE18" si="9">DD16*DD17</f>
        <v>29.353035449874739</v>
      </c>
      <c r="DE18">
        <f t="shared" si="9"/>
        <v>-9.9182759381551424</v>
      </c>
      <c r="DF18">
        <f>SUM(DC18:DE18)</f>
        <v>18.276332354585499</v>
      </c>
      <c r="DG18" t="s">
        <v>396</v>
      </c>
      <c r="DI18" t="s">
        <v>416</v>
      </c>
      <c r="DJ18">
        <f>DJ16*DJ17</f>
        <v>84.144757128234701</v>
      </c>
      <c r="DK18">
        <f t="shared" ref="DK18:DL18" si="10">DK16*DK17</f>
        <v>210.92945338688185</v>
      </c>
      <c r="DL18">
        <f t="shared" si="10"/>
        <v>80.378210576589197</v>
      </c>
      <c r="DM18">
        <f>SUM(DJ18:DL18)</f>
        <v>375.45242109170573</v>
      </c>
      <c r="DN18" t="s">
        <v>396</v>
      </c>
    </row>
    <row r="19" spans="2:118" ht="15" thickBot="1" x14ac:dyDescent="0.35">
      <c r="B19" s="224">
        <v>708</v>
      </c>
      <c r="C19" s="225">
        <v>275</v>
      </c>
      <c r="D19" s="225">
        <v>334.04977416992188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>
        <f t="shared" si="5"/>
        <v>-1.7432954567867243</v>
      </c>
      <c r="N19" s="91" t="s">
        <v>141</v>
      </c>
      <c r="U19" s="92" t="s">
        <v>402</v>
      </c>
      <c r="V19" s="5"/>
      <c r="W19" s="180">
        <f>DC29</f>
        <v>-1.7432954567867243</v>
      </c>
      <c r="X19" s="91" t="s">
        <v>141</v>
      </c>
      <c r="AB19" s="8" t="s">
        <v>7</v>
      </c>
      <c r="AC19" s="14">
        <f>'Step (6)'!C31</f>
        <v>48</v>
      </c>
      <c r="AD19" s="15">
        <f>'Step (6)'!C32</f>
        <v>0</v>
      </c>
      <c r="AE19" s="16">
        <f>'Step (6)'!C33</f>
        <v>134</v>
      </c>
      <c r="AF19" t="s">
        <v>9</v>
      </c>
      <c r="AJ19" s="277"/>
      <c r="AK19" s="277"/>
      <c r="AL19" s="277"/>
      <c r="AM19" s="277"/>
      <c r="AN19" s="277"/>
      <c r="AO19" s="277"/>
      <c r="AP19" s="277"/>
      <c r="AQ19" s="277"/>
      <c r="AR19" s="277"/>
      <c r="BB19" s="33" t="s">
        <v>62</v>
      </c>
      <c r="BC19" s="33">
        <f t="shared" si="6"/>
        <v>-75.719623975023296</v>
      </c>
      <c r="BD19" s="33">
        <f t="shared" si="6"/>
        <v>280.01558872135837</v>
      </c>
      <c r="BE19" s="33">
        <f t="shared" si="6"/>
        <v>-15.855237938655321</v>
      </c>
      <c r="BF19" s="33">
        <f t="shared" si="6"/>
        <v>-29.354030838182897</v>
      </c>
      <c r="BG19" s="33">
        <f t="shared" si="6"/>
        <v>-32.511776038412208</v>
      </c>
      <c r="BH19" s="33">
        <f t="shared" si="6"/>
        <v>118.40890768919802</v>
      </c>
      <c r="BI19" s="33"/>
      <c r="BJ19" s="33">
        <f t="shared" si="7"/>
        <v>0</v>
      </c>
      <c r="BK19" s="33"/>
      <c r="BL19" s="33"/>
      <c r="BM19" s="41">
        <v>-3.3425283707375998E-2</v>
      </c>
      <c r="BN19" s="33">
        <v>1.7520711455403002</v>
      </c>
      <c r="BO19" s="33">
        <v>0.36605798558001373</v>
      </c>
      <c r="BP19" s="33">
        <v>6.4998325961938162E-3</v>
      </c>
      <c r="BQ19" s="33">
        <v>4.5128846321803532E-3</v>
      </c>
      <c r="BR19" s="42">
        <v>-2.1006606880691586E-2</v>
      </c>
      <c r="BS19" s="43">
        <f t="shared" si="8"/>
        <v>0</v>
      </c>
      <c r="BT19" s="33" t="s">
        <v>53</v>
      </c>
      <c r="BU19" s="43">
        <v>2106.7812342847187</v>
      </c>
      <c r="BV19" s="33" t="s">
        <v>46</v>
      </c>
      <c r="BW19" s="33"/>
      <c r="BX19" s="33"/>
      <c r="BY19" s="33"/>
      <c r="CE19" s="277"/>
      <c r="CF19" s="277"/>
      <c r="CG19" s="277"/>
      <c r="CH19" s="277"/>
      <c r="CI19" s="277"/>
      <c r="CJ19" s="277"/>
      <c r="CK19" s="277"/>
      <c r="CL19" s="277"/>
      <c r="CM19" s="277"/>
      <c r="CN19" s="277"/>
      <c r="CO19" s="277"/>
      <c r="DB19" t="s">
        <v>395</v>
      </c>
      <c r="DC19">
        <f>SQRT(DF17^2-DF18^2)</f>
        <v>38.843175722911191</v>
      </c>
      <c r="DD19" t="s">
        <v>113</v>
      </c>
      <c r="DF19" s="1" t="s">
        <v>398</v>
      </c>
      <c r="DI19" t="s">
        <v>395</v>
      </c>
      <c r="DJ19">
        <f>SQRT(DM17^2-DM18^2)</f>
        <v>730.06194901598519</v>
      </c>
      <c r="DK19" t="s">
        <v>113</v>
      </c>
      <c r="DM19" s="1" t="s">
        <v>398</v>
      </c>
    </row>
    <row r="20" spans="2:118" ht="15" thickBot="1" x14ac:dyDescent="0.35">
      <c r="B20" s="215">
        <v>732.3968505859375</v>
      </c>
      <c r="C20" s="184">
        <v>301.06387329101563</v>
      </c>
      <c r="D20" s="184">
        <v>221.27531433105469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62" t="s">
        <v>419</v>
      </c>
      <c r="V20" s="263"/>
      <c r="W20" s="263"/>
      <c r="X20" s="264"/>
      <c r="AJ20" s="277"/>
      <c r="AK20" s="277"/>
      <c r="AL20" s="277"/>
      <c r="AM20" s="277"/>
      <c r="AN20" s="277"/>
      <c r="AO20" s="277"/>
      <c r="AP20" s="277"/>
      <c r="AQ20" s="277"/>
      <c r="AR20" s="277"/>
      <c r="BB20" s="33" t="s">
        <v>63</v>
      </c>
      <c r="BC20" s="33">
        <f t="shared" si="6"/>
        <v>-22.216006459515562</v>
      </c>
      <c r="BD20" s="33">
        <f t="shared" si="6"/>
        <v>56.876900666861133</v>
      </c>
      <c r="BE20" s="33">
        <f t="shared" si="6"/>
        <v>-3.1983463940900432</v>
      </c>
      <c r="BF20" s="33">
        <f t="shared" si="6"/>
        <v>19.329883793249643</v>
      </c>
      <c r="BG20" s="33">
        <f t="shared" si="6"/>
        <v>-10.027356109858632</v>
      </c>
      <c r="BH20" s="33">
        <f t="shared" si="6"/>
        <v>36.016830926773387</v>
      </c>
      <c r="BI20" s="33"/>
      <c r="BJ20" s="33">
        <f t="shared" si="7"/>
        <v>134000</v>
      </c>
      <c r="BK20" s="33"/>
      <c r="BL20" s="33"/>
      <c r="BM20" s="44">
        <v>1.7452611567280147</v>
      </c>
      <c r="BN20" s="45">
        <v>0.46474424220231508</v>
      </c>
      <c r="BO20" s="45">
        <v>0.13611413873850658</v>
      </c>
      <c r="BP20" s="45">
        <v>1.6812331963461772E-3</v>
      </c>
      <c r="BQ20" s="45">
        <v>-5.2461714386155354E-3</v>
      </c>
      <c r="BR20" s="46">
        <v>-3.6444635941521473E-3</v>
      </c>
      <c r="BS20" s="47">
        <f t="shared" si="8"/>
        <v>134000</v>
      </c>
      <c r="BT20" s="33" t="s">
        <v>54</v>
      </c>
      <c r="BU20" s="47">
        <v>879.68667899148545</v>
      </c>
      <c r="BV20" s="33" t="s">
        <v>47</v>
      </c>
      <c r="BW20" s="33"/>
      <c r="BX20" s="33"/>
      <c r="BY20" s="33"/>
      <c r="CE20" s="277"/>
      <c r="CF20" s="277"/>
      <c r="CG20" s="277"/>
      <c r="CH20" s="277"/>
      <c r="CI20" s="277"/>
      <c r="CJ20" s="277"/>
      <c r="CK20" s="277"/>
      <c r="CL20" s="277"/>
      <c r="CM20" s="277"/>
      <c r="CN20" s="277"/>
      <c r="CO20" s="277"/>
      <c r="CX20" s="51" t="s">
        <v>267</v>
      </c>
      <c r="CY20" s="111" t="s">
        <v>280</v>
      </c>
    </row>
    <row r="21" spans="2:118" x14ac:dyDescent="0.3">
      <c r="B21" s="215">
        <v>723.6514892578125</v>
      </c>
      <c r="C21" s="184">
        <v>228.89471435546875</v>
      </c>
      <c r="D21" s="184">
        <v>363.4765625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7"/>
      <c r="AK21" s="277"/>
      <c r="AL21" s="277"/>
      <c r="AM21" s="277"/>
      <c r="AN21" s="277"/>
      <c r="AO21" s="277"/>
      <c r="AP21" s="277"/>
      <c r="AQ21" s="277"/>
      <c r="AR21" s="277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7"/>
      <c r="CF21" s="277"/>
      <c r="CG21" s="277"/>
      <c r="CH21" s="277"/>
      <c r="CI21" s="277"/>
      <c r="CJ21" s="277"/>
      <c r="CK21" s="277"/>
      <c r="CL21" s="277"/>
      <c r="CM21" s="277"/>
      <c r="CN21" s="277"/>
      <c r="CO21" s="277"/>
      <c r="DB21" s="1" t="s">
        <v>391</v>
      </c>
      <c r="DI21" s="1" t="s">
        <v>391</v>
      </c>
    </row>
    <row r="22" spans="2:118" ht="13.8" customHeight="1" thickBot="1" x14ac:dyDescent="0.35">
      <c r="B22" s="228">
        <v>724.5831298828125</v>
      </c>
      <c r="C22" s="229">
        <v>259.80364990234375</v>
      </c>
      <c r="D22" s="229">
        <v>173.92433166503906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>
        <f>IF($B$36=0,W22,
IF($B$36=1, W46,
IF($B$36=2, W22,W46)))</f>
        <v>-5.3461857922937117E-2</v>
      </c>
      <c r="N22" s="89" t="s">
        <v>141</v>
      </c>
      <c r="U22" s="50" t="s">
        <v>384</v>
      </c>
      <c r="V22" s="7" t="s">
        <v>2</v>
      </c>
      <c r="W22" s="178">
        <f>DC39</f>
        <v>-5.3461857922937117E-2</v>
      </c>
      <c r="X22" s="89" t="s">
        <v>141</v>
      </c>
      <c r="AB22" s="6">
        <v>1</v>
      </c>
      <c r="AC22" s="18">
        <f t="shared" ref="AC22:AC34" si="11">AC3-$AC$11</f>
        <v>80.40203857421875</v>
      </c>
      <c r="AD22" s="18">
        <f t="shared" ref="AD22:AD34" si="12">AD3-$AD$11</f>
        <v>-370.26286315917969</v>
      </c>
      <c r="AE22" s="18">
        <f t="shared" ref="AE22:AE34" si="13">AE3-$AE$11</f>
        <v>226.494873046875</v>
      </c>
      <c r="AJ22" s="277"/>
      <c r="AK22" s="277"/>
      <c r="AL22" s="277"/>
      <c r="AM22" s="277"/>
      <c r="AN22" s="277"/>
      <c r="AO22" s="277"/>
      <c r="AP22" s="277"/>
      <c r="AQ22" s="277"/>
      <c r="AR22" s="277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7"/>
      <c r="CF22" s="277"/>
      <c r="CG22" s="277"/>
      <c r="CH22" s="277"/>
      <c r="CI22" s="277"/>
      <c r="CJ22" s="277"/>
      <c r="CK22" s="277"/>
      <c r="CL22" s="277"/>
      <c r="CM22" s="277"/>
      <c r="CN22" s="277"/>
      <c r="CO22" s="277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-43.7486572265625</v>
      </c>
      <c r="DD22">
        <f>DD9-DD8</f>
        <v>-52.320098876953125</v>
      </c>
      <c r="DE22">
        <f>DE9-DE8</f>
        <v>132.52224731445313</v>
      </c>
      <c r="DI22" t="s">
        <v>409</v>
      </c>
      <c r="DJ22">
        <f>DJ9-DJ8</f>
        <v>-8.745361328125</v>
      </c>
      <c r="DK22">
        <f>DK9-DK8</f>
        <v>-72.169158935546875</v>
      </c>
      <c r="DL22">
        <f>DL9-DL8</f>
        <v>142.20124816894531</v>
      </c>
    </row>
    <row r="23" spans="2:118" x14ac:dyDescent="0.3">
      <c r="F23" t="s">
        <v>111</v>
      </c>
      <c r="K23" s="50" t="s">
        <v>384</v>
      </c>
      <c r="L23" s="7" t="s">
        <v>3</v>
      </c>
      <c r="M23" s="178">
        <f t="shared" ref="M23:M24" si="14">IF($B$36=0,W23,
IF($B$36=1, W47,
IF($B$36=2, W23,W47)))</f>
        <v>-1.1765858829372133</v>
      </c>
      <c r="N23" s="89" t="s">
        <v>141</v>
      </c>
      <c r="U23" s="50" t="s">
        <v>384</v>
      </c>
      <c r="V23" s="7" t="s">
        <v>3</v>
      </c>
      <c r="W23" s="178">
        <f>DD39</f>
        <v>-1.1765858829372133</v>
      </c>
      <c r="X23" s="89" t="s">
        <v>141</v>
      </c>
      <c r="AB23" s="7">
        <v>2</v>
      </c>
      <c r="AC23" s="19">
        <f t="shared" si="11"/>
        <v>-6.45989990234375</v>
      </c>
      <c r="AD23" s="20">
        <f t="shared" si="12"/>
        <v>-60.80322265625</v>
      </c>
      <c r="AE23" s="21">
        <f t="shared" si="13"/>
        <v>290.43389892578125</v>
      </c>
      <c r="AJ23" s="277"/>
      <c r="AK23" s="277"/>
      <c r="AL23" s="277"/>
      <c r="AM23" s="277"/>
      <c r="AN23" s="277"/>
      <c r="AO23" s="277"/>
      <c r="AP23" s="277"/>
      <c r="AQ23" s="277"/>
      <c r="AR23" s="277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7"/>
      <c r="CF23" s="277"/>
      <c r="CG23" s="277"/>
      <c r="CH23" s="277"/>
      <c r="CI23" s="277"/>
      <c r="CJ23" s="277"/>
      <c r="CK23" s="277"/>
      <c r="CL23" s="277"/>
      <c r="CM23" s="277"/>
      <c r="CN23" s="277"/>
      <c r="CO23" s="277"/>
      <c r="CQ23" s="28" t="s">
        <v>261</v>
      </c>
      <c r="CR23" s="51">
        <f>CC5</f>
        <v>-604.5452430522671</v>
      </c>
      <c r="CS23" t="s">
        <v>8</v>
      </c>
      <c r="CT23" s="13"/>
      <c r="CV23" s="28" t="s">
        <v>263</v>
      </c>
      <c r="CW23" s="51">
        <f>CC16</f>
        <v>786.67984280496989</v>
      </c>
      <c r="CX23" t="s">
        <v>8</v>
      </c>
      <c r="CY23" s="13"/>
      <c r="DB23" t="s">
        <v>387</v>
      </c>
      <c r="DC23">
        <f>DC22/(SQRT(SUMSQ($DC$22:$DE$22)))</f>
        <v>-0.29353263296871862</v>
      </c>
      <c r="DD23">
        <f>DD22/(SQRT(SUMSQ($DC$22:$DE$22)))</f>
        <v>-0.35104292003758164</v>
      </c>
      <c r="DE23">
        <f>DE22/(SQRT(SUMSQ($DC$22:$DE$22)))</f>
        <v>0.88916109995542414</v>
      </c>
      <c r="DI23" t="s">
        <v>387</v>
      </c>
      <c r="DJ23">
        <f>DJ22/(SQRT(SUMSQ($DC$22:$DE$22)))</f>
        <v>-5.8677205190853905E-2</v>
      </c>
      <c r="DK23">
        <f>DK22/(SQRT(SUMSQ($DC$22:$DE$22)))</f>
        <v>-0.48422065005978948</v>
      </c>
      <c r="DL23">
        <f>DL22/(SQRT(SUMSQ($DC$22:$DE$22)))</f>
        <v>0.95410258125877623</v>
      </c>
    </row>
    <row r="24" spans="2:118" ht="15" thickBot="1" x14ac:dyDescent="0.35">
      <c r="K24" s="74" t="s">
        <v>384</v>
      </c>
      <c r="L24" s="94" t="s">
        <v>4</v>
      </c>
      <c r="M24" s="235">
        <f t="shared" si="14"/>
        <v>-2.9699340543911434E-2</v>
      </c>
      <c r="N24" s="93" t="s">
        <v>141</v>
      </c>
      <c r="U24" s="74" t="s">
        <v>384</v>
      </c>
      <c r="V24" s="94" t="s">
        <v>4</v>
      </c>
      <c r="W24" s="235">
        <f>DE39</f>
        <v>-2.9699340543911434E-2</v>
      </c>
      <c r="X24" s="93" t="s">
        <v>141</v>
      </c>
      <c r="AB24" s="7">
        <v>3</v>
      </c>
      <c r="AC24" s="19">
        <f t="shared" si="11"/>
        <v>-141.4169921875</v>
      </c>
      <c r="AD24" s="20">
        <f t="shared" si="12"/>
        <v>-352.37277221679688</v>
      </c>
      <c r="AE24" s="21">
        <f t="shared" si="13"/>
        <v>213.19308471679688</v>
      </c>
      <c r="AJ24" s="277"/>
      <c r="AK24" s="277"/>
      <c r="AL24" s="277"/>
      <c r="AM24" s="277"/>
      <c r="AN24" s="277"/>
      <c r="AO24" s="277"/>
      <c r="AP24" s="277"/>
      <c r="AQ24" s="277"/>
      <c r="AR24" s="277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7"/>
      <c r="CF24" s="277"/>
      <c r="CG24" s="277"/>
      <c r="CH24" s="277"/>
      <c r="CI24" s="277"/>
      <c r="CJ24" s="277"/>
      <c r="CK24" s="277"/>
      <c r="CL24" s="277"/>
      <c r="CM24" s="277"/>
      <c r="CN24" s="277"/>
      <c r="CO24" s="277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-12.371337890625</v>
      </c>
      <c r="DD24">
        <f>DD8</f>
        <v>42.320098876953125</v>
      </c>
      <c r="DE24">
        <f>DE8</f>
        <v>38.427978515625</v>
      </c>
      <c r="DF24">
        <f>SQRT(SUMSQ(DC24:DE24))</f>
        <v>58.487180671976652</v>
      </c>
      <c r="DG24" t="s">
        <v>397</v>
      </c>
      <c r="DI24" t="s">
        <v>388</v>
      </c>
      <c r="DJ24">
        <f>DJ8</f>
        <v>732.3968505859375</v>
      </c>
      <c r="DK24">
        <f>DK8</f>
        <v>301.06387329101563</v>
      </c>
      <c r="DL24">
        <f>DL8</f>
        <v>221.27531433105469</v>
      </c>
      <c r="DM24">
        <f>SQRT(SUMSQ(DJ24:DL24))</f>
        <v>822.19667189882</v>
      </c>
      <c r="DN24" t="s">
        <v>397</v>
      </c>
    </row>
    <row r="25" spans="2:118" ht="15" thickBot="1" x14ac:dyDescent="0.35">
      <c r="AB25" s="7">
        <v>4</v>
      </c>
      <c r="AC25" s="19">
        <f t="shared" si="11"/>
        <v>76.3690185546875</v>
      </c>
      <c r="AD25" s="20">
        <f t="shared" si="12"/>
        <v>-405.72032165527344</v>
      </c>
      <c r="AE25" s="21">
        <f t="shared" si="13"/>
        <v>135</v>
      </c>
      <c r="AJ25" s="277"/>
      <c r="AK25" s="277"/>
      <c r="AL25" s="277"/>
      <c r="AM25" s="277"/>
      <c r="AN25" s="277"/>
      <c r="AO25" s="277"/>
      <c r="AP25" s="277"/>
      <c r="AQ25" s="277"/>
      <c r="AR25" s="277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7"/>
      <c r="CF25" s="277"/>
      <c r="CG25" s="277"/>
      <c r="CH25" s="277"/>
      <c r="CI25" s="277"/>
      <c r="CJ25" s="277"/>
      <c r="CK25" s="277"/>
      <c r="CL25" s="277"/>
      <c r="CM25" s="277"/>
      <c r="CN25" s="277"/>
      <c r="CO25" s="277"/>
      <c r="CQ25" s="12"/>
      <c r="CR25" s="51">
        <f>'Step (6)'!AC47</f>
        <v>0.96121770299149067</v>
      </c>
      <c r="CS25" s="51">
        <f>'Step (6)'!AD47</f>
        <v>0.24276434201258754</v>
      </c>
      <c r="CT25" s="67">
        <f>'Step (6)'!AE47</f>
        <v>0.13086635053732423</v>
      </c>
      <c r="CV25" s="12"/>
      <c r="CW25" s="51">
        <f>CR68</f>
        <v>0.96423473235863555</v>
      </c>
      <c r="CX25" s="51">
        <f>CS68</f>
        <v>0.26444585397579934</v>
      </c>
      <c r="CY25" s="67">
        <f>CT68</f>
        <v>1.7882148312796744E-2</v>
      </c>
      <c r="DB25" t="s">
        <v>394</v>
      </c>
      <c r="DC25">
        <f>DC23*DC24</f>
        <v>3.6313913843808296</v>
      </c>
      <c r="DD25">
        <f t="shared" ref="DD25:DE25" si="15">DD23*DD24</f>
        <v>-14.856171086044805</v>
      </c>
      <c r="DE25">
        <f t="shared" si="15"/>
        <v>34.168663646016533</v>
      </c>
      <c r="DF25">
        <f>SUM(DC25:DE25)</f>
        <v>22.943883944352557</v>
      </c>
      <c r="DG25" t="s">
        <v>396</v>
      </c>
      <c r="DI25" t="s">
        <v>416</v>
      </c>
      <c r="DJ25">
        <f>DJ23*DJ24</f>
        <v>-42.975000282966221</v>
      </c>
      <c r="DK25">
        <f t="shared" ref="DK25:DL25" si="16">DK23*DK24</f>
        <v>-145.78134443449369</v>
      </c>
      <c r="DL25">
        <f t="shared" si="16"/>
        <v>211.11934857210636</v>
      </c>
      <c r="DM25">
        <f>SUM(DJ25:DL25)</f>
        <v>22.36300385464645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8" t="s">
        <v>142</v>
      </c>
      <c r="V26" s="269"/>
      <c r="W26" s="269"/>
      <c r="X26" s="270"/>
      <c r="AB26" s="7">
        <v>5</v>
      </c>
      <c r="AC26" s="19">
        <f t="shared" si="11"/>
        <v>33.994873046875</v>
      </c>
      <c r="AD26" s="20">
        <f t="shared" si="12"/>
        <v>-102.24539184570313</v>
      </c>
      <c r="AE26" s="21">
        <f t="shared" si="13"/>
        <v>179.08511352539063</v>
      </c>
      <c r="AJ26" s="277"/>
      <c r="AK26" s="277"/>
      <c r="AL26" s="277"/>
      <c r="AM26" s="277"/>
      <c r="AN26" s="277"/>
      <c r="AO26" s="277"/>
      <c r="AP26" s="277"/>
      <c r="AQ26" s="277"/>
      <c r="AR26" s="277"/>
      <c r="BB26" s="33" t="s">
        <v>56</v>
      </c>
      <c r="BC26" s="33">
        <f t="shared" ref="BC26:BD31" si="17">BC4</f>
        <v>-0.26505163105766394</v>
      </c>
      <c r="BD26" s="33">
        <f t="shared" si="17"/>
        <v>0.96121770299149067</v>
      </c>
      <c r="BE26" s="33">
        <f t="shared" ref="BE26:BH31" si="18">BF4</f>
        <v>-0.13687886363334745</v>
      </c>
      <c r="BF26" s="33">
        <f t="shared" si="18"/>
        <v>-0.26486517991378677</v>
      </c>
      <c r="BG26" s="33">
        <f t="shared" si="18"/>
        <v>0.96423473235863555</v>
      </c>
      <c r="BH26" s="33">
        <f t="shared" si="18"/>
        <v>9.8902670594876018E-3</v>
      </c>
      <c r="BI26" s="33"/>
      <c r="BJ26" s="33">
        <f>BK4</f>
        <v>0</v>
      </c>
      <c r="BK26" s="33"/>
      <c r="BL26" s="33"/>
      <c r="BM26" s="37">
        <f t="array" ref="BM26:BR31">MINVERSE(BC26:BH31)</f>
        <v>0.46343832744508379</v>
      </c>
      <c r="BN26" s="38">
        <v>-0.64269066849162704</v>
      </c>
      <c r="BO26" s="38">
        <v>-0.19518958700050121</v>
      </c>
      <c r="BP26" s="38">
        <v>-5.2194208188807642E-3</v>
      </c>
      <c r="BQ26" s="38">
        <v>3.3867558702593023E-4</v>
      </c>
      <c r="BR26" s="39">
        <v>-1.3507602195781419E-2</v>
      </c>
      <c r="BS26" s="40">
        <f t="shared" ref="BS26:BS31" si="19">BK4</f>
        <v>0</v>
      </c>
      <c r="BT26" s="33" t="s">
        <v>49</v>
      </c>
      <c r="BU26" s="40">
        <f t="array" ref="BU26:BU31">MMULT(BM26:BR31,BS26:BS31)</f>
        <v>-3852.3330271171844</v>
      </c>
      <c r="BV26" s="33" t="s">
        <v>23</v>
      </c>
      <c r="BW26" s="33"/>
      <c r="BX26" s="33"/>
      <c r="BY26" s="33"/>
      <c r="CE26" s="277"/>
      <c r="CF26" s="277"/>
      <c r="CG26" s="277"/>
      <c r="CH26" s="277"/>
      <c r="CI26" s="277"/>
      <c r="CJ26" s="277"/>
      <c r="CK26" s="277"/>
      <c r="CL26" s="277"/>
      <c r="CM26" s="277"/>
      <c r="CN26" s="277"/>
      <c r="CO26" s="277"/>
      <c r="CQ26" s="12"/>
      <c r="CT26" s="13"/>
      <c r="CV26" s="12"/>
      <c r="CY26" s="13"/>
      <c r="DB26" t="s">
        <v>395</v>
      </c>
      <c r="DC26">
        <f>SQRT(DF24^2-DF25^2)</f>
        <v>53.798963675005119</v>
      </c>
      <c r="DD26" t="s">
        <v>113</v>
      </c>
      <c r="DG26" s="1"/>
      <c r="DI26" t="s">
        <v>395</v>
      </c>
      <c r="DJ26">
        <f>SQRT(DM24^2-DM25^2)</f>
        <v>821.89248891816305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2" t="s">
        <v>133</v>
      </c>
      <c r="V27" s="263"/>
      <c r="W27" s="263"/>
      <c r="X27" s="264"/>
      <c r="AB27" s="7">
        <v>6</v>
      </c>
      <c r="AC27" s="19">
        <f t="shared" si="11"/>
        <v>89.86260986328125</v>
      </c>
      <c r="AD27" s="20">
        <f t="shared" si="12"/>
        <v>-363.17396545410156</v>
      </c>
      <c r="AE27" s="21">
        <f t="shared" si="13"/>
        <v>88.06121826171875</v>
      </c>
      <c r="AJ27" s="277"/>
      <c r="AK27" s="277"/>
      <c r="AL27" s="277"/>
      <c r="AM27" s="277"/>
      <c r="AN27" s="277"/>
      <c r="AO27" s="277"/>
      <c r="AP27" s="277"/>
      <c r="AQ27" s="277"/>
      <c r="AR27" s="277"/>
      <c r="BB27" s="33" t="s">
        <v>57</v>
      </c>
      <c r="BC27" s="33">
        <f t="shared" si="17"/>
        <v>0.94428910867504545</v>
      </c>
      <c r="BD27" s="33">
        <f t="shared" si="17"/>
        <v>0.24276434201258754</v>
      </c>
      <c r="BE27" s="33">
        <f t="shared" si="18"/>
        <v>0.98029831718695737</v>
      </c>
      <c r="BF27" s="33">
        <f t="shared" si="18"/>
        <v>0.95885020167162038</v>
      </c>
      <c r="BG27" s="33">
        <f t="shared" si="18"/>
        <v>0.26444585397579934</v>
      </c>
      <c r="BH27" s="33">
        <f t="shared" si="18"/>
        <v>-0.10331834817351235</v>
      </c>
      <c r="BI27" s="33"/>
      <c r="BJ27" s="33">
        <f t="shared" ref="BJ27:BJ31" si="20">BK5</f>
        <v>2285</v>
      </c>
      <c r="BK27" s="33"/>
      <c r="BL27" s="33"/>
      <c r="BM27" s="41">
        <v>-0.68916600071756184</v>
      </c>
      <c r="BN27" s="33">
        <v>-0.18356817915403928</v>
      </c>
      <c r="BO27" s="33">
        <v>-5.6619443366077708E-2</v>
      </c>
      <c r="BP27" s="33">
        <v>-1.4939157208979446E-3</v>
      </c>
      <c r="BQ27" s="33">
        <v>5.887876372187296E-3</v>
      </c>
      <c r="BR27" s="42">
        <v>-9.0553383958027827E-4</v>
      </c>
      <c r="BS27" s="43">
        <f t="shared" si="19"/>
        <v>2285</v>
      </c>
      <c r="BT27" s="33" t="s">
        <v>50</v>
      </c>
      <c r="BU27" s="43">
        <v>-706.26457668806313</v>
      </c>
      <c r="BV27" s="33" t="s">
        <v>24</v>
      </c>
      <c r="BW27" s="33"/>
      <c r="BX27" s="33"/>
      <c r="BY27" s="33"/>
      <c r="CE27" s="277"/>
      <c r="CF27" s="277"/>
      <c r="CG27" s="277"/>
      <c r="CH27" s="277"/>
      <c r="CI27" s="277"/>
      <c r="CJ27" s="277"/>
      <c r="CK27" s="277"/>
      <c r="CL27" s="277"/>
      <c r="CM27" s="277"/>
      <c r="CN27" s="277"/>
      <c r="CO27" s="277"/>
      <c r="CQ27" s="28" t="s">
        <v>262</v>
      </c>
      <c r="CR27" s="51">
        <f>CC4</f>
        <v>-3729.5590967379703</v>
      </c>
      <c r="CT27" s="13"/>
      <c r="CV27" s="28" t="s">
        <v>264</v>
      </c>
      <c r="CW27" s="51">
        <f>CC15</f>
        <v>2070.4114135936056</v>
      </c>
      <c r="CY27" s="13"/>
    </row>
    <row r="28" spans="2:118" x14ac:dyDescent="0.3">
      <c r="B28" s="60" t="s">
        <v>56</v>
      </c>
      <c r="C28" s="6" cm="1">
        <f t="array" ref="C28:C33">'Load Sweep Summary'!I4:I9</f>
        <v>0</v>
      </c>
      <c r="D28" s="56" t="s">
        <v>114</v>
      </c>
      <c r="K28" s="279" t="e" vm="3">
        <v>#VALUE!</v>
      </c>
      <c r="L28" s="280"/>
      <c r="M28" s="280"/>
      <c r="N28" s="280"/>
      <c r="O28" s="280"/>
      <c r="P28" s="280"/>
      <c r="Q28" s="280"/>
      <c r="R28" s="280"/>
      <c r="S28" s="281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-0.12982177734375</v>
      </c>
      <c r="AD28" s="20">
        <f t="shared" si="12"/>
        <v>-37.38836669921875</v>
      </c>
      <c r="AE28" s="21">
        <f t="shared" si="13"/>
        <v>122.79850769042969</v>
      </c>
      <c r="AJ28" s="277"/>
      <c r="AK28" s="277"/>
      <c r="AL28" s="277"/>
      <c r="AM28" s="277"/>
      <c r="AN28" s="277"/>
      <c r="AO28" s="277"/>
      <c r="AP28" s="277"/>
      <c r="AQ28" s="277"/>
      <c r="AR28" s="277"/>
      <c r="BB28" s="33" t="s">
        <v>59</v>
      </c>
      <c r="BC28" s="33">
        <f t="shared" si="17"/>
        <v>0.19510436210233836</v>
      </c>
      <c r="BD28" s="33">
        <f t="shared" si="17"/>
        <v>0.13086635053732423</v>
      </c>
      <c r="BE28" s="33">
        <f t="shared" si="18"/>
        <v>0.14240570919335802</v>
      </c>
      <c r="BF28" s="33">
        <f t="shared" si="18"/>
        <v>0.1022385799174179</v>
      </c>
      <c r="BG28" s="33">
        <f t="shared" si="18"/>
        <v>1.7882148312796744E-2</v>
      </c>
      <c r="BH28" s="33">
        <f t="shared" si="18"/>
        <v>0.99459916627161371</v>
      </c>
      <c r="BI28" s="33"/>
      <c r="BJ28" s="33">
        <f t="shared" si="20"/>
        <v>1656</v>
      </c>
      <c r="BK28" s="33"/>
      <c r="BL28" s="33"/>
      <c r="BM28" s="41">
        <v>-0.70357300174276294</v>
      </c>
      <c r="BN28" s="33">
        <v>-0.15670547246450395</v>
      </c>
      <c r="BO28" s="33">
        <v>-4.8455806815299443E-2</v>
      </c>
      <c r="BP28" s="33">
        <v>-1.3128752385702328E-3</v>
      </c>
      <c r="BQ28" s="33">
        <v>-4.8563041393229348E-3</v>
      </c>
      <c r="BR28" s="42">
        <v>3.4768031280960933E-2</v>
      </c>
      <c r="BS28" s="43">
        <f t="shared" si="19"/>
        <v>1656</v>
      </c>
      <c r="BT28" s="33" t="s">
        <v>52</v>
      </c>
      <c r="BU28" s="43">
        <v>4157.5833595298664</v>
      </c>
      <c r="BV28" s="33" t="s">
        <v>45</v>
      </c>
      <c r="BW28" s="33"/>
      <c r="BX28" s="33"/>
      <c r="BY28" s="33"/>
      <c r="CE28" s="277"/>
      <c r="CF28" s="277"/>
      <c r="CG28" s="277"/>
      <c r="CH28" s="277"/>
      <c r="CI28" s="277"/>
      <c r="CJ28" s="277"/>
      <c r="CK28" s="277"/>
      <c r="CL28" s="277"/>
      <c r="CM28" s="277"/>
      <c r="CN28" s="277"/>
      <c r="CO28" s="277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2285</v>
      </c>
      <c r="D29" s="56" t="s">
        <v>114</v>
      </c>
      <c r="K29" s="282"/>
      <c r="L29" s="283"/>
      <c r="M29" s="283"/>
      <c r="N29" s="283"/>
      <c r="O29" s="283"/>
      <c r="P29" s="283"/>
      <c r="Q29" s="283"/>
      <c r="R29" s="283"/>
      <c r="S29" s="284"/>
      <c r="U29" s="88" t="s">
        <v>128</v>
      </c>
      <c r="V29" s="7" t="s">
        <v>2</v>
      </c>
      <c r="W29" s="172">
        <f>'Step (6)'!BU15/1000</f>
        <v>-3.7295590967379701</v>
      </c>
      <c r="X29" s="89" t="s">
        <v>141</v>
      </c>
      <c r="AB29" s="7">
        <v>8</v>
      </c>
      <c r="AC29" s="19">
        <f t="shared" si="11"/>
        <v>-149.4287109375</v>
      </c>
      <c r="AD29" s="20">
        <f t="shared" si="12"/>
        <v>-379.52993774414063</v>
      </c>
      <c r="AE29" s="21">
        <f t="shared" si="13"/>
        <v>88.741676330566406</v>
      </c>
      <c r="AJ29" s="277"/>
      <c r="AK29" s="277"/>
      <c r="AL29" s="277"/>
      <c r="AM29" s="277"/>
      <c r="AN29" s="277"/>
      <c r="AO29" s="277"/>
      <c r="AP29" s="277"/>
      <c r="AQ29" s="277"/>
      <c r="AR29" s="277"/>
      <c r="BB29" s="33" t="s">
        <v>61</v>
      </c>
      <c r="BC29" s="33">
        <f t="shared" si="17"/>
        <v>-286.11654151575834</v>
      </c>
      <c r="BD29" s="33">
        <f t="shared" si="17"/>
        <v>-78.464090220799434</v>
      </c>
      <c r="BE29" s="33">
        <f t="shared" si="18"/>
        <v>-190.11716295971578</v>
      </c>
      <c r="BF29" s="33">
        <f t="shared" si="18"/>
        <v>-121.56790738070234</v>
      </c>
      <c r="BG29" s="33">
        <f t="shared" si="18"/>
        <v>-33.1421405516381</v>
      </c>
      <c r="BH29" s="33">
        <f t="shared" si="18"/>
        <v>-24.499099374552785</v>
      </c>
      <c r="BI29" s="33"/>
      <c r="BJ29" s="33">
        <f t="shared" si="20"/>
        <v>48000</v>
      </c>
      <c r="BK29" s="33"/>
      <c r="BL29" s="33"/>
      <c r="BM29" s="41">
        <v>-3.4990631122951046E-2</v>
      </c>
      <c r="BN29" s="33">
        <v>1.752411875508421</v>
      </c>
      <c r="BO29" s="33">
        <v>0.34409671110267903</v>
      </c>
      <c r="BP29" s="33">
        <v>6.4845155510595189E-3</v>
      </c>
      <c r="BQ29" s="33">
        <v>4.5240029566341938E-3</v>
      </c>
      <c r="BR29" s="42">
        <v>-2.1006944940149475E-2</v>
      </c>
      <c r="BS29" s="43">
        <f t="shared" si="19"/>
        <v>48000</v>
      </c>
      <c r="BT29" s="33" t="s">
        <v>53</v>
      </c>
      <c r="BU29" s="43">
        <v>2070.4114135936056</v>
      </c>
      <c r="BV29" s="33" t="s">
        <v>46</v>
      </c>
      <c r="BW29" s="33"/>
      <c r="BX29" s="33"/>
      <c r="BY29" s="33"/>
      <c r="CE29" s="277"/>
      <c r="CF29" s="277"/>
      <c r="CG29" s="277"/>
      <c r="CH29" s="277"/>
      <c r="CI29" s="277"/>
      <c r="CJ29" s="277"/>
      <c r="CK29" s="277"/>
      <c r="CL29" s="277"/>
      <c r="CM29" s="277"/>
      <c r="CN29" s="277"/>
      <c r="CO29" s="277"/>
      <c r="CQ29" s="12"/>
      <c r="CR29" s="51">
        <f>AC46</f>
        <v>-0.26505163105766394</v>
      </c>
      <c r="CS29" s="51">
        <f>AD46</f>
        <v>0.94428910867504545</v>
      </c>
      <c r="CT29" s="67">
        <f>AE46</f>
        <v>0.19510436210233836</v>
      </c>
      <c r="CV29" s="12"/>
      <c r="CW29" s="51">
        <f>AC64</f>
        <v>-0.26486517991378677</v>
      </c>
      <c r="CX29" s="51">
        <f>AD64</f>
        <v>0.95885020167162038</v>
      </c>
      <c r="CY29" s="67">
        <f>AE64</f>
        <v>0.1022385799174179</v>
      </c>
      <c r="DB29" t="s">
        <v>401</v>
      </c>
      <c r="DC29" s="178">
        <f>-ABS(DC11*DC19/DC26)</f>
        <v>-1.7432954567867243</v>
      </c>
      <c r="DD29" t="s">
        <v>141</v>
      </c>
      <c r="DI29" t="s">
        <v>401</v>
      </c>
      <c r="DJ29" s="178">
        <f>-ABS(DJ11*DJ19/DJ26)</f>
        <v>-4.550582629272018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82"/>
      <c r="L30" s="283"/>
      <c r="M30" s="283"/>
      <c r="N30" s="283"/>
      <c r="O30" s="283"/>
      <c r="P30" s="283"/>
      <c r="Q30" s="283"/>
      <c r="R30" s="283"/>
      <c r="S30" s="284"/>
      <c r="U30" s="88" t="s">
        <v>128</v>
      </c>
      <c r="V30" s="7" t="s">
        <v>3</v>
      </c>
      <c r="W30" s="172">
        <f>'Step (6)'!BU16/1000</f>
        <v>-0.60454524305226709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7"/>
      <c r="AK30" s="277"/>
      <c r="AL30" s="277"/>
      <c r="AM30" s="277"/>
      <c r="AN30" s="277"/>
      <c r="AO30" s="277"/>
      <c r="AP30" s="277"/>
      <c r="AQ30" s="277"/>
      <c r="AR30" s="277"/>
      <c r="BB30" s="33" t="s">
        <v>62</v>
      </c>
      <c r="BC30" s="33">
        <f t="shared" si="17"/>
        <v>-75.719623975023296</v>
      </c>
      <c r="BD30" s="33">
        <f t="shared" si="17"/>
        <v>280.01558872135837</v>
      </c>
      <c r="BE30" s="33">
        <f t="shared" si="18"/>
        <v>-29.354030838182897</v>
      </c>
      <c r="BF30" s="33">
        <f t="shared" si="18"/>
        <v>-32.511776038412208</v>
      </c>
      <c r="BG30" s="33">
        <f t="shared" si="18"/>
        <v>118.40890768919802</v>
      </c>
      <c r="BH30" s="33">
        <f t="shared" si="18"/>
        <v>1.3436306670748845</v>
      </c>
      <c r="BI30" s="33"/>
      <c r="BJ30" s="33">
        <f t="shared" si="20"/>
        <v>0</v>
      </c>
      <c r="BK30" s="33"/>
      <c r="BL30" s="33"/>
      <c r="BM30" s="41">
        <v>1.7412581672194372</v>
      </c>
      <c r="BN30" s="33">
        <v>0.46561557496466227</v>
      </c>
      <c r="BO30" s="33">
        <v>7.9953601816759409E-2</v>
      </c>
      <c r="BP30" s="33">
        <v>1.6420636354136115E-3</v>
      </c>
      <c r="BQ30" s="33">
        <v>-5.2177390690988064E-3</v>
      </c>
      <c r="BR30" s="42">
        <v>-3.6453280977439577E-3</v>
      </c>
      <c r="BS30" s="43">
        <f t="shared" si="19"/>
        <v>0</v>
      </c>
      <c r="BT30" s="33" t="s">
        <v>54</v>
      </c>
      <c r="BU30" s="43">
        <v>786.67984280496989</v>
      </c>
      <c r="BV30" s="33" t="s">
        <v>47</v>
      </c>
      <c r="BW30" s="33"/>
      <c r="BX30" s="33"/>
      <c r="BY30" s="33"/>
      <c r="CE30" s="277"/>
      <c r="CF30" s="277"/>
      <c r="CG30" s="277"/>
      <c r="CH30" s="277"/>
      <c r="CI30" s="277"/>
      <c r="CJ30" s="277"/>
      <c r="CK30" s="277"/>
      <c r="CL30" s="277"/>
      <c r="CM30" s="277"/>
      <c r="CN30" s="277"/>
      <c r="CO30" s="277"/>
      <c r="CQ30" s="12"/>
      <c r="CT30" s="13"/>
      <c r="CV30" s="12"/>
      <c r="CY30" s="13"/>
    </row>
    <row r="31" spans="2:118" x14ac:dyDescent="0.3">
      <c r="B31" s="60" t="s">
        <v>61</v>
      </c>
      <c r="C31" s="7">
        <v>48</v>
      </c>
      <c r="D31" s="56" t="s">
        <v>120</v>
      </c>
      <c r="K31" s="282"/>
      <c r="L31" s="283"/>
      <c r="M31" s="283"/>
      <c r="N31" s="283"/>
      <c r="O31" s="283"/>
      <c r="P31" s="283"/>
      <c r="Q31" s="283"/>
      <c r="R31" s="283"/>
      <c r="S31" s="284"/>
      <c r="U31" s="88" t="s">
        <v>128</v>
      </c>
      <c r="V31" s="7" t="s">
        <v>4</v>
      </c>
      <c r="W31" s="172">
        <f>'Step (6)'!BU17/1000</f>
        <v>1.686788260655224</v>
      </c>
      <c r="X31" s="89" t="s">
        <v>141</v>
      </c>
      <c r="AB31" s="7">
        <v>10</v>
      </c>
      <c r="AC31" s="19">
        <f t="shared" si="11"/>
        <v>-8.98980712890625</v>
      </c>
      <c r="AD31" s="20">
        <f t="shared" si="12"/>
        <v>-84.064697265625</v>
      </c>
      <c r="AE31" s="21">
        <f t="shared" si="13"/>
        <v>294.48294067382813</v>
      </c>
      <c r="AJ31" s="277"/>
      <c r="AK31" s="277"/>
      <c r="AL31" s="277"/>
      <c r="AM31" s="277"/>
      <c r="AN31" s="277"/>
      <c r="AO31" s="277"/>
      <c r="AP31" s="277"/>
      <c r="AQ31" s="277"/>
      <c r="AR31" s="277"/>
      <c r="BB31" s="33" t="s">
        <v>63</v>
      </c>
      <c r="BC31" s="33">
        <f t="shared" si="17"/>
        <v>-22.216006459515562</v>
      </c>
      <c r="BD31" s="33">
        <f t="shared" si="17"/>
        <v>56.876900666861133</v>
      </c>
      <c r="BE31" s="33">
        <f t="shared" si="18"/>
        <v>19.329883793249643</v>
      </c>
      <c r="BF31" s="33">
        <f t="shared" si="18"/>
        <v>-10.027356109858632</v>
      </c>
      <c r="BG31" s="33">
        <f t="shared" si="18"/>
        <v>36.016830926773387</v>
      </c>
      <c r="BH31" s="33">
        <f t="shared" si="18"/>
        <v>0.38319390316543217</v>
      </c>
      <c r="BI31" s="33"/>
      <c r="BJ31" s="33">
        <f t="shared" si="20"/>
        <v>134000</v>
      </c>
      <c r="BK31" s="33"/>
      <c r="BL31" s="33"/>
      <c r="BM31" s="44">
        <v>7.2795725710880291E-2</v>
      </c>
      <c r="BN31" s="45">
        <v>-1.5845482641113767E-2</v>
      </c>
      <c r="BO31" s="45">
        <v>1.0212984652522561</v>
      </c>
      <c r="BP31" s="45">
        <v>7.1231178791568688E-4</v>
      </c>
      <c r="BQ31" s="45">
        <v>-5.1705231008351837E-4</v>
      </c>
      <c r="BR31" s="46">
        <v>1.5721291852124364E-5</v>
      </c>
      <c r="BS31" s="47">
        <f t="shared" si="19"/>
        <v>134000</v>
      </c>
      <c r="BT31" s="33" t="s">
        <v>55</v>
      </c>
      <c r="BU31" s="47">
        <v>1691.3609495509288</v>
      </c>
      <c r="BV31" s="33" t="s">
        <v>48</v>
      </c>
      <c r="BW31" s="33"/>
      <c r="BX31" s="33"/>
      <c r="BY31" s="33"/>
      <c r="CE31" s="277"/>
      <c r="CF31" s="277"/>
      <c r="CG31" s="277"/>
      <c r="CH31" s="277"/>
      <c r="CI31" s="277"/>
      <c r="CJ31" s="277"/>
      <c r="CK31" s="277"/>
      <c r="CL31" s="277"/>
      <c r="CM31" s="277"/>
      <c r="CN31" s="277"/>
      <c r="CO31" s="277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2"/>
      <c r="L32" s="283"/>
      <c r="M32" s="283"/>
      <c r="N32" s="283"/>
      <c r="O32" s="283"/>
      <c r="P32" s="283"/>
      <c r="Q32" s="283"/>
      <c r="R32" s="283"/>
      <c r="S32" s="284"/>
      <c r="U32" s="90" t="s">
        <v>131</v>
      </c>
      <c r="V32" s="30" t="s">
        <v>2</v>
      </c>
      <c r="W32" s="173">
        <f>'Step (6)'!BU18/1000</f>
        <v>4.1575833595298679</v>
      </c>
      <c r="X32" s="91" t="s">
        <v>141</v>
      </c>
      <c r="AB32" s="7">
        <v>11</v>
      </c>
      <c r="AC32" s="19">
        <f t="shared" si="11"/>
        <v>-44.41510009765625</v>
      </c>
      <c r="AD32" s="20">
        <f t="shared" si="12"/>
        <v>-289.82147216796875</v>
      </c>
      <c r="AE32" s="21">
        <f t="shared" si="13"/>
        <v>160.66046142578125</v>
      </c>
      <c r="AJ32" s="277"/>
      <c r="AK32" s="277"/>
      <c r="AL32" s="277"/>
      <c r="AM32" s="277"/>
      <c r="AN32" s="277"/>
      <c r="AO32" s="277"/>
      <c r="AP32" s="277"/>
      <c r="AQ32" s="277"/>
      <c r="AR32" s="277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7"/>
      <c r="CF32" s="277"/>
      <c r="CG32" s="277"/>
      <c r="CH32" s="277"/>
      <c r="CI32" s="277"/>
      <c r="CJ32" s="277"/>
      <c r="CK32" s="277"/>
      <c r="CL32" s="277"/>
      <c r="CM32" s="277"/>
      <c r="CN32" s="277"/>
      <c r="CO32" s="277"/>
      <c r="CQ32" s="12"/>
      <c r="CR32">
        <f>CR6*CR25</f>
        <v>-0.13730940150580273</v>
      </c>
      <c r="CS32">
        <f>CS6*CS25</f>
        <v>-0.20142070117300276</v>
      </c>
      <c r="CT32" s="13">
        <f>CT6*CT25</f>
        <v>-7.0619091451717436E-2</v>
      </c>
      <c r="CV32" s="12"/>
      <c r="CW32">
        <f>CW6*CW25</f>
        <v>-0.2257024511098133</v>
      </c>
      <c r="CX32">
        <f>CX6*CX25</f>
        <v>-0.19588873818746447</v>
      </c>
      <c r="CY32" s="13">
        <f>CY6*CY25</f>
        <v>1.1260019384566314E-2</v>
      </c>
      <c r="DB32" t="s">
        <v>404</v>
      </c>
      <c r="DC32" cm="1">
        <f t="array" ref="DC32:DE32">DC23:DE23</f>
        <v>-0.29353263296871862</v>
      </c>
      <c r="DD32">
        <v>-0.35104292003758164</v>
      </c>
      <c r="DE32">
        <v>0.88916109995542414</v>
      </c>
      <c r="DI32" t="s">
        <v>404</v>
      </c>
      <c r="DJ32" cm="1">
        <f t="array" ref="DJ32:DL32">DJ23:DL23</f>
        <v>-5.8677205190853905E-2</v>
      </c>
      <c r="DK32">
        <v>-0.48422065005978948</v>
      </c>
      <c r="DL32">
        <v>0.95410258125877623</v>
      </c>
    </row>
    <row r="33" spans="2:116" ht="15" thickBot="1" x14ac:dyDescent="0.35">
      <c r="B33" s="61" t="s">
        <v>63</v>
      </c>
      <c r="C33" s="94">
        <v>134</v>
      </c>
      <c r="D33" s="64" t="s">
        <v>120</v>
      </c>
      <c r="K33" s="282"/>
      <c r="L33" s="283"/>
      <c r="M33" s="283"/>
      <c r="N33" s="283"/>
      <c r="O33" s="283"/>
      <c r="P33" s="283"/>
      <c r="Q33" s="283"/>
      <c r="R33" s="283"/>
      <c r="S33" s="284"/>
      <c r="U33" s="88" t="s">
        <v>132</v>
      </c>
      <c r="V33" s="7" t="s">
        <v>2</v>
      </c>
      <c r="W33" s="172">
        <f>'Step (6)'!BU19/1000</f>
        <v>2.1067812342847185</v>
      </c>
      <c r="X33" s="89" t="s">
        <v>141</v>
      </c>
      <c r="AB33" s="7">
        <v>12</v>
      </c>
      <c r="AC33" s="19">
        <f t="shared" si="11"/>
        <v>-3.22576904296875</v>
      </c>
      <c r="AD33" s="20">
        <f t="shared" si="12"/>
        <v>-63.10205078125</v>
      </c>
      <c r="AE33" s="21">
        <f t="shared" si="13"/>
        <v>130.16220092773438</v>
      </c>
      <c r="AJ33" s="277"/>
      <c r="AK33" s="277"/>
      <c r="AL33" s="277"/>
      <c r="AM33" s="277"/>
      <c r="AN33" s="277"/>
      <c r="AO33" s="277"/>
      <c r="AP33" s="277"/>
      <c r="AQ33" s="277"/>
      <c r="AR33" s="277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7"/>
      <c r="CF33" s="277"/>
      <c r="CG33" s="277"/>
      <c r="CH33" s="277"/>
      <c r="CI33" s="277"/>
      <c r="CJ33" s="277"/>
      <c r="CK33" s="277"/>
      <c r="CL33" s="277"/>
      <c r="CM33" s="277"/>
      <c r="CN33" s="277"/>
      <c r="CO33" s="277"/>
      <c r="CQ33" s="12" t="s">
        <v>270</v>
      </c>
      <c r="CR33">
        <f>SUM(CR32:CT32)</f>
        <v>-0.40934919413052295</v>
      </c>
      <c r="CT33" s="13"/>
      <c r="CV33" s="12" t="s">
        <v>272</v>
      </c>
      <c r="CW33">
        <f>SUM(CW32:CY32)</f>
        <v>-0.41033116991271146</v>
      </c>
      <c r="CY33" s="13"/>
      <c r="DB33" t="s">
        <v>401</v>
      </c>
      <c r="DC33" s="178">
        <f>DC29</f>
        <v>-1.7432954567867243</v>
      </c>
      <c r="DD33" t="s">
        <v>141</v>
      </c>
      <c r="DI33" t="s">
        <v>401</v>
      </c>
      <c r="DJ33" s="178">
        <f>DJ29</f>
        <v>-4.550582629272018</v>
      </c>
      <c r="DK33" t="s">
        <v>141</v>
      </c>
    </row>
    <row r="34" spans="2:116" ht="15" thickBot="1" x14ac:dyDescent="0.35">
      <c r="K34" s="282"/>
      <c r="L34" s="283"/>
      <c r="M34" s="283"/>
      <c r="N34" s="283"/>
      <c r="O34" s="283"/>
      <c r="P34" s="283"/>
      <c r="Q34" s="283"/>
      <c r="R34" s="283"/>
      <c r="S34" s="284"/>
      <c r="U34" s="88" t="s">
        <v>132</v>
      </c>
      <c r="V34" s="7" t="s">
        <v>3</v>
      </c>
      <c r="W34" s="172">
        <f>'Step (6)'!BU20/1000</f>
        <v>0.87968667899148545</v>
      </c>
      <c r="X34" s="89" t="s">
        <v>141</v>
      </c>
      <c r="AB34" s="8">
        <v>13</v>
      </c>
      <c r="AC34" s="22">
        <f t="shared" si="11"/>
        <v>-75.5799560546875</v>
      </c>
      <c r="AD34" s="23">
        <f t="shared" si="12"/>
        <v>-292.07431030273438</v>
      </c>
      <c r="AE34" s="24">
        <f t="shared" si="13"/>
        <v>324.80108642578125</v>
      </c>
      <c r="AJ34" s="277"/>
      <c r="AK34" s="277"/>
      <c r="AL34" s="277"/>
      <c r="AM34" s="277"/>
      <c r="AN34" s="277"/>
      <c r="AO34" s="277"/>
      <c r="AP34" s="277"/>
      <c r="AQ34" s="277"/>
      <c r="AR34" s="277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7"/>
      <c r="CF34" s="277"/>
      <c r="CG34" s="277"/>
      <c r="CH34" s="277"/>
      <c r="CI34" s="277"/>
      <c r="CJ34" s="277"/>
      <c r="CK34" s="277"/>
      <c r="CL34" s="277"/>
      <c r="CM34" s="277"/>
      <c r="CN34" s="277"/>
      <c r="CO34" s="277"/>
      <c r="CQ34" s="12" t="s">
        <v>269</v>
      </c>
      <c r="CR34">
        <f>CR33*CR18</f>
        <v>-2097.0860073688577</v>
      </c>
      <c r="CT34" s="13"/>
      <c r="CV34" s="12" t="s">
        <v>273</v>
      </c>
      <c r="CW34">
        <f>CW33*CW18</f>
        <v>990.75138295564386</v>
      </c>
      <c r="CY34" s="13"/>
      <c r="DB34" t="s">
        <v>42</v>
      </c>
      <c r="DC34" cm="1">
        <f t="array" ref="DC34:DE34">DC16:DE16</f>
        <v>0.23407417668695424</v>
      </c>
      <c r="DD34">
        <v>0.74075178431570776</v>
      </c>
      <c r="DE34">
        <v>-0.62967934207929976</v>
      </c>
      <c r="DF34" t="s">
        <v>418</v>
      </c>
      <c r="DI34" t="s">
        <v>43</v>
      </c>
      <c r="DJ34" cm="1">
        <f t="array" ref="DJ34:DL34">DJ16:DL16</f>
        <v>0.11460492651532769</v>
      </c>
      <c r="DK34">
        <v>0.6656470022284755</v>
      </c>
      <c r="DL34">
        <v>0.4329312227241276</v>
      </c>
    </row>
    <row r="35" spans="2:116" ht="15" thickBot="1" x14ac:dyDescent="0.35">
      <c r="B35" s="174" t="s">
        <v>333</v>
      </c>
      <c r="C35" s="296" t="s">
        <v>420</v>
      </c>
      <c r="D35" s="296"/>
      <c r="E35" s="296"/>
      <c r="F35" s="296"/>
      <c r="G35" s="297"/>
      <c r="K35" s="282"/>
      <c r="L35" s="283"/>
      <c r="M35" s="283"/>
      <c r="N35" s="283"/>
      <c r="O35" s="283"/>
      <c r="P35" s="283"/>
      <c r="Q35" s="283"/>
      <c r="R35" s="283"/>
      <c r="S35" s="284"/>
      <c r="U35" s="262" t="s">
        <v>134</v>
      </c>
      <c r="V35" s="263"/>
      <c r="W35" s="263"/>
      <c r="X35" s="264"/>
      <c r="AJ35" s="277"/>
      <c r="AK35" s="277"/>
      <c r="AL35" s="277"/>
      <c r="AM35" s="277"/>
      <c r="AN35" s="277"/>
      <c r="AO35" s="277"/>
      <c r="AP35" s="277"/>
      <c r="AQ35" s="277"/>
      <c r="AR35" s="277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7"/>
      <c r="CF35" s="277"/>
      <c r="CG35" s="277"/>
      <c r="CH35" s="277"/>
      <c r="CI35" s="277"/>
      <c r="CJ35" s="277"/>
      <c r="CK35" s="277"/>
      <c r="CL35" s="277"/>
      <c r="CM35" s="277"/>
      <c r="CN35" s="277"/>
      <c r="CO35" s="277"/>
      <c r="CQ35" s="12"/>
      <c r="CT35" s="13"/>
      <c r="CV35" s="12"/>
      <c r="CY35" s="13"/>
      <c r="DB35" t="s">
        <v>405</v>
      </c>
      <c r="DC35" s="178">
        <f>ABS(DC11)</f>
        <v>2.4145165066704624</v>
      </c>
      <c r="DD35" t="s">
        <v>141</v>
      </c>
      <c r="DI35" t="s">
        <v>145</v>
      </c>
      <c r="DJ35" s="178">
        <f>ABS(DJ11)</f>
        <v>5.1229757806734364</v>
      </c>
      <c r="DK35" t="s">
        <v>141</v>
      </c>
    </row>
    <row r="36" spans="2:116" ht="15" thickBot="1" x14ac:dyDescent="0.35">
      <c r="B36" s="175">
        <f>'Load Sweep Summary'!M3</f>
        <v>0</v>
      </c>
      <c r="C36" s="298"/>
      <c r="D36" s="298"/>
      <c r="E36" s="298"/>
      <c r="F36" s="298"/>
      <c r="G36" s="299"/>
      <c r="K36" s="282"/>
      <c r="L36" s="283"/>
      <c r="M36" s="283"/>
      <c r="N36" s="283"/>
      <c r="O36" s="283"/>
      <c r="P36" s="283"/>
      <c r="Q36" s="283"/>
      <c r="R36" s="283"/>
      <c r="S36" s="284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7"/>
      <c r="AK36" s="277"/>
      <c r="AL36" s="277"/>
      <c r="AM36" s="277"/>
      <c r="AN36" s="277"/>
      <c r="AO36" s="277"/>
      <c r="AP36" s="277"/>
      <c r="AQ36" s="277"/>
      <c r="AR36" s="277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7"/>
      <c r="CF36" s="277"/>
      <c r="CG36" s="277"/>
      <c r="CH36" s="277"/>
      <c r="CI36" s="277"/>
      <c r="CJ36" s="277"/>
      <c r="CK36" s="277"/>
      <c r="CL36" s="277"/>
      <c r="CM36" s="277"/>
      <c r="CN36" s="277"/>
      <c r="CO36" s="277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2"/>
      <c r="L37" s="283"/>
      <c r="M37" s="283"/>
      <c r="N37" s="283"/>
      <c r="O37" s="283"/>
      <c r="P37" s="283"/>
      <c r="Q37" s="283"/>
      <c r="R37" s="283"/>
      <c r="S37" s="284"/>
      <c r="U37" s="92" t="s">
        <v>139</v>
      </c>
      <c r="V37" s="5"/>
      <c r="W37" s="173">
        <f>'Step (6)'!CR18/1000</f>
        <v>5.1229757806734364</v>
      </c>
      <c r="X37" s="91" t="s">
        <v>141</v>
      </c>
      <c r="AB37" s="12" t="s">
        <v>68</v>
      </c>
      <c r="AC37" s="20">
        <f>AC23</f>
        <v>-6.45989990234375</v>
      </c>
      <c r="AD37" s="20">
        <f>AD23</f>
        <v>-60.80322265625</v>
      </c>
      <c r="AE37" s="21">
        <f>AE23</f>
        <v>290.43389892578125</v>
      </c>
      <c r="AJ37" s="277"/>
      <c r="AK37" s="277"/>
      <c r="AL37" s="277"/>
      <c r="AM37" s="277"/>
      <c r="AN37" s="277"/>
      <c r="AO37" s="277"/>
      <c r="AP37" s="277"/>
      <c r="AQ37" s="277"/>
      <c r="AR37" s="277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7"/>
      <c r="CF37" s="277"/>
      <c r="CG37" s="277"/>
      <c r="CH37" s="277"/>
      <c r="CI37" s="277"/>
      <c r="CJ37" s="277"/>
      <c r="CK37" s="277"/>
      <c r="CL37" s="277"/>
      <c r="CM37" s="277"/>
      <c r="CN37" s="277"/>
      <c r="CO37" s="277"/>
      <c r="CQ37" s="12"/>
      <c r="CR37">
        <f>CR6*CR29</f>
        <v>3.7862474562629707E-2</v>
      </c>
      <c r="CS37">
        <f>CS6*CS29</f>
        <v>-0.78347327619266027</v>
      </c>
      <c r="CT37" s="13">
        <f>CT6*CT29</f>
        <v>-0.10528369388588088</v>
      </c>
      <c r="CV37" s="12"/>
      <c r="CW37">
        <f>CW6*CW29</f>
        <v>6.1998098921361648E-2</v>
      </c>
      <c r="CX37">
        <f>CX6*CX29</f>
        <v>-0.71026999777972899</v>
      </c>
      <c r="CY37" s="13">
        <f>CY6*CY29</f>
        <v>6.437752173752162E-2</v>
      </c>
      <c r="DB37" t="s">
        <v>406</v>
      </c>
      <c r="DC37">
        <f>DC32*$DC33</f>
        <v>0.51171410547301222</v>
      </c>
      <c r="DD37">
        <f t="shared" ref="DD37:DE37" si="21">DD32*$DC33</f>
        <v>0.61197152763866136</v>
      </c>
      <c r="DE37">
        <f t="shared" si="21"/>
        <v>-1.5500705059037774</v>
      </c>
      <c r="DI37" t="s">
        <v>406</v>
      </c>
      <c r="DJ37">
        <f>DJ32*$DJ33</f>
        <v>0.26701547067572967</v>
      </c>
      <c r="DK37">
        <f t="shared" ref="DK37:DL37" si="22">DK32*$DJ33</f>
        <v>2.2034860788968826</v>
      </c>
      <c r="DL37">
        <f t="shared" si="22"/>
        <v>-4.3417226328197813</v>
      </c>
    </row>
    <row r="38" spans="2:116" x14ac:dyDescent="0.3">
      <c r="K38" s="282"/>
      <c r="L38" s="283"/>
      <c r="M38" s="283"/>
      <c r="N38" s="283"/>
      <c r="O38" s="283"/>
      <c r="P38" s="283"/>
      <c r="Q38" s="283"/>
      <c r="R38" s="283"/>
      <c r="S38" s="284"/>
      <c r="U38" s="50" t="s">
        <v>135</v>
      </c>
      <c r="V38" s="13"/>
      <c r="W38" s="172">
        <f>'Step (6)'!CR63/1000</f>
        <v>-4.5220298598840261</v>
      </c>
      <c r="X38" s="89" t="s">
        <v>141</v>
      </c>
      <c r="AB38" s="12"/>
      <c r="AE38" s="13"/>
      <c r="AJ38" s="277"/>
      <c r="AK38" s="277"/>
      <c r="AL38" s="277"/>
      <c r="AM38" s="277"/>
      <c r="AN38" s="277"/>
      <c r="AO38" s="277"/>
      <c r="AP38" s="277"/>
      <c r="AQ38" s="277"/>
      <c r="AR38" s="277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7"/>
      <c r="CF38" s="277"/>
      <c r="CG38" s="277"/>
      <c r="CH38" s="277"/>
      <c r="CI38" s="277"/>
      <c r="CJ38" s="277"/>
      <c r="CK38" s="277"/>
      <c r="CL38" s="277"/>
      <c r="CM38" s="277"/>
      <c r="CN38" s="277"/>
      <c r="CO38" s="277"/>
      <c r="CQ38" s="12"/>
      <c r="CR38">
        <f>SUM(CR37:CT37)</f>
        <v>-0.85089449551591145</v>
      </c>
      <c r="CT38" s="13"/>
      <c r="CV38" s="12"/>
      <c r="CW38">
        <f>SUM(CW37:CY37)</f>
        <v>-0.58389437712084569</v>
      </c>
      <c r="CY38" s="13"/>
      <c r="DB38" t="s">
        <v>407</v>
      </c>
      <c r="DC38">
        <f>-DC34*$DC35</f>
        <v>-0.56517596339594933</v>
      </c>
      <c r="DD38">
        <f t="shared" ref="DD38:DE38" si="23">-DD34*$DC35</f>
        <v>-1.7885574105758746</v>
      </c>
      <c r="DE38">
        <f t="shared" si="23"/>
        <v>1.5203711653598659</v>
      </c>
      <c r="DI38" t="s">
        <v>417</v>
      </c>
      <c r="DJ38">
        <f>-DJ34*$DJ35</f>
        <v>-0.58711826288388269</v>
      </c>
      <c r="DK38">
        <f t="shared" ref="DK38:DL38" si="24">-DK34*$DJ35</f>
        <v>-3.4100934708943571</v>
      </c>
      <c r="DL38">
        <f t="shared" si="24"/>
        <v>-2.2178961687130427</v>
      </c>
    </row>
    <row r="39" spans="2:116" ht="15" thickBot="1" x14ac:dyDescent="0.35">
      <c r="K39" s="282"/>
      <c r="L39" s="283"/>
      <c r="M39" s="283"/>
      <c r="N39" s="283"/>
      <c r="O39" s="283"/>
      <c r="P39" s="283"/>
      <c r="Q39" s="283"/>
      <c r="R39" s="283"/>
      <c r="S39" s="284"/>
      <c r="U39" s="50" t="s">
        <v>136</v>
      </c>
      <c r="V39" s="13"/>
      <c r="W39" s="172">
        <f>'Step (6)'!CR58/1000</f>
        <v>4.2387211129155853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8" t="e" vm="4">
        <v>#VALUE!</v>
      </c>
      <c r="BG39" s="278"/>
      <c r="BH39" s="278"/>
      <c r="BI39" s="278"/>
      <c r="BJ39" s="278"/>
      <c r="BK39" s="278"/>
      <c r="BL39" s="278"/>
      <c r="BM39" s="278"/>
      <c r="BN39" s="278"/>
      <c r="BO39" s="278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>
        <f>CR38*CR18</f>
        <v>-4359.1118924363564</v>
      </c>
      <c r="CT39" s="13"/>
      <c r="CV39" s="12"/>
      <c r="CW39">
        <f>CW38*CW18</f>
        <v>1409.8226117103497</v>
      </c>
      <c r="CY39" s="13"/>
      <c r="DB39" s="1" t="s">
        <v>408</v>
      </c>
      <c r="DC39">
        <f>SUM(DC37:DC38)</f>
        <v>-5.3461857922937117E-2</v>
      </c>
      <c r="DD39">
        <f t="shared" ref="DD39:DE39" si="25">SUM(DD37:DD38)</f>
        <v>-1.1765858829372133</v>
      </c>
      <c r="DE39">
        <f t="shared" si="25"/>
        <v>-2.9699340543911434E-2</v>
      </c>
      <c r="DI39" s="1" t="s">
        <v>408</v>
      </c>
      <c r="DJ39">
        <f>SUM(DJ37:DJ38)</f>
        <v>-0.32010279220815302</v>
      </c>
      <c r="DK39">
        <f t="shared" ref="DK39:DL39" si="26">SUM(DK37:DK38)</f>
        <v>-1.2066073919974745</v>
      </c>
      <c r="DL39">
        <f t="shared" si="26"/>
        <v>-6.5596188015328245</v>
      </c>
    </row>
    <row r="40" spans="2:116" ht="15" thickBot="1" x14ac:dyDescent="0.35">
      <c r="B40" s="288" t="e" vm="5">
        <v>#VALUE!</v>
      </c>
      <c r="C40" s="289"/>
      <c r="D40" s="289"/>
      <c r="E40" s="289"/>
      <c r="F40" s="289"/>
      <c r="G40" s="289"/>
      <c r="H40" s="290"/>
      <c r="K40" s="282"/>
      <c r="L40" s="283"/>
      <c r="M40" s="283"/>
      <c r="N40" s="283"/>
      <c r="O40" s="283"/>
      <c r="P40" s="283"/>
      <c r="Q40" s="283"/>
      <c r="R40" s="283"/>
      <c r="S40" s="284"/>
      <c r="U40" s="50" t="s">
        <v>140</v>
      </c>
      <c r="V40" s="13"/>
      <c r="W40" s="172">
        <f>'Step (6)'!CC7/1000</f>
        <v>4.1575833595298679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1"/>
      <c r="C41" s="277"/>
      <c r="D41" s="277"/>
      <c r="E41" s="277"/>
      <c r="F41" s="277"/>
      <c r="G41" s="277"/>
      <c r="H41" s="292"/>
      <c r="K41" s="282"/>
      <c r="L41" s="283"/>
      <c r="M41" s="283"/>
      <c r="N41" s="283"/>
      <c r="O41" s="283"/>
      <c r="P41" s="283"/>
      <c r="Q41" s="283"/>
      <c r="R41" s="283"/>
      <c r="S41" s="284"/>
      <c r="U41" s="50" t="s">
        <v>137</v>
      </c>
      <c r="V41" s="13"/>
      <c r="W41" s="172">
        <f>'Step (6)'!CR88/1000</f>
        <v>0.82453895346061701</v>
      </c>
      <c r="X41" s="89" t="s">
        <v>141</v>
      </c>
      <c r="Y41" s="50"/>
      <c r="AB41" s="12" t="s">
        <v>13</v>
      </c>
      <c r="AC41" s="20">
        <f t="shared" ref="AC41:AE42" si="27">AC23-AC22</f>
        <v>-86.8619384765625</v>
      </c>
      <c r="AD41" s="20">
        <f t="shared" si="27"/>
        <v>309.45964050292969</v>
      </c>
      <c r="AE41" s="21">
        <f t="shared" si="27"/>
        <v>63.93902587890625</v>
      </c>
      <c r="AF41" t="s">
        <v>18</v>
      </c>
      <c r="BB41" s="33"/>
      <c r="BC41" s="33"/>
      <c r="BD41" s="33"/>
      <c r="BE41" s="33"/>
      <c r="BF41" s="278"/>
      <c r="BG41" s="278"/>
      <c r="BH41" s="278"/>
      <c r="BI41" s="278"/>
      <c r="BJ41" s="278"/>
      <c r="BK41" s="278"/>
      <c r="BL41" s="278"/>
      <c r="BM41" s="278"/>
      <c r="BN41" s="278"/>
      <c r="BO41" s="278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>
        <f>CR23+CR34</f>
        <v>-2701.6312504211246</v>
      </c>
      <c r="CT41" s="13"/>
      <c r="CV41" s="110" t="s">
        <v>279</v>
      </c>
      <c r="CW41" s="66">
        <f>CW23+CW34</f>
        <v>1777.4312257606139</v>
      </c>
      <c r="CY41" s="13"/>
    </row>
    <row r="42" spans="2:116" ht="15" thickBot="1" x14ac:dyDescent="0.35">
      <c r="B42" s="291"/>
      <c r="C42" s="277"/>
      <c r="D42" s="277"/>
      <c r="E42" s="277"/>
      <c r="F42" s="277"/>
      <c r="G42" s="277"/>
      <c r="H42" s="292"/>
      <c r="K42" s="282"/>
      <c r="L42" s="283"/>
      <c r="M42" s="283"/>
      <c r="N42" s="283"/>
      <c r="O42" s="283"/>
      <c r="P42" s="283"/>
      <c r="Q42" s="283"/>
      <c r="R42" s="283"/>
      <c r="S42" s="284"/>
      <c r="U42" s="58" t="s">
        <v>138</v>
      </c>
      <c r="V42" s="16"/>
      <c r="W42" s="233">
        <f>'Step (6)'!CR83/1000</f>
        <v>1.2367191628783589</v>
      </c>
      <c r="X42" s="232" t="s">
        <v>141</v>
      </c>
      <c r="Y42" s="50"/>
      <c r="AB42" s="12" t="s">
        <v>17</v>
      </c>
      <c r="AC42" s="20">
        <f t="shared" si="27"/>
        <v>-134.95709228515625</v>
      </c>
      <c r="AD42" s="20">
        <f t="shared" si="27"/>
        <v>-291.56954956054688</v>
      </c>
      <c r="AE42" s="21">
        <f t="shared" si="27"/>
        <v>-77.240814208984375</v>
      </c>
      <c r="BB42" s="33"/>
      <c r="BC42" s="33"/>
      <c r="BD42" s="33"/>
      <c r="BE42" s="33"/>
      <c r="BF42" s="278"/>
      <c r="BG42" s="278"/>
      <c r="BH42" s="278"/>
      <c r="BI42" s="278"/>
      <c r="BJ42" s="278"/>
      <c r="BK42" s="278"/>
      <c r="BL42" s="278"/>
      <c r="BM42" s="278"/>
      <c r="BN42" s="278"/>
      <c r="BO42" s="278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1"/>
      <c r="C43" s="277"/>
      <c r="D43" s="277"/>
      <c r="E43" s="277"/>
      <c r="F43" s="277"/>
      <c r="G43" s="277"/>
      <c r="H43" s="292"/>
      <c r="K43" s="285"/>
      <c r="L43" s="286"/>
      <c r="M43" s="286"/>
      <c r="N43" s="286"/>
      <c r="O43" s="286"/>
      <c r="P43" s="286"/>
      <c r="Q43" s="286"/>
      <c r="R43" s="286"/>
      <c r="S43" s="287"/>
      <c r="U43" s="58" t="s">
        <v>402</v>
      </c>
      <c r="V43" s="16"/>
      <c r="W43" s="234">
        <f>DJ29</f>
        <v>-4.550582629272018</v>
      </c>
      <c r="X43" s="232" t="s">
        <v>141</v>
      </c>
      <c r="AB43" s="12" t="s">
        <v>21</v>
      </c>
      <c r="AC43">
        <f>(AD41*AE42)-(AE41*AD42)</f>
        <v>-5260.2416224130429</v>
      </c>
      <c r="AD43">
        <f>(AE41*AC42)-(AC41*AE42)</f>
        <v>-15338.31186786294</v>
      </c>
      <c r="AE43" s="13">
        <f>(AC41*AD42)-AD41*AC42</f>
        <v>67090.069537452422</v>
      </c>
      <c r="AF43" t="s">
        <v>19</v>
      </c>
      <c r="BB43" s="33"/>
      <c r="BC43" s="33"/>
      <c r="BD43" s="33"/>
      <c r="BE43" s="33"/>
      <c r="BF43" s="278"/>
      <c r="BG43" s="278"/>
      <c r="BH43" s="278"/>
      <c r="BI43" s="278"/>
      <c r="BJ43" s="278"/>
      <c r="BK43" s="278"/>
      <c r="BL43" s="278"/>
      <c r="BM43" s="278"/>
      <c r="BN43" s="278"/>
      <c r="BO43" s="278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>
        <f>CR27+CR39</f>
        <v>-8088.6709891743267</v>
      </c>
      <c r="CT43" s="13"/>
      <c r="CV43" s="110" t="s">
        <v>278</v>
      </c>
      <c r="CW43" s="66">
        <f>CW27+CW39</f>
        <v>3480.2340253039556</v>
      </c>
      <c r="CY43" s="13"/>
    </row>
    <row r="44" spans="2:116" x14ac:dyDescent="0.3">
      <c r="B44" s="291"/>
      <c r="C44" s="277"/>
      <c r="D44" s="277"/>
      <c r="E44" s="277"/>
      <c r="F44" s="277"/>
      <c r="G44" s="277"/>
      <c r="H44" s="292"/>
      <c r="U44" s="262" t="s">
        <v>419</v>
      </c>
      <c r="V44" s="263"/>
      <c r="W44" s="263"/>
      <c r="X44" s="264"/>
      <c r="AB44" s="12" t="s">
        <v>20</v>
      </c>
      <c r="AC44">
        <f>(AD41*AE43)-(AE41*AD43)</f>
        <v>21742385.519834604</v>
      </c>
      <c r="AD44">
        <f>(AE41*AC43)-(AC41*AE43)</f>
        <v>5491238.7673257254</v>
      </c>
      <c r="AE44" s="13">
        <f>(AC41*AD43)-(AD41*AC43)</f>
        <v>2960147.9832311273</v>
      </c>
      <c r="AF44" t="s">
        <v>22</v>
      </c>
      <c r="BF44" s="278"/>
      <c r="BG44" s="278"/>
      <c r="BH44" s="278"/>
      <c r="BI44" s="278"/>
      <c r="BJ44" s="278"/>
      <c r="BK44" s="278"/>
      <c r="BL44" s="278"/>
      <c r="BM44" s="278"/>
      <c r="BN44" s="278"/>
      <c r="BO44" s="278"/>
      <c r="CQ44" s="12"/>
      <c r="CT44" s="13"/>
      <c r="CV44" s="12"/>
      <c r="CY44" s="13"/>
    </row>
    <row r="45" spans="2:116" x14ac:dyDescent="0.3">
      <c r="B45" s="291"/>
      <c r="C45" s="277"/>
      <c r="D45" s="277"/>
      <c r="E45" s="277"/>
      <c r="F45" s="277"/>
      <c r="G45" s="277"/>
      <c r="H45" s="292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7" t="e" vm="6">
        <v>#VALUE!</v>
      </c>
      <c r="AK45" s="277"/>
      <c r="AL45" s="277"/>
      <c r="AM45" s="277"/>
      <c r="AN45" s="277"/>
      <c r="AO45" s="277"/>
      <c r="AP45" s="277"/>
      <c r="AQ45" s="277"/>
      <c r="AR45" s="277"/>
      <c r="BF45" s="278"/>
      <c r="BG45" s="278"/>
      <c r="BH45" s="278"/>
      <c r="BI45" s="278"/>
      <c r="BJ45" s="278"/>
      <c r="BK45" s="278"/>
      <c r="BL45" s="278"/>
      <c r="BM45" s="278"/>
      <c r="BN45" s="278"/>
      <c r="BO45" s="278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1"/>
      <c r="C46" s="277"/>
      <c r="D46" s="277"/>
      <c r="E46" s="277"/>
      <c r="F46" s="277"/>
      <c r="G46" s="277"/>
      <c r="H46" s="292"/>
      <c r="U46" s="50" t="s">
        <v>384</v>
      </c>
      <c r="V46" s="7" t="s">
        <v>2</v>
      </c>
      <c r="W46" s="178">
        <f>DJ39</f>
        <v>-0.32010279220815302</v>
      </c>
      <c r="X46" s="89" t="s">
        <v>141</v>
      </c>
      <c r="AB46" s="12" t="s">
        <v>28</v>
      </c>
      <c r="AC46">
        <f>AC41/(SQRT(SUMSQ($AC41:$AE41)))</f>
        <v>-0.26505163105766394</v>
      </c>
      <c r="AD46">
        <f>AD41/(SQRT(SUMSQ($AC41:$AE41)))</f>
        <v>0.94428910867504545</v>
      </c>
      <c r="AE46" s="13">
        <f>AE41/(SQRT(SUMSQ($AC41:$AE41)))</f>
        <v>0.19510436210233836</v>
      </c>
      <c r="AJ46" s="277"/>
      <c r="AK46" s="277"/>
      <c r="AL46" s="277"/>
      <c r="AM46" s="277"/>
      <c r="AN46" s="277"/>
      <c r="AO46" s="277"/>
      <c r="AP46" s="277"/>
      <c r="AQ46" s="277"/>
      <c r="AR46" s="277"/>
      <c r="BF46" s="278"/>
      <c r="BG46" s="278"/>
      <c r="BH46" s="278"/>
      <c r="BI46" s="278"/>
      <c r="BJ46" s="278"/>
      <c r="BK46" s="278"/>
      <c r="BL46" s="278"/>
      <c r="BM46" s="278"/>
      <c r="BN46" s="278"/>
      <c r="BO46" s="278"/>
      <c r="CQ46" s="12"/>
      <c r="CR46" s="51">
        <f>'Step (6)'!AC41</f>
        <v>-86.8619384765625</v>
      </c>
      <c r="CS46" s="51">
        <f>'Step (6)'!AD41</f>
        <v>309.45964050292969</v>
      </c>
      <c r="CT46" s="67">
        <f>'Step (6)'!AE41</f>
        <v>63.93902587890625</v>
      </c>
      <c r="CV46" s="12"/>
      <c r="CW46" s="51">
        <f>CR71</f>
        <v>-89.992431640625</v>
      </c>
      <c r="CX46" s="51">
        <f>CS71</f>
        <v>325.78559875488281</v>
      </c>
      <c r="CY46" s="51">
        <f>CT71</f>
        <v>34.737289428710938</v>
      </c>
    </row>
    <row r="47" spans="2:116" x14ac:dyDescent="0.3">
      <c r="B47" s="291"/>
      <c r="C47" s="277"/>
      <c r="D47" s="277"/>
      <c r="E47" s="277"/>
      <c r="F47" s="277"/>
      <c r="G47" s="277"/>
      <c r="H47" s="292"/>
      <c r="U47" s="50" t="s">
        <v>384</v>
      </c>
      <c r="V47" s="7" t="s">
        <v>3</v>
      </c>
      <c r="W47" s="178">
        <f>DK39</f>
        <v>-1.2066073919974745</v>
      </c>
      <c r="X47" s="89" t="s">
        <v>141</v>
      </c>
      <c r="AB47" s="12" t="s">
        <v>27</v>
      </c>
      <c r="AC47">
        <f>AC44/(SQRT(SUMSQ($AC44:$AE44)))</f>
        <v>0.96121770299149067</v>
      </c>
      <c r="AD47">
        <f>AD44/(SQRT(SUMSQ($AC44:$AE44)))</f>
        <v>0.24276434201258754</v>
      </c>
      <c r="AE47" s="13">
        <f>AE44/(SQRT(SUMSQ($AC44:$AE44)))</f>
        <v>0.13086635053732423</v>
      </c>
      <c r="AJ47" s="277"/>
      <c r="AK47" s="277"/>
      <c r="AL47" s="277"/>
      <c r="AM47" s="277"/>
      <c r="AN47" s="277"/>
      <c r="AO47" s="277"/>
      <c r="AP47" s="277"/>
      <c r="AQ47" s="277"/>
      <c r="AR47" s="277"/>
      <c r="BF47" s="278"/>
      <c r="BG47" s="278"/>
      <c r="BH47" s="278"/>
      <c r="BI47" s="278"/>
      <c r="BJ47" s="278"/>
      <c r="BK47" s="278"/>
      <c r="BL47" s="278"/>
      <c r="BM47" s="278"/>
      <c r="BN47" s="278"/>
      <c r="BO47" s="278"/>
      <c r="CQ47" s="12" t="s">
        <v>150</v>
      </c>
      <c r="CR47">
        <f>SQRT(SUMSQ(CR46:CT46))</f>
        <v>327.71704942900368</v>
      </c>
      <c r="CT47" s="13"/>
      <c r="CV47" s="12" t="s">
        <v>150</v>
      </c>
      <c r="CW47">
        <f>SQRT(SUMSQ(CW46:CY46))</f>
        <v>339.76693980657404</v>
      </c>
      <c r="CY47" s="13"/>
    </row>
    <row r="48" spans="2:116" ht="15" thickBot="1" x14ac:dyDescent="0.35">
      <c r="B48" s="291"/>
      <c r="C48" s="277"/>
      <c r="D48" s="277"/>
      <c r="E48" s="277"/>
      <c r="F48" s="277"/>
      <c r="G48" s="277"/>
      <c r="H48" s="292"/>
      <c r="U48" s="74" t="s">
        <v>384</v>
      </c>
      <c r="V48" s="94" t="s">
        <v>4</v>
      </c>
      <c r="W48" s="235">
        <f>DL39</f>
        <v>-6.5596188015328245</v>
      </c>
      <c r="X48" s="93" t="s">
        <v>141</v>
      </c>
      <c r="AB48" s="14" t="s">
        <v>26</v>
      </c>
      <c r="AC48" s="15">
        <f>AC43/(SQRT(SUMSQ($AC43:$AE43)))</f>
        <v>-7.6211287414886156E-2</v>
      </c>
      <c r="AD48" s="15">
        <f>AD43/(SQRT(SUMSQ($AC43:$AE43)))</f>
        <v>-0.22222410644411153</v>
      </c>
      <c r="AE48" s="16">
        <f>AE43/(SQRT(SUMSQ($AC43:$AE43)))</f>
        <v>0.97201249281358626</v>
      </c>
      <c r="AJ48" s="277"/>
      <c r="AK48" s="277"/>
      <c r="AL48" s="277"/>
      <c r="AM48" s="277"/>
      <c r="AN48" s="277"/>
      <c r="AO48" s="277"/>
      <c r="AP48" s="277"/>
      <c r="AQ48" s="277"/>
      <c r="AR48" s="277"/>
      <c r="BF48" s="278"/>
      <c r="BG48" s="278"/>
      <c r="BH48" s="278"/>
      <c r="BI48" s="278"/>
      <c r="BJ48" s="278"/>
      <c r="BK48" s="278"/>
      <c r="BL48" s="278"/>
      <c r="BM48" s="278"/>
      <c r="BN48" s="278"/>
      <c r="BO48" s="278"/>
      <c r="CQ48" s="28" t="s">
        <v>153</v>
      </c>
      <c r="CR48">
        <f>CR46/$CR$47</f>
        <v>-0.26505163105766394</v>
      </c>
      <c r="CS48">
        <f>CS46/$CR$47</f>
        <v>0.94428910867504545</v>
      </c>
      <c r="CT48" s="13">
        <f>CT46/$CR$47</f>
        <v>0.19510436210233836</v>
      </c>
      <c r="CV48" s="28" t="s">
        <v>164</v>
      </c>
      <c r="CW48">
        <f>CW46/$CR$47</f>
        <v>-0.2746040579744719</v>
      </c>
      <c r="CX48">
        <f>CX46/$CR$47</f>
        <v>0.99410634668691755</v>
      </c>
      <c r="CY48" s="13">
        <f>CY46/$CR$47</f>
        <v>0.10599780966304712</v>
      </c>
    </row>
    <row r="49" spans="2:103" x14ac:dyDescent="0.3">
      <c r="B49" s="291"/>
      <c r="C49" s="277"/>
      <c r="D49" s="277"/>
      <c r="E49" s="277"/>
      <c r="F49" s="277"/>
      <c r="G49" s="277"/>
      <c r="H49" s="292"/>
      <c r="AB49" s="27" t="s">
        <v>65</v>
      </c>
      <c r="AC49" s="10" t="s">
        <v>14</v>
      </c>
      <c r="AD49" s="10" t="s">
        <v>15</v>
      </c>
      <c r="AE49" s="11" t="s">
        <v>16</v>
      </c>
      <c r="AJ49" s="277"/>
      <c r="AK49" s="277"/>
      <c r="AL49" s="277"/>
      <c r="AM49" s="277"/>
      <c r="AN49" s="277"/>
      <c r="AO49" s="277"/>
      <c r="AP49" s="277"/>
      <c r="AQ49" s="277"/>
      <c r="AR49" s="277"/>
      <c r="BF49" s="278"/>
      <c r="BG49" s="278"/>
      <c r="BH49" s="278"/>
      <c r="BI49" s="278"/>
      <c r="BJ49" s="278"/>
      <c r="BK49" s="278"/>
      <c r="BL49" s="278"/>
      <c r="BM49" s="278"/>
      <c r="BN49" s="278"/>
      <c r="BO49" s="278"/>
      <c r="CQ49" s="12"/>
      <c r="CT49" s="13"/>
      <c r="CV49" s="12"/>
      <c r="CY49" s="13"/>
    </row>
    <row r="50" spans="2:103" x14ac:dyDescent="0.3">
      <c r="B50" s="291"/>
      <c r="C50" s="277"/>
      <c r="D50" s="277"/>
      <c r="E50" s="277"/>
      <c r="F50" s="277"/>
      <c r="G50" s="277"/>
      <c r="H50" s="292"/>
      <c r="AB50" s="12" t="s">
        <v>69</v>
      </c>
      <c r="AC50">
        <f>($AD$37*AE46)-($AE$37*AD46)</f>
        <v>-286.11654151575834</v>
      </c>
      <c r="AD50">
        <f>($AE$37*AC46)-($AC$37*AE46)</f>
        <v>-75.719623975023296</v>
      </c>
      <c r="AE50" s="13">
        <f>($AC$37*AD46)-($AD$37*AC46)</f>
        <v>-22.216006459515562</v>
      </c>
      <c r="AJ50" s="277"/>
      <c r="AK50" s="277"/>
      <c r="AL50" s="277"/>
      <c r="AM50" s="277"/>
      <c r="AN50" s="277"/>
      <c r="AO50" s="277"/>
      <c r="AP50" s="277"/>
      <c r="AQ50" s="277"/>
      <c r="AR50" s="277"/>
      <c r="BF50" s="278"/>
      <c r="BG50" s="278"/>
      <c r="BH50" s="278"/>
      <c r="BI50" s="278"/>
      <c r="BJ50" s="278"/>
      <c r="BK50" s="278"/>
      <c r="BL50" s="278"/>
      <c r="BM50" s="278"/>
      <c r="BN50" s="278"/>
      <c r="BO50" s="278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1"/>
      <c r="C51" s="277"/>
      <c r="D51" s="277"/>
      <c r="E51" s="277"/>
      <c r="F51" s="277"/>
      <c r="G51" s="277"/>
      <c r="H51" s="292"/>
      <c r="AB51" s="12" t="s">
        <v>70</v>
      </c>
      <c r="AC51">
        <f>($AD$37*AE47)-($AE$37*AD47)</f>
        <v>-78.464090220799434</v>
      </c>
      <c r="AD51">
        <f>($AE$37*AC47)-($AC$37*AE47)</f>
        <v>280.01558872135837</v>
      </c>
      <c r="AE51" s="13">
        <f>($AC$37*AD47)-($AD$37*AC47)</f>
        <v>56.876900666861133</v>
      </c>
      <c r="AJ51" s="277"/>
      <c r="AK51" s="277"/>
      <c r="AL51" s="277"/>
      <c r="AM51" s="277"/>
      <c r="AN51" s="277"/>
      <c r="AO51" s="277"/>
      <c r="AP51" s="277"/>
      <c r="AQ51" s="277"/>
      <c r="AR51" s="277"/>
      <c r="BF51" s="278"/>
      <c r="BG51" s="278"/>
      <c r="BH51" s="278"/>
      <c r="BI51" s="278"/>
      <c r="BJ51" s="278"/>
      <c r="BK51" s="278"/>
      <c r="BL51" s="278"/>
      <c r="BM51" s="278"/>
      <c r="BN51" s="278"/>
      <c r="BO51" s="278"/>
      <c r="CQ51" s="12"/>
      <c r="CR51" s="51">
        <f>'Step (6)'!AC42</f>
        <v>-134.95709228515625</v>
      </c>
      <c r="CS51" s="51">
        <f>'Step (6)'!AD42</f>
        <v>-291.56954956054688</v>
      </c>
      <c r="CT51" s="67">
        <f>'Step (6)'!AE42</f>
        <v>-77.240814208984375</v>
      </c>
      <c r="CV51" s="12"/>
      <c r="CW51" s="51">
        <f>CR76</f>
        <v>-149.29888916015625</v>
      </c>
      <c r="CX51" s="51">
        <f>CS76</f>
        <v>-342.14157104492188</v>
      </c>
      <c r="CY51" s="51">
        <f>CT76</f>
        <v>-34.056831359863281</v>
      </c>
    </row>
    <row r="52" spans="2:103" x14ac:dyDescent="0.3">
      <c r="B52" s="291"/>
      <c r="C52" s="277"/>
      <c r="D52" s="277"/>
      <c r="E52" s="277"/>
      <c r="F52" s="277"/>
      <c r="G52" s="277"/>
      <c r="H52" s="292"/>
      <c r="AB52" s="14" t="s">
        <v>71</v>
      </c>
      <c r="AC52" s="15">
        <f>($AD$37*AE48)-($AE$37*AD48)</f>
        <v>5.4399216446600533</v>
      </c>
      <c r="AD52" s="15">
        <f>($AE$37*AC48)-($AC$37*AE48)</f>
        <v>-15.855237938655321</v>
      </c>
      <c r="AE52" s="16">
        <f>($AC$37*AD48)-($AD$37*AC48)</f>
        <v>-3.1983463940900432</v>
      </c>
      <c r="AJ52" s="277"/>
      <c r="AK52" s="277"/>
      <c r="AL52" s="277"/>
      <c r="AM52" s="277"/>
      <c r="AN52" s="277"/>
      <c r="AO52" s="277"/>
      <c r="AP52" s="277"/>
      <c r="AQ52" s="277"/>
      <c r="AR52" s="277"/>
      <c r="BF52" s="278"/>
      <c r="BG52" s="278"/>
      <c r="BH52" s="278"/>
      <c r="BI52" s="278"/>
      <c r="BJ52" s="278"/>
      <c r="BK52" s="278"/>
      <c r="BL52" s="278"/>
      <c r="BM52" s="278"/>
      <c r="BN52" s="278"/>
      <c r="BO52" s="278"/>
      <c r="CQ52" s="12" t="s">
        <v>150</v>
      </c>
      <c r="CR52">
        <f>SQRT(SUMSQ(CR51:CT51))</f>
        <v>330.4426763731816</v>
      </c>
      <c r="CT52" s="13"/>
      <c r="CV52" s="12" t="s">
        <v>150</v>
      </c>
      <c r="CW52">
        <f>SQRT(SUMSQ(CW51:CY51))</f>
        <v>374.84781005605208</v>
      </c>
      <c r="CY52" s="13"/>
    </row>
    <row r="53" spans="2:103" x14ac:dyDescent="0.3">
      <c r="B53" s="291"/>
      <c r="C53" s="277"/>
      <c r="D53" s="277"/>
      <c r="E53" s="277"/>
      <c r="F53" s="277"/>
      <c r="G53" s="277"/>
      <c r="H53" s="292"/>
      <c r="AB53" s="1"/>
      <c r="AJ53" s="277"/>
      <c r="AK53" s="277"/>
      <c r="AL53" s="277"/>
      <c r="AM53" s="277"/>
      <c r="AN53" s="277"/>
      <c r="AO53" s="277"/>
      <c r="AP53" s="277"/>
      <c r="AQ53" s="277"/>
      <c r="AR53" s="277"/>
      <c r="BF53" s="278"/>
      <c r="BG53" s="278"/>
      <c r="BH53" s="278"/>
      <c r="BI53" s="278"/>
      <c r="BJ53" s="278"/>
      <c r="BK53" s="278"/>
      <c r="BL53" s="278"/>
      <c r="BM53" s="278"/>
      <c r="BN53" s="278"/>
      <c r="BO53" s="278"/>
      <c r="CQ53" s="28" t="s">
        <v>151</v>
      </c>
      <c r="CR53">
        <f>-CR51/$CR$52</f>
        <v>0.40841302269548269</v>
      </c>
      <c r="CS53">
        <f>-CS51/$CR$52</f>
        <v>0.88236045283468834</v>
      </c>
      <c r="CT53" s="13">
        <f>-CT51/$CR$52</f>
        <v>0.23374951158473659</v>
      </c>
      <c r="CV53" s="28" t="s">
        <v>166</v>
      </c>
      <c r="CW53">
        <f>-CW51/$CR$52</f>
        <v>0.45181479220180171</v>
      </c>
      <c r="CX53">
        <f>-CX51/$CR$52</f>
        <v>1.0354037039045412</v>
      </c>
      <c r="CY53" s="13">
        <f>-CY51/$CR$52</f>
        <v>0.10306426437910095</v>
      </c>
    </row>
    <row r="54" spans="2:103" x14ac:dyDescent="0.3">
      <c r="B54" s="291"/>
      <c r="C54" s="277"/>
      <c r="D54" s="277"/>
      <c r="E54" s="277"/>
      <c r="F54" s="277"/>
      <c r="G54" s="277"/>
      <c r="H54" s="292"/>
      <c r="AB54" s="27" t="s">
        <v>36</v>
      </c>
      <c r="AC54" s="10" t="s">
        <v>2</v>
      </c>
      <c r="AD54" s="10" t="s">
        <v>3</v>
      </c>
      <c r="AE54" s="11" t="s">
        <v>4</v>
      </c>
      <c r="AJ54" s="277"/>
      <c r="AK54" s="277"/>
      <c r="AL54" s="277"/>
      <c r="AM54" s="277"/>
      <c r="AN54" s="277"/>
      <c r="AO54" s="277"/>
      <c r="AP54" s="277"/>
      <c r="AQ54" s="277"/>
      <c r="AR54" s="277"/>
      <c r="BF54" s="278"/>
      <c r="BG54" s="278"/>
      <c r="BH54" s="278"/>
      <c r="BI54" s="278"/>
      <c r="BJ54" s="278"/>
      <c r="BK54" s="278"/>
      <c r="BL54" s="278"/>
      <c r="BM54" s="278"/>
      <c r="BN54" s="278"/>
      <c r="BO54" s="278"/>
      <c r="CQ54" s="12"/>
      <c r="CT54" s="13"/>
      <c r="CV54" s="12"/>
      <c r="CY54" s="13"/>
    </row>
    <row r="55" spans="2:103" x14ac:dyDescent="0.3">
      <c r="B55" s="291"/>
      <c r="C55" s="277"/>
      <c r="D55" s="277"/>
      <c r="E55" s="277"/>
      <c r="F55" s="277"/>
      <c r="G55" s="277"/>
      <c r="H55" s="292"/>
      <c r="AB55" s="28" t="s">
        <v>72</v>
      </c>
      <c r="AC55" s="20">
        <f>AC28</f>
        <v>-0.12982177734375</v>
      </c>
      <c r="AD55" s="20">
        <f>AD28</f>
        <v>-37.38836669921875</v>
      </c>
      <c r="AE55" s="21">
        <f>AE28</f>
        <v>122.79850769042969</v>
      </c>
      <c r="AJ55" s="277"/>
      <c r="AK55" s="277"/>
      <c r="AL55" s="277"/>
      <c r="AM55" s="277"/>
      <c r="AN55" s="277"/>
      <c r="AO55" s="277"/>
      <c r="AP55" s="277"/>
      <c r="AQ55" s="277"/>
      <c r="AR55" s="277"/>
      <c r="BF55" s="278"/>
      <c r="BG55" s="278"/>
      <c r="BH55" s="278"/>
      <c r="BI55" s="278"/>
      <c r="BJ55" s="278"/>
      <c r="BK55" s="278"/>
      <c r="BL55" s="278"/>
      <c r="BM55" s="278"/>
      <c r="BN55" s="278"/>
      <c r="BO55" s="278"/>
      <c r="CQ55" s="12" t="s">
        <v>156</v>
      </c>
      <c r="CR55">
        <f>CR25*CR53</f>
        <v>0.39257382754716341</v>
      </c>
      <c r="CS55">
        <f>CS25*CS53</f>
        <v>0.2142056547503419</v>
      </c>
      <c r="CT55" s="13">
        <f>CT25*CT53</f>
        <v>3.0589945520976471E-2</v>
      </c>
      <c r="CV55" s="12" t="s">
        <v>156</v>
      </c>
      <c r="CW55">
        <f>CW25*CW53</f>
        <v>0.43565551523437679</v>
      </c>
      <c r="CX55">
        <f>CX25*CX53</f>
        <v>0.27380821668874206</v>
      </c>
      <c r="CY55" s="13">
        <f>CY25*CY53</f>
        <v>1.8430104613763776E-3</v>
      </c>
    </row>
    <row r="56" spans="2:103" x14ac:dyDescent="0.3">
      <c r="B56" s="291"/>
      <c r="C56" s="277"/>
      <c r="D56" s="277"/>
      <c r="E56" s="277"/>
      <c r="F56" s="277"/>
      <c r="G56" s="277"/>
      <c r="H56" s="292"/>
      <c r="AB56" s="12"/>
      <c r="AE56" s="13"/>
      <c r="AJ56" s="277"/>
      <c r="AK56" s="277"/>
      <c r="AL56" s="277"/>
      <c r="AM56" s="277"/>
      <c r="AN56" s="277"/>
      <c r="AO56" s="277"/>
      <c r="AP56" s="277"/>
      <c r="AQ56" s="277"/>
      <c r="AR56" s="277"/>
      <c r="BF56" s="278"/>
      <c r="BG56" s="278"/>
      <c r="BH56" s="278"/>
      <c r="BI56" s="278"/>
      <c r="BJ56" s="278"/>
      <c r="BK56" s="278"/>
      <c r="BL56" s="278"/>
      <c r="BM56" s="278"/>
      <c r="BN56" s="278"/>
      <c r="BO56" s="278"/>
      <c r="CQ56" s="12" t="s">
        <v>147</v>
      </c>
      <c r="CR56">
        <f>SUM(CR55:CT55)</f>
        <v>0.63736942781848183</v>
      </c>
      <c r="CT56" s="13"/>
      <c r="CV56" s="12" t="s">
        <v>147</v>
      </c>
      <c r="CW56">
        <f>SUM(CW55:CY55)</f>
        <v>0.71130674238449521</v>
      </c>
      <c r="CY56" s="13"/>
    </row>
    <row r="57" spans="2:103" ht="15" thickBot="1" x14ac:dyDescent="0.35">
      <c r="B57" s="291"/>
      <c r="C57" s="277"/>
      <c r="D57" s="277"/>
      <c r="E57" s="277"/>
      <c r="F57" s="277"/>
      <c r="G57" s="277"/>
      <c r="H57" s="292"/>
      <c r="AB57" s="28" t="s">
        <v>29</v>
      </c>
      <c r="AC57" t="s">
        <v>14</v>
      </c>
      <c r="AD57" t="s">
        <v>15</v>
      </c>
      <c r="AE57" s="13" t="s">
        <v>16</v>
      </c>
      <c r="AJ57" s="277"/>
      <c r="AK57" s="277"/>
      <c r="AL57" s="277"/>
      <c r="AM57" s="277"/>
      <c r="AN57" s="277"/>
      <c r="AO57" s="277"/>
      <c r="AP57" s="277"/>
      <c r="AQ57" s="277"/>
      <c r="AR57" s="277"/>
      <c r="BF57" s="278"/>
      <c r="BG57" s="278"/>
      <c r="BH57" s="278"/>
      <c r="BI57" s="278"/>
      <c r="BJ57" s="278"/>
      <c r="BK57" s="278"/>
      <c r="BL57" s="278"/>
      <c r="BM57" s="278"/>
      <c r="BN57" s="278"/>
      <c r="BO57" s="278"/>
      <c r="CQ57" s="12"/>
      <c r="CT57" s="13"/>
      <c r="CV57" s="12"/>
      <c r="CY57" s="13"/>
    </row>
    <row r="58" spans="2:103" ht="15" thickBot="1" x14ac:dyDescent="0.35">
      <c r="B58" s="291"/>
      <c r="C58" s="277"/>
      <c r="D58" s="277"/>
      <c r="E58" s="277"/>
      <c r="F58" s="277"/>
      <c r="G58" s="277"/>
      <c r="H58" s="292"/>
      <c r="AB58" s="9" t="s">
        <v>12</v>
      </c>
      <c r="AC58" s="10" t="s">
        <v>14</v>
      </c>
      <c r="AD58" s="10" t="s">
        <v>15</v>
      </c>
      <c r="AE58" s="11" t="s">
        <v>16</v>
      </c>
      <c r="AJ58" s="277"/>
      <c r="AK58" s="277"/>
      <c r="AL58" s="277"/>
      <c r="AM58" s="277"/>
      <c r="AN58" s="277"/>
      <c r="AO58" s="277"/>
      <c r="AP58" s="277"/>
      <c r="AQ58" s="277"/>
      <c r="AR58" s="277"/>
      <c r="BF58" s="278"/>
      <c r="BG58" s="278"/>
      <c r="BH58" s="278"/>
      <c r="BI58" s="278"/>
      <c r="BJ58" s="278"/>
      <c r="BK58" s="278"/>
      <c r="BL58" s="278"/>
      <c r="BM58" s="278"/>
      <c r="BN58" s="278"/>
      <c r="BO58" s="278"/>
      <c r="CQ58" s="65" t="s">
        <v>157</v>
      </c>
      <c r="CR58" s="66">
        <f>-CR41/CR56</f>
        <v>4238.7211129155849</v>
      </c>
      <c r="CT58" s="13"/>
      <c r="CV58" s="65" t="s">
        <v>167</v>
      </c>
      <c r="CW58" s="66">
        <f>-CW41/CW56</f>
        <v>-2498.8252182204501</v>
      </c>
      <c r="CY58" s="13"/>
    </row>
    <row r="59" spans="2:103" x14ac:dyDescent="0.3">
      <c r="B59" s="291"/>
      <c r="C59" s="277"/>
      <c r="D59" s="277"/>
      <c r="E59" s="277"/>
      <c r="F59" s="277"/>
      <c r="G59" s="277"/>
      <c r="H59" s="292"/>
      <c r="AB59" s="12" t="s">
        <v>30</v>
      </c>
      <c r="AC59" s="20">
        <f t="shared" ref="AC59:AE60" si="28">AC28-AC27</f>
        <v>-89.992431640625</v>
      </c>
      <c r="AD59" s="20">
        <f t="shared" si="28"/>
        <v>325.78559875488281</v>
      </c>
      <c r="AE59" s="21">
        <f t="shared" si="28"/>
        <v>34.737289428710938</v>
      </c>
      <c r="AJ59" s="277"/>
      <c r="AK59" s="277"/>
      <c r="AL59" s="277"/>
      <c r="AM59" s="277"/>
      <c r="AN59" s="277"/>
      <c r="AO59" s="277"/>
      <c r="AP59" s="277"/>
      <c r="AQ59" s="277"/>
      <c r="AR59" s="277"/>
      <c r="BF59" s="278"/>
      <c r="BG59" s="278"/>
      <c r="BH59" s="278"/>
      <c r="BI59" s="278"/>
      <c r="BJ59" s="278"/>
      <c r="BK59" s="278"/>
      <c r="BL59" s="278"/>
      <c r="BM59" s="278"/>
      <c r="BN59" s="278"/>
      <c r="BO59" s="278"/>
      <c r="CQ59" s="12"/>
      <c r="CT59" s="13"/>
      <c r="CV59" s="12"/>
      <c r="CY59" s="13"/>
    </row>
    <row r="60" spans="2:103" x14ac:dyDescent="0.3">
      <c r="B60" s="291"/>
      <c r="C60" s="277"/>
      <c r="D60" s="277"/>
      <c r="E60" s="277"/>
      <c r="F60" s="277"/>
      <c r="G60" s="277"/>
      <c r="H60" s="292"/>
      <c r="AB60" s="12" t="s">
        <v>31</v>
      </c>
      <c r="AC60" s="20">
        <f t="shared" si="28"/>
        <v>-149.29888916015625</v>
      </c>
      <c r="AD60" s="20">
        <f t="shared" si="28"/>
        <v>-342.14157104492188</v>
      </c>
      <c r="AE60" s="21">
        <f t="shared" si="28"/>
        <v>-34.056831359863281</v>
      </c>
      <c r="AJ60" s="277"/>
      <c r="AK60" s="277"/>
      <c r="AL60" s="277"/>
      <c r="AM60" s="277"/>
      <c r="AN60" s="277"/>
      <c r="AO60" s="277"/>
      <c r="AP60" s="277"/>
      <c r="AQ60" s="277"/>
      <c r="AR60" s="277"/>
      <c r="BF60" s="278"/>
      <c r="BG60" s="278"/>
      <c r="BH60" s="278"/>
      <c r="BI60" s="278"/>
      <c r="BJ60" s="278"/>
      <c r="BK60" s="278"/>
      <c r="BL60" s="278"/>
      <c r="BM60" s="278"/>
      <c r="BN60" s="278"/>
      <c r="BO60" s="278"/>
      <c r="CQ60" s="12" t="s">
        <v>159</v>
      </c>
      <c r="CR60">
        <f>CR48*CR53</f>
        <v>-0.10825053781062841</v>
      </c>
      <c r="CS60">
        <f>CS48*CS53</f>
        <v>0.83320336553737728</v>
      </c>
      <c r="CT60" s="13">
        <f>CT48*CT53</f>
        <v>4.5605549349473182E-2</v>
      </c>
      <c r="CV60" s="12" t="s">
        <v>159</v>
      </c>
      <c r="CW60">
        <f>CW48*CW53</f>
        <v>-0.12407017539150753</v>
      </c>
      <c r="CX60">
        <f>CX48*CX53</f>
        <v>1.0293013934346464</v>
      </c>
      <c r="CY60" s="13">
        <f>CY48*CY53</f>
        <v>1.092458627871791E-2</v>
      </c>
    </row>
    <row r="61" spans="2:103" ht="15" thickBot="1" x14ac:dyDescent="0.35">
      <c r="B61" s="293"/>
      <c r="C61" s="294"/>
      <c r="D61" s="294"/>
      <c r="E61" s="294"/>
      <c r="F61" s="294"/>
      <c r="G61" s="294"/>
      <c r="H61" s="295"/>
      <c r="AB61" s="12" t="s">
        <v>21</v>
      </c>
      <c r="AC61">
        <f>(AD59*AE60)-(AE59*AD60)</f>
        <v>789.84558271418791</v>
      </c>
      <c r="AD61">
        <f>(AE59*AC60)-(AC59*AE60)</f>
        <v>-8251.0957921901718</v>
      </c>
      <c r="AE61" s="13">
        <f>(AC59*AD60)-AD59*AC60</f>
        <v>79429.579942156561</v>
      </c>
      <c r="AJ61" s="277"/>
      <c r="AK61" s="277"/>
      <c r="AL61" s="277"/>
      <c r="AM61" s="277"/>
      <c r="AN61" s="277"/>
      <c r="AO61" s="277"/>
      <c r="AP61" s="277"/>
      <c r="AQ61" s="277"/>
      <c r="AR61" s="277"/>
      <c r="BF61" s="278"/>
      <c r="BG61" s="278"/>
      <c r="BH61" s="278"/>
      <c r="BI61" s="278"/>
      <c r="BJ61" s="278"/>
      <c r="BK61" s="278"/>
      <c r="BL61" s="278"/>
      <c r="BM61" s="278"/>
      <c r="BN61" s="278"/>
      <c r="BO61" s="278"/>
      <c r="CQ61" s="12" t="s">
        <v>160</v>
      </c>
      <c r="CR61">
        <f>SQRT(SUMSQ(CR60:CT60))</f>
        <v>0.841442745176741</v>
      </c>
      <c r="CT61" s="13"/>
      <c r="CV61" s="12" t="s">
        <v>160</v>
      </c>
      <c r="CW61">
        <f>SQRT(SUMSQ(CW60:CY60))</f>
        <v>1.0368095840285936</v>
      </c>
      <c r="CY61" s="13"/>
    </row>
    <row r="62" spans="2:103" ht="15" thickBot="1" x14ac:dyDescent="0.35">
      <c r="AB62" s="12" t="s">
        <v>20</v>
      </c>
      <c r="AC62">
        <f>(AD59*AE61)-(AE59*AD61)</f>
        <v>26163633.962941635</v>
      </c>
      <c r="AD62">
        <f>(AE59*AC61)-(AC59*AE61)</f>
        <v>7175498.137798815</v>
      </c>
      <c r="AE62" s="13">
        <f>(AC59*AD61)-(AD59*AC61)</f>
        <v>485215.85795048159</v>
      </c>
      <c r="AJ62" s="277"/>
      <c r="AK62" s="277"/>
      <c r="AL62" s="277"/>
      <c r="AM62" s="277"/>
      <c r="AN62" s="277"/>
      <c r="AO62" s="277"/>
      <c r="AP62" s="277"/>
      <c r="AQ62" s="277"/>
      <c r="AR62" s="277"/>
      <c r="BF62" s="278"/>
      <c r="BG62" s="278"/>
      <c r="BH62" s="278"/>
      <c r="BI62" s="278"/>
      <c r="BJ62" s="278"/>
      <c r="BK62" s="278"/>
      <c r="BL62" s="278"/>
      <c r="BM62" s="278"/>
      <c r="BN62" s="278"/>
      <c r="BO62" s="278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7"/>
      <c r="AK63" s="277"/>
      <c r="AL63" s="277"/>
      <c r="AM63" s="277"/>
      <c r="AN63" s="277"/>
      <c r="AO63" s="277"/>
      <c r="AP63" s="277"/>
      <c r="AQ63" s="277"/>
      <c r="AR63" s="277"/>
      <c r="BF63" s="278"/>
      <c r="BG63" s="278"/>
      <c r="BH63" s="278"/>
      <c r="BI63" s="278"/>
      <c r="BJ63" s="278"/>
      <c r="BK63" s="278"/>
      <c r="BL63" s="278"/>
      <c r="BM63" s="278"/>
      <c r="BN63" s="278"/>
      <c r="BO63" s="278"/>
      <c r="CQ63" s="65" t="s">
        <v>158</v>
      </c>
      <c r="CR63" s="66">
        <f>CR43+CR58*CR61</f>
        <v>-4522.0298598840263</v>
      </c>
      <c r="CS63" s="15"/>
      <c r="CT63" s="16"/>
      <c r="CV63" s="65" t="s">
        <v>168</v>
      </c>
      <c r="CW63" s="66">
        <f>CW43+CW61*CW58</f>
        <v>889.42809024065127</v>
      </c>
      <c r="CX63" s="15"/>
      <c r="CY63" s="16"/>
    </row>
    <row r="64" spans="2:103" x14ac:dyDescent="0.3">
      <c r="AB64" s="12" t="s">
        <v>32</v>
      </c>
      <c r="AC64">
        <f>AC59/(SQRT(SUMSQ($AC59:$AE59)))</f>
        <v>-0.26486517991378677</v>
      </c>
      <c r="AD64">
        <f>AD59/(SQRT(SUMSQ($AC59:$AE59)))</f>
        <v>0.95885020167162038</v>
      </c>
      <c r="AE64" s="13">
        <f>AE59/(SQRT(SUMSQ($AC59:$AE59)))</f>
        <v>0.1022385799174179</v>
      </c>
      <c r="AG64" s="109"/>
      <c r="AH64" t="s">
        <v>256</v>
      </c>
      <c r="AJ64" s="277"/>
      <c r="AK64" s="277"/>
      <c r="AL64" s="277"/>
      <c r="AM64" s="277"/>
      <c r="AN64" s="277"/>
      <c r="AO64" s="277"/>
      <c r="AP64" s="277"/>
      <c r="AQ64" s="277"/>
      <c r="AR64" s="277"/>
      <c r="BF64" s="278"/>
      <c r="BG64" s="278"/>
      <c r="BH64" s="278"/>
      <c r="BI64" s="278"/>
      <c r="BJ64" s="278"/>
      <c r="BK64" s="278"/>
      <c r="BL64" s="278"/>
      <c r="BM64" s="278"/>
      <c r="BN64" s="278"/>
      <c r="BO64" s="278"/>
    </row>
    <row r="65" spans="28:103" x14ac:dyDescent="0.3">
      <c r="AB65" s="12" t="s">
        <v>33</v>
      </c>
      <c r="AC65">
        <f>AC62/(SQRT(SUMSQ($AC62:$AE62)))</f>
        <v>0.96423473235863555</v>
      </c>
      <c r="AD65">
        <f>AD62/(SQRT(SUMSQ($AC62:$AE62)))</f>
        <v>0.26444585397579934</v>
      </c>
      <c r="AE65" s="13">
        <f>AE62/(SQRT(SUMSQ($AC62:$AE62)))</f>
        <v>1.7882148312796744E-2</v>
      </c>
      <c r="AG65" s="109"/>
      <c r="AJ65" s="277"/>
      <c r="AK65" s="277"/>
      <c r="AL65" s="277"/>
      <c r="AM65" s="277"/>
      <c r="AN65" s="277"/>
      <c r="AO65" s="277"/>
      <c r="AP65" s="277"/>
      <c r="AQ65" s="277"/>
      <c r="AR65" s="277"/>
      <c r="BF65" s="278"/>
      <c r="BG65" s="278"/>
      <c r="BH65" s="278"/>
      <c r="BI65" s="278"/>
      <c r="BJ65" s="278"/>
      <c r="BK65" s="278"/>
      <c r="BL65" s="278"/>
      <c r="BM65" s="278"/>
      <c r="BN65" s="278"/>
      <c r="BO65" s="278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>
        <f>AC61/(SQRT(SUMSQ($AC61:$AE61)))</f>
        <v>9.8902670594876018E-3</v>
      </c>
      <c r="AD66" s="15">
        <f>AD61/(SQRT(SUMSQ($AC61:$AE61)))</f>
        <v>-0.10331834817351235</v>
      </c>
      <c r="AE66" s="16">
        <f>AE61/(SQRT(SUMSQ($AC61:$AE61)))</f>
        <v>0.99459916627161371</v>
      </c>
      <c r="AG66" s="109"/>
      <c r="AJ66" s="277"/>
      <c r="AK66" s="277"/>
      <c r="AL66" s="277"/>
      <c r="AM66" s="277"/>
      <c r="AN66" s="277"/>
      <c r="AO66" s="277"/>
      <c r="AP66" s="277"/>
      <c r="AQ66" s="277"/>
      <c r="AR66" s="277"/>
      <c r="BF66" s="278"/>
      <c r="BG66" s="278"/>
      <c r="BH66" s="278"/>
      <c r="BI66" s="278"/>
      <c r="BJ66" s="278"/>
      <c r="BK66" s="278"/>
      <c r="BL66" s="278"/>
      <c r="BM66" s="278"/>
      <c r="BN66" s="278"/>
      <c r="BO66" s="278"/>
      <c r="CQ66" s="28" t="s">
        <v>161</v>
      </c>
      <c r="CR66" s="51">
        <f>CC9</f>
        <v>879.68667899148545</v>
      </c>
      <c r="CS66" t="s">
        <v>8</v>
      </c>
      <c r="CT66" s="13"/>
      <c r="CV66" s="28" t="s">
        <v>155</v>
      </c>
      <c r="CW66" s="51">
        <f>CC13</f>
        <v>-706.26457668806313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7"/>
      <c r="AK67" s="277"/>
      <c r="AL67" s="277"/>
      <c r="AM67" s="277"/>
      <c r="AN67" s="277"/>
      <c r="AO67" s="277"/>
      <c r="AP67" s="277"/>
      <c r="AQ67" s="277"/>
      <c r="AR67" s="277"/>
      <c r="BF67" s="278"/>
      <c r="BG67" s="278"/>
      <c r="BH67" s="278"/>
      <c r="BI67" s="278"/>
      <c r="BJ67" s="278"/>
      <c r="BK67" s="278"/>
      <c r="BL67" s="278"/>
      <c r="BM67" s="278"/>
      <c r="BN67" s="278"/>
      <c r="BO67" s="278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>
        <f>($AD$55*AE64)-($AE$55*AD64)</f>
        <v>-121.56790738070234</v>
      </c>
      <c r="AD68">
        <f>($AE$55*AC64)-($AC$55*AE64)</f>
        <v>-32.511776038412208</v>
      </c>
      <c r="AE68" s="13">
        <f>($AC$55*AD64)-($AD$55*AC64)</f>
        <v>-10.027356109858632</v>
      </c>
      <c r="AJ68" s="277"/>
      <c r="AK68" s="277"/>
      <c r="AL68" s="277"/>
      <c r="AM68" s="277"/>
      <c r="AN68" s="277"/>
      <c r="AO68" s="277"/>
      <c r="AP68" s="277"/>
      <c r="AQ68" s="277"/>
      <c r="AR68" s="277"/>
      <c r="BF68" s="278"/>
      <c r="BG68" s="278"/>
      <c r="BH68" s="278"/>
      <c r="BI68" s="278"/>
      <c r="BJ68" s="278"/>
      <c r="BK68" s="278"/>
      <c r="BL68" s="278"/>
      <c r="BM68" s="278"/>
      <c r="BN68" s="278"/>
      <c r="BO68" s="278"/>
      <c r="CQ68" s="12"/>
      <c r="CR68" s="51">
        <f>'Step (6)'!AC65</f>
        <v>0.96423473235863555</v>
      </c>
      <c r="CS68" s="51">
        <f>'Step (6)'!AD65</f>
        <v>0.26444585397579934</v>
      </c>
      <c r="CT68" s="51">
        <f>'Step (6)'!AE65</f>
        <v>1.7882148312796744E-2</v>
      </c>
      <c r="CV68" s="12"/>
      <c r="CW68" s="51">
        <f>CR25</f>
        <v>0.96121770299149067</v>
      </c>
      <c r="CX68" s="51">
        <f>CS25</f>
        <v>0.24276434201258754</v>
      </c>
      <c r="CY68" s="51">
        <f>CT25</f>
        <v>0.13086635053732423</v>
      </c>
    </row>
    <row r="69" spans="28:103" x14ac:dyDescent="0.3">
      <c r="AB69" s="12" t="s">
        <v>74</v>
      </c>
      <c r="AC69">
        <f>($AD$55*AE65)-($AE$55*AD65)</f>
        <v>-33.1421405516381</v>
      </c>
      <c r="AD69">
        <f>($AE$55*AC65)-($AC$55*AE65)</f>
        <v>118.40890768919802</v>
      </c>
      <c r="AE69" s="13">
        <f>($AC$55*AD65)-($AD$55*AC65)</f>
        <v>36.016830926773387</v>
      </c>
      <c r="AJ69" s="277"/>
      <c r="AK69" s="277"/>
      <c r="AL69" s="277"/>
      <c r="AM69" s="277"/>
      <c r="AN69" s="277"/>
      <c r="AO69" s="277"/>
      <c r="AP69" s="277"/>
      <c r="AQ69" s="277"/>
      <c r="AR69" s="277"/>
      <c r="BF69" s="278"/>
      <c r="BG69" s="278"/>
      <c r="BH69" s="278"/>
      <c r="BI69" s="278"/>
      <c r="BJ69" s="278"/>
      <c r="BK69" s="278"/>
      <c r="BL69" s="278"/>
      <c r="BM69" s="278"/>
      <c r="BN69" s="278"/>
      <c r="BO69" s="278"/>
      <c r="CQ69" s="12"/>
      <c r="CT69" s="13"/>
      <c r="CV69" s="12"/>
      <c r="CY69" s="13"/>
    </row>
    <row r="70" spans="28:103" x14ac:dyDescent="0.3">
      <c r="AB70" s="14" t="s">
        <v>75</v>
      </c>
      <c r="AC70" s="15">
        <f>($AD$55*AE66)-($AE$55*AD66)</f>
        <v>-24.499099374552785</v>
      </c>
      <c r="AD70" s="15">
        <f>($AE$55*AC66)-($AC$55*AE66)</f>
        <v>1.3436306670748845</v>
      </c>
      <c r="AE70" s="16">
        <f>($AC$55*AD66)-($AD$55*AC66)</f>
        <v>0.38319390316543217</v>
      </c>
      <c r="AJ70" s="277"/>
      <c r="AK70" s="277"/>
      <c r="AL70" s="277"/>
      <c r="AM70" s="277"/>
      <c r="AN70" s="277"/>
      <c r="AO70" s="277"/>
      <c r="AP70" s="277"/>
      <c r="AQ70" s="277"/>
      <c r="AR70" s="277"/>
      <c r="BF70" s="278"/>
      <c r="BG70" s="278"/>
      <c r="BH70" s="278"/>
      <c r="BI70" s="278"/>
      <c r="BJ70" s="278"/>
      <c r="BK70" s="278"/>
      <c r="BL70" s="278"/>
      <c r="BM70" s="278"/>
      <c r="BN70" s="278"/>
      <c r="BO70" s="278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7"/>
      <c r="AK71" s="277"/>
      <c r="AL71" s="277"/>
      <c r="AM71" s="277"/>
      <c r="AN71" s="277"/>
      <c r="AO71" s="277"/>
      <c r="AP71" s="277"/>
      <c r="AQ71" s="277"/>
      <c r="AR71" s="277"/>
      <c r="BF71" s="278"/>
      <c r="BG71" s="278"/>
      <c r="BH71" s="278"/>
      <c r="BI71" s="278"/>
      <c r="BJ71" s="278"/>
      <c r="BK71" s="278"/>
      <c r="BL71" s="278"/>
      <c r="BM71" s="278"/>
      <c r="BN71" s="278"/>
      <c r="BO71" s="278"/>
      <c r="CQ71" s="12"/>
      <c r="CR71" s="51">
        <f>'Step (6)'!AC59</f>
        <v>-89.992431640625</v>
      </c>
      <c r="CS71" s="51">
        <f>'Step (6)'!AD59</f>
        <v>325.78559875488281</v>
      </c>
      <c r="CT71" s="51">
        <f>'Step (6)'!AE59</f>
        <v>34.737289428710938</v>
      </c>
      <c r="CV71" s="12"/>
      <c r="CW71" s="51">
        <f>CR46</f>
        <v>-86.8619384765625</v>
      </c>
      <c r="CX71" s="51">
        <f>CS46</f>
        <v>309.45964050292969</v>
      </c>
      <c r="CY71" s="51">
        <f>CT46</f>
        <v>63.93902587890625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7"/>
      <c r="AK72" s="277"/>
      <c r="AL72" s="277"/>
      <c r="AM72" s="277"/>
      <c r="AN72" s="277"/>
      <c r="AO72" s="277"/>
      <c r="AP72" s="277"/>
      <c r="AQ72" s="277"/>
      <c r="AR72" s="277"/>
      <c r="BF72" s="278"/>
      <c r="BG72" s="278"/>
      <c r="BH72" s="278"/>
      <c r="BI72" s="278"/>
      <c r="BJ72" s="278"/>
      <c r="BK72" s="278"/>
      <c r="BL72" s="278"/>
      <c r="BM72" s="278"/>
      <c r="BN72" s="278"/>
      <c r="BO72" s="278"/>
      <c r="CQ72" s="12" t="s">
        <v>150</v>
      </c>
      <c r="CR72">
        <f>SQRT(SUMSQ(CR71:CT71))</f>
        <v>339.76693980657404</v>
      </c>
      <c r="CT72" s="13"/>
      <c r="CV72" s="12" t="s">
        <v>150</v>
      </c>
      <c r="CW72">
        <f>SQRT(SUMSQ(CW71:CY71))</f>
        <v>327.71704942900368</v>
      </c>
      <c r="CY72" s="13"/>
    </row>
    <row r="73" spans="28:103" x14ac:dyDescent="0.3">
      <c r="AB73" s="12" t="s">
        <v>76</v>
      </c>
      <c r="AC73" s="20">
        <f>AC26</f>
        <v>33.994873046875</v>
      </c>
      <c r="AD73" s="20">
        <f>AD26</f>
        <v>-102.24539184570313</v>
      </c>
      <c r="AE73" s="21">
        <f>AE26</f>
        <v>179.08511352539063</v>
      </c>
      <c r="AJ73" s="277"/>
      <c r="AK73" s="277"/>
      <c r="AL73" s="277"/>
      <c r="AM73" s="277"/>
      <c r="AN73" s="277"/>
      <c r="AO73" s="277"/>
      <c r="AP73" s="277"/>
      <c r="AQ73" s="277"/>
      <c r="AR73" s="277"/>
      <c r="CQ73" s="28" t="s">
        <v>164</v>
      </c>
      <c r="CR73">
        <f>CR71/$CR$47</f>
        <v>-0.2746040579744719</v>
      </c>
      <c r="CS73">
        <f>CS71/$CR$47</f>
        <v>0.99410634668691755</v>
      </c>
      <c r="CT73" s="13">
        <f>CT71/$CR$47</f>
        <v>0.10599780966304712</v>
      </c>
      <c r="CV73" s="28" t="s">
        <v>153</v>
      </c>
      <c r="CW73">
        <f>CW71/$CR$47</f>
        <v>-0.26505163105766394</v>
      </c>
      <c r="CX73">
        <f>CX71/$CR$47</f>
        <v>0.94428910867504545</v>
      </c>
      <c r="CY73" s="13">
        <f>CY71/$CR$47</f>
        <v>0.19510436210233836</v>
      </c>
    </row>
    <row r="74" spans="28:103" x14ac:dyDescent="0.3">
      <c r="AB74" s="12"/>
      <c r="AE74" s="13"/>
      <c r="AJ74" s="277"/>
      <c r="AK74" s="277"/>
      <c r="AL74" s="277"/>
      <c r="AM74" s="277"/>
      <c r="AN74" s="277"/>
      <c r="AO74" s="277"/>
      <c r="AP74" s="277"/>
      <c r="AQ74" s="277"/>
      <c r="AR74" s="277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7"/>
      <c r="AK75" s="277"/>
      <c r="AL75" s="277"/>
      <c r="AM75" s="277"/>
      <c r="AN75" s="277"/>
      <c r="AO75" s="277"/>
      <c r="AP75" s="277"/>
      <c r="AQ75" s="277"/>
      <c r="AR75" s="277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-42.3741455078125</v>
      </c>
      <c r="AD76" s="20">
        <f>AD26-AD25</f>
        <v>303.47492980957031</v>
      </c>
      <c r="AE76" s="21">
        <f>AE26-AE25</f>
        <v>44.085113525390625</v>
      </c>
      <c r="CQ76" s="12"/>
      <c r="CR76" s="51">
        <f>'Step (6)'!AC60</f>
        <v>-149.29888916015625</v>
      </c>
      <c r="CS76" s="51">
        <f>'Step (6)'!AD60</f>
        <v>-342.14157104492188</v>
      </c>
      <c r="CT76" s="51">
        <f>'Step (6)'!AE60</f>
        <v>-34.056831359863281</v>
      </c>
      <c r="CV76" s="12"/>
      <c r="CW76" s="51">
        <f>CR51</f>
        <v>-134.95709228515625</v>
      </c>
      <c r="CX76" s="51">
        <f>CS51</f>
        <v>-291.56954956054688</v>
      </c>
      <c r="CY76" s="51">
        <f>CT51</f>
        <v>-77.240814208984375</v>
      </c>
    </row>
    <row r="77" spans="28:103" x14ac:dyDescent="0.3">
      <c r="AB77" s="14" t="s">
        <v>44</v>
      </c>
      <c r="AC77" s="15">
        <f>AC76/(SQRT(SUMSQ($AC76:$AE76)))</f>
        <v>-0.13687886363334745</v>
      </c>
      <c r="AD77" s="15">
        <f>AD76/(SQRT(SUMSQ($AC76:$AE76)))</f>
        <v>0.98029831718695737</v>
      </c>
      <c r="AE77" s="16">
        <f>AE76/(SQRT(SUMSQ($AC76:$AE76)))</f>
        <v>0.14240570919335802</v>
      </c>
      <c r="CQ77" s="12" t="s">
        <v>150</v>
      </c>
      <c r="CR77">
        <f>SQRT(SUMSQ(CR76:CT76))</f>
        <v>374.84781005605208</v>
      </c>
      <c r="CT77" s="13"/>
      <c r="CV77" s="12" t="s">
        <v>150</v>
      </c>
      <c r="CW77">
        <f>SQRT(SUMSQ(CW76:CY76))</f>
        <v>330.4426763731816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>
        <f>-CR76/$CR$52</f>
        <v>0.45181479220180171</v>
      </c>
      <c r="CS78">
        <f>-CS76/$CR$52</f>
        <v>1.0354037039045412</v>
      </c>
      <c r="CT78" s="13">
        <f>-CT76/$CR$52</f>
        <v>0.10306426437910095</v>
      </c>
      <c r="CV78" s="28" t="s">
        <v>151</v>
      </c>
      <c r="CW78">
        <f>-CW76/$CR$52</f>
        <v>0.40841302269548269</v>
      </c>
      <c r="CX78">
        <f>-CX76/$CR$52</f>
        <v>0.88236045283468834</v>
      </c>
      <c r="CY78" s="13">
        <f>-CY76/$CR$52</f>
        <v>0.23374951158473659</v>
      </c>
    </row>
    <row r="79" spans="28:103" x14ac:dyDescent="0.3">
      <c r="AB79" s="14" t="s">
        <v>77</v>
      </c>
      <c r="AC79" s="15">
        <f>($AD$73*AE77)-($AE$73*AD77)</f>
        <v>-190.11716295971578</v>
      </c>
      <c r="AD79" s="15">
        <f>($AE$73*AC77)-($AC$73*AE77)</f>
        <v>-29.354030838182897</v>
      </c>
      <c r="AE79" s="16">
        <f>($AC$73*AD77)-($AD$73*AC77)</f>
        <v>19.329883793249643</v>
      </c>
      <c r="CQ79" s="12"/>
      <c r="CT79" s="13"/>
      <c r="CV79" s="12"/>
      <c r="CY79" s="13"/>
    </row>
    <row r="80" spans="28:103" x14ac:dyDescent="0.3">
      <c r="CQ80" s="12" t="s">
        <v>156</v>
      </c>
      <c r="CR80">
        <f>CR68*CR78</f>
        <v>0.43565551523437679</v>
      </c>
      <c r="CS80">
        <f>CS68*CS78</f>
        <v>0.27380821668874206</v>
      </c>
      <c r="CT80" s="13">
        <f>CT68*CT78</f>
        <v>1.8430104613763776E-3</v>
      </c>
      <c r="CV80" s="12" t="s">
        <v>156</v>
      </c>
      <c r="CW80">
        <f>CW68*CW78</f>
        <v>0.39257382754716341</v>
      </c>
      <c r="CX80">
        <f>CX68*CX78</f>
        <v>0.2142056547503419</v>
      </c>
      <c r="CY80" s="13">
        <f>CY68*CY78</f>
        <v>3.0589945520976471E-2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>
        <f>SUM(CR80:CT80)</f>
        <v>0.71130674238449521</v>
      </c>
      <c r="CT81" s="13"/>
      <c r="CV81" s="12" t="s">
        <v>147</v>
      </c>
      <c r="CW81">
        <f>SUM(CW80:CY80)</f>
        <v>0.63736942781848183</v>
      </c>
      <c r="CY81" s="13"/>
    </row>
    <row r="82" spans="28:103" ht="15" thickBot="1" x14ac:dyDescent="0.35">
      <c r="AB82" s="28"/>
      <c r="AC82" s="20">
        <f>AC32</f>
        <v>-44.41510009765625</v>
      </c>
      <c r="AD82" s="20">
        <f>AD32</f>
        <v>-289.82147216796875</v>
      </c>
      <c r="AE82" s="21">
        <f>AE32</f>
        <v>160.66046142578125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>
        <f>CR66/CR81</f>
        <v>1236.7191628783589</v>
      </c>
      <c r="CT83" s="13"/>
      <c r="CV83" s="65" t="s">
        <v>157</v>
      </c>
      <c r="CW83" s="66">
        <f>CW66/CW81</f>
        <v>-1108.0929612601408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-35.42529296875</v>
      </c>
      <c r="AD85" s="20">
        <f>AD32-AD31</f>
        <v>-205.75677490234375</v>
      </c>
      <c r="AE85" s="21">
        <f>AE32-AE31</f>
        <v>-133.82247924804688</v>
      </c>
      <c r="CQ85" s="12" t="s">
        <v>159</v>
      </c>
      <c r="CR85">
        <f>CR73*CR78</f>
        <v>-0.12407017539150753</v>
      </c>
      <c r="CS85">
        <f>CS73*CS78</f>
        <v>1.0293013934346464</v>
      </c>
      <c r="CT85" s="13">
        <f>CT73*CT78</f>
        <v>1.092458627871791E-2</v>
      </c>
      <c r="CV85" s="12" t="s">
        <v>159</v>
      </c>
      <c r="CW85">
        <f>CW73*CW78</f>
        <v>-0.10825053781062841</v>
      </c>
      <c r="CX85">
        <f>CX73*CX78</f>
        <v>0.83320336553737728</v>
      </c>
      <c r="CY85" s="13">
        <f>CY73*CY78</f>
        <v>4.5605549349473182E-2</v>
      </c>
    </row>
    <row r="86" spans="28:103" x14ac:dyDescent="0.3">
      <c r="AB86" s="14"/>
      <c r="AC86" s="15">
        <f>AC85/(SQRT(SUMSQ($AC85:$AE85)))</f>
        <v>-0.14284943054884444</v>
      </c>
      <c r="AD86" s="15">
        <f>AD85/(SQRT(SUMSQ($AC85:$AE85)))</f>
        <v>-0.82969640229354158</v>
      </c>
      <c r="AE86" s="16">
        <f>AE85/(SQRT(SUMSQ($AC85:$AE85)))</f>
        <v>-0.53962757547499773</v>
      </c>
      <c r="CQ86" s="12" t="s">
        <v>160</v>
      </c>
      <c r="CR86">
        <f>SQRT(SUMSQ(CR85:CT85))</f>
        <v>1.0368095840285936</v>
      </c>
      <c r="CT86" s="13"/>
      <c r="CV86" s="12" t="s">
        <v>160</v>
      </c>
      <c r="CW86">
        <f>SQRT(SUMSQ(CW85:CY85))</f>
        <v>0.841442745176741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>
        <f>CC8-CR83*CR86</f>
        <v>824.53895346061699</v>
      </c>
      <c r="CS88" s="15"/>
      <c r="CT88" s="16"/>
      <c r="CV88" s="65" t="s">
        <v>158</v>
      </c>
      <c r="CW88" s="66">
        <f>CC12-CW83*CW86</f>
        <v>-2919.9362438834273</v>
      </c>
      <c r="CX88" s="15"/>
      <c r="CY88" s="16"/>
    </row>
    <row r="89" spans="28:103" x14ac:dyDescent="0.3">
      <c r="AB89" s="28"/>
      <c r="AC89" s="20">
        <f>AC34</f>
        <v>-75.5799560546875</v>
      </c>
      <c r="AD89" s="20">
        <f>AD34</f>
        <v>-292.07431030273438</v>
      </c>
      <c r="AE89" s="21">
        <f>AE34</f>
        <v>324.80108642578125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-72.35418701171875</v>
      </c>
      <c r="AD92" s="20">
        <f>AD34-AD33</f>
        <v>-228.97225952148438</v>
      </c>
      <c r="AE92" s="21">
        <f>AE34-AE33</f>
        <v>194.63888549804688</v>
      </c>
    </row>
    <row r="93" spans="28:103" x14ac:dyDescent="0.3">
      <c r="AB93" s="14"/>
      <c r="AC93" s="15">
        <f>AC92/(SQRT(SUMSQ($AC92:$AE92)))</f>
        <v>-0.23407417668695424</v>
      </c>
      <c r="AD93" s="15">
        <f>AD92/(SQRT(SUMSQ($AC92:$AE92)))</f>
        <v>-0.74075178431570776</v>
      </c>
      <c r="AE93" s="16">
        <f>AE92/(SQRT(SUMSQ($AC92:$AE92)))</f>
        <v>0.62967934207929976</v>
      </c>
    </row>
    <row r="97" spans="28:31" x14ac:dyDescent="0.3">
      <c r="AB97" s="258"/>
      <c r="AC97" s="258"/>
      <c r="AD97" s="258"/>
      <c r="AE97" s="258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F39:BO72"/>
    <mergeCell ref="B40:H61"/>
    <mergeCell ref="U44:X44"/>
    <mergeCell ref="AJ45:AR75"/>
    <mergeCell ref="AB97:AE97"/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</mergeCells>
  <dataValidations count="1">
    <dataValidation type="list" allowBlank="1" showInputMessage="1" showErrorMessage="1" sqref="C36" xr:uid="{DB7B08EC-2023-4AC5-8C27-7D0CDE2D6E98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F95D-9BB8-4F05-BB39-E4A60D54D872}">
  <dimension ref="B1:DZ102"/>
  <sheetViews>
    <sheetView zoomScaleNormal="100" workbookViewId="0">
      <selection activeCell="C9" sqref="C9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59" t="s">
        <v>118</v>
      </c>
      <c r="C2" s="260"/>
      <c r="D2" s="260"/>
      <c r="E2" s="260"/>
      <c r="F2" s="260"/>
      <c r="G2" s="261"/>
      <c r="K2" s="271" t="s">
        <v>133</v>
      </c>
      <c r="L2" s="272"/>
      <c r="M2" s="272"/>
      <c r="N2" s="273"/>
      <c r="U2" s="265" t="s">
        <v>148</v>
      </c>
      <c r="V2" s="266"/>
      <c r="W2" s="266"/>
      <c r="X2" s="267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(7)'!AB81</f>
        <v>Pullrod Position</v>
      </c>
      <c r="CR2" s="52" t="str">
        <f>'Step (7)'!AC81</f>
        <v>x</v>
      </c>
      <c r="CS2" s="52" t="str">
        <f>'Step (7)'!AD81</f>
        <v>y</v>
      </c>
      <c r="CT2" s="53" t="str">
        <f>'Step (7)'!AE81</f>
        <v>z</v>
      </c>
      <c r="CU2" s="52"/>
      <c r="CV2" s="54" t="str">
        <f>'Step (7)'!AB88</f>
        <v>Pushrod Position</v>
      </c>
      <c r="CW2" s="52" t="str">
        <f>'Step (7)'!AC88</f>
        <v>x</v>
      </c>
      <c r="CX2" s="52" t="str">
        <f>'Step (7)'!AD88</f>
        <v>y</v>
      </c>
      <c r="CY2" s="55" t="str">
        <f>'Step (7)'!AE88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2" t="s">
        <v>133</v>
      </c>
      <c r="V3" s="263"/>
      <c r="W3" s="263"/>
      <c r="X3" s="264"/>
      <c r="AB3" s="6">
        <v>1</v>
      </c>
      <c r="AC3" s="9">
        <f>'Step (7)'!B5</f>
        <v>859.03302001953125</v>
      </c>
      <c r="AD3" s="10">
        <f>'Step (7)'!C5</f>
        <v>236.43745422363281</v>
      </c>
      <c r="AE3" s="11">
        <f>'Step (7)'!D5</f>
        <v>251.494873046875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(7)'!AB82</f>
        <v>0</v>
      </c>
      <c r="CR3">
        <f>'Step (7)'!AC82</f>
        <v>-44.41510009765625</v>
      </c>
      <c r="CS3">
        <f>'Step (7)'!AD82</f>
        <v>-289.82147216796875</v>
      </c>
      <c r="CT3" s="13">
        <f>'Step (7)'!AE82</f>
        <v>160.66046142578125</v>
      </c>
      <c r="CV3" s="12"/>
      <c r="CW3">
        <f>'Step (7)'!AC89</f>
        <v>-75.5799560546875</v>
      </c>
      <c r="CX3">
        <f>'Step (7)'!AD89</f>
        <v>-292.07431030273438</v>
      </c>
      <c r="CY3" s="56">
        <f>'Step (7)'!AE89</f>
        <v>324.80108642578125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772.17108154296875</v>
      </c>
      <c r="C4" s="78">
        <v>545.8970947265625</v>
      </c>
      <c r="D4" s="71">
        <v>315.43389892578125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>
        <f>IF($B$36=0,W5,
IF($B$36=1, W29,
IF($B$36=2, W5,W29)))</f>
        <v>-0.32323395607283001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(7)'!B4</f>
        <v>772.17108154296875</v>
      </c>
      <c r="AD4">
        <f>'Step (7)'!C4</f>
        <v>545.8970947265625</v>
      </c>
      <c r="AE4" s="13">
        <f>'Step (7)'!D4</f>
        <v>315.43389892578125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>
        <f>'Step (7)'!AK5</f>
        <v>-0.26505163105766394</v>
      </c>
      <c r="BD4" s="33">
        <f>'Step (7)'!AL5</f>
        <v>0.96121770299149067</v>
      </c>
      <c r="BE4" s="33">
        <f>'Step (7)'!AM5</f>
        <v>-7.6211287414886156E-2</v>
      </c>
      <c r="BF4" s="33">
        <f>'Step (7)'!AN5</f>
        <v>-0.13687886363334745</v>
      </c>
      <c r="BG4" s="33">
        <f>'Step (7)'!AO5</f>
        <v>-0.26486517991378677</v>
      </c>
      <c r="BH4" s="33">
        <f>'Step (7)'!AP5</f>
        <v>0.96423473235863555</v>
      </c>
      <c r="BI4" s="33">
        <f>'Step (7)'!AQ5</f>
        <v>9.8902670594876018E-3</v>
      </c>
      <c r="BJ4" s="33"/>
      <c r="BK4" s="33">
        <f>'Step (7)'!AS5</f>
        <v>0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>
        <f>'Step (7)'!BU15</f>
        <v>-200.46660885492287</v>
      </c>
      <c r="CD4" t="s">
        <v>23</v>
      </c>
      <c r="CE4" s="277" t="e" vm="1">
        <v>#VALUE!</v>
      </c>
      <c r="CF4" s="277"/>
      <c r="CG4" s="277"/>
      <c r="CH4" s="277"/>
      <c r="CI4" s="277"/>
      <c r="CJ4" s="277"/>
      <c r="CK4" s="277"/>
      <c r="CL4" s="277"/>
      <c r="CM4" s="277"/>
      <c r="CN4" s="277"/>
      <c r="CO4" s="277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859.03302001953125</v>
      </c>
      <c r="C5" s="78">
        <v>236.43745422363281</v>
      </c>
      <c r="D5" s="71">
        <v>251.494873046875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>
        <f>IF($B$36=0,W6,
IF($B$36=1, W30,
IF($B$36=2, W6,W30)))</f>
        <v>-9.3761798214224687E-2</v>
      </c>
      <c r="N5" s="89" t="s">
        <v>141</v>
      </c>
      <c r="U5" s="88" t="s">
        <v>128</v>
      </c>
      <c r="V5" s="7" t="s">
        <v>2</v>
      </c>
      <c r="W5" s="172">
        <f>'Step (7)'!BU26/1000</f>
        <v>-0.32323395607283001</v>
      </c>
      <c r="X5" s="89" t="s">
        <v>141</v>
      </c>
      <c r="AB5" s="7">
        <v>3</v>
      </c>
      <c r="AC5" s="12">
        <f>'Step (7)'!B6</f>
        <v>637.2139892578125</v>
      </c>
      <c r="AD5">
        <f>'Step (7)'!C6</f>
        <v>254.32754516601563</v>
      </c>
      <c r="AE5" s="13">
        <f>'Step (7)'!D6</f>
        <v>238.19308471679688</v>
      </c>
      <c r="AI5" s="9" t="s">
        <v>58</v>
      </c>
      <c r="AJ5" s="11" t="s">
        <v>56</v>
      </c>
      <c r="AK5" s="9">
        <f>AC46</f>
        <v>-0.26505163105766394</v>
      </c>
      <c r="AL5" s="10">
        <f>AC47</f>
        <v>0.96121770299149067</v>
      </c>
      <c r="AM5" s="10">
        <f>AC48</f>
        <v>-7.6211287414886156E-2</v>
      </c>
      <c r="AN5" s="10">
        <f>AC77</f>
        <v>-0.13687886363334745</v>
      </c>
      <c r="AO5" s="10">
        <f>AC64</f>
        <v>-0.26486517991378677</v>
      </c>
      <c r="AP5" s="10">
        <f>AC65</f>
        <v>0.96423473235863555</v>
      </c>
      <c r="AQ5" s="11">
        <f>AC66</f>
        <v>9.8902670594876018E-3</v>
      </c>
      <c r="AR5" s="7"/>
      <c r="AS5" s="13">
        <f>AC18</f>
        <v>0</v>
      </c>
      <c r="AT5" t="s">
        <v>8</v>
      </c>
      <c r="BB5" s="33" t="s">
        <v>57</v>
      </c>
      <c r="BC5" s="33">
        <f>'Step (7)'!AK6</f>
        <v>0.94428910867504545</v>
      </c>
      <c r="BD5" s="33">
        <f>'Step (7)'!AL6</f>
        <v>0.24276434201258754</v>
      </c>
      <c r="BE5" s="33">
        <f>'Step (7)'!AM6</f>
        <v>-0.22222410644411153</v>
      </c>
      <c r="BF5" s="33">
        <f>'Step (7)'!AN6</f>
        <v>0.98029831718695737</v>
      </c>
      <c r="BG5" s="33">
        <f>'Step (7)'!AO6</f>
        <v>0.95885020167162038</v>
      </c>
      <c r="BH5" s="33">
        <f>'Step (7)'!AP6</f>
        <v>0.26444585397579934</v>
      </c>
      <c r="BI5" s="33">
        <f>'Step (7)'!AQ6</f>
        <v>-0.10331834817351235</v>
      </c>
      <c r="BJ5" s="33"/>
      <c r="BK5" s="33">
        <f>'Step (7)'!AS6</f>
        <v>0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>
        <f>'Step (7)'!BU16</f>
        <v>7.9520812117124322</v>
      </c>
      <c r="CD5" t="s">
        <v>24</v>
      </c>
      <c r="CE5" s="277"/>
      <c r="CF5" s="277"/>
      <c r="CG5" s="277"/>
      <c r="CH5" s="277"/>
      <c r="CI5" s="277"/>
      <c r="CJ5" s="277"/>
      <c r="CK5" s="277"/>
      <c r="CL5" s="277"/>
      <c r="CM5" s="277"/>
      <c r="CN5" s="277"/>
      <c r="CO5" s="277"/>
      <c r="CQ5" s="50" t="str">
        <f>'Step (7)'!AB84</f>
        <v>Pullrod Unit Vector</v>
      </c>
      <c r="CR5" t="str">
        <f>'Step (7)'!AC84</f>
        <v>i</v>
      </c>
      <c r="CS5" t="str">
        <f>'Step (7)'!AD84</f>
        <v>j</v>
      </c>
      <c r="CT5" s="13" t="str">
        <f>'Step (7)'!AE84</f>
        <v>k</v>
      </c>
      <c r="CV5" s="12" t="str">
        <f>'Step (7)'!AB91</f>
        <v>Pushrod Unit Vector</v>
      </c>
      <c r="CW5" t="str">
        <f>'Step (7)'!AC91</f>
        <v>i</v>
      </c>
      <c r="CX5" t="str">
        <f>'Step (7)'!AD91</f>
        <v>j</v>
      </c>
      <c r="CY5" s="56" t="str">
        <f>'Step (7)'!AE91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724.5831298828125</v>
      </c>
      <c r="DK5">
        <f t="shared" ref="DK5:DL5" si="0">C22</f>
        <v>259.80364990234375</v>
      </c>
      <c r="DL5">
        <f t="shared" si="0"/>
        <v>173.92433166503906</v>
      </c>
    </row>
    <row r="6" spans="2:118" x14ac:dyDescent="0.3">
      <c r="B6" s="77">
        <v>637.2139892578125</v>
      </c>
      <c r="C6" s="78">
        <v>254.32754516601563</v>
      </c>
      <c r="D6" s="71">
        <v>238.19308471679688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>
        <f>'Step (7)'!BU27/1000</f>
        <v>-9.3761798214224687E-2</v>
      </c>
      <c r="X6" s="89" t="s">
        <v>141</v>
      </c>
      <c r="AB6" s="7">
        <v>4</v>
      </c>
      <c r="AC6" s="12">
        <f>'Step (7)'!B8</f>
        <v>855</v>
      </c>
      <c r="AD6">
        <f>'Step (7)'!C8</f>
        <v>200.97999572753906</v>
      </c>
      <c r="AE6" s="13">
        <f>'Step (7)'!D8</f>
        <v>160</v>
      </c>
      <c r="AI6" s="12"/>
      <c r="AJ6" s="13" t="s">
        <v>57</v>
      </c>
      <c r="AK6" s="12">
        <f>AD46</f>
        <v>0.94428910867504545</v>
      </c>
      <c r="AL6">
        <f>AD47</f>
        <v>0.24276434201258754</v>
      </c>
      <c r="AM6">
        <f>AD48</f>
        <v>-0.22222410644411153</v>
      </c>
      <c r="AN6">
        <f>AD77</f>
        <v>0.98029831718695737</v>
      </c>
      <c r="AO6">
        <f>AD64</f>
        <v>0.95885020167162038</v>
      </c>
      <c r="AP6">
        <f>AD65</f>
        <v>0.26444585397579934</v>
      </c>
      <c r="AQ6" s="13">
        <f>AD66</f>
        <v>-0.10331834817351235</v>
      </c>
      <c r="AR6" s="7"/>
      <c r="AS6" s="13">
        <f>AD18</f>
        <v>0</v>
      </c>
      <c r="AT6" t="s">
        <v>8</v>
      </c>
      <c r="BB6" s="33" t="s">
        <v>59</v>
      </c>
      <c r="BC6" s="33">
        <f>'Step (7)'!AK7</f>
        <v>0.19510436210233836</v>
      </c>
      <c r="BD6" s="33">
        <f>'Step (7)'!AL7</f>
        <v>0.13086635053732423</v>
      </c>
      <c r="BE6" s="33">
        <f>'Step (7)'!AM7</f>
        <v>0.97201249281358626</v>
      </c>
      <c r="BF6" s="33">
        <f>'Step (7)'!AN7</f>
        <v>0.14240570919335802</v>
      </c>
      <c r="BG6" s="33">
        <f>'Step (7)'!AO7</f>
        <v>0.1022385799174179</v>
      </c>
      <c r="BH6" s="33">
        <f>'Step (7)'!AP7</f>
        <v>1.7882148312796744E-2</v>
      </c>
      <c r="BI6" s="33">
        <f>'Step (7)'!AQ7</f>
        <v>0.99459916627161371</v>
      </c>
      <c r="BJ6" s="33"/>
      <c r="BK6" s="33">
        <f>'Step (7)'!AS7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>
        <f>'Step (7)'!BU17</f>
        <v>1686.6978147504726</v>
      </c>
      <c r="CD6" t="s">
        <v>25</v>
      </c>
      <c r="CE6" s="277"/>
      <c r="CF6" s="277"/>
      <c r="CG6" s="277"/>
      <c r="CH6" s="277"/>
      <c r="CI6" s="277"/>
      <c r="CJ6" s="277"/>
      <c r="CK6" s="277"/>
      <c r="CL6" s="277"/>
      <c r="CM6" s="277"/>
      <c r="CN6" s="277"/>
      <c r="CO6" s="277"/>
      <c r="CQ6" s="50"/>
      <c r="CR6">
        <f>'Step (7)'!AC86</f>
        <v>-0.14284943054884444</v>
      </c>
      <c r="CS6">
        <f>'Step (7)'!AD86</f>
        <v>-0.82969640229354158</v>
      </c>
      <c r="CT6" s="13">
        <f>'Step (7)'!AE86</f>
        <v>-0.53962757547499773</v>
      </c>
      <c r="CV6" s="12"/>
      <c r="CW6">
        <f>'Step (7)'!AC93</f>
        <v>-0.23407417668695424</v>
      </c>
      <c r="CX6">
        <f>'Step (7)'!AD93</f>
        <v>-0.74075178431570776</v>
      </c>
      <c r="CY6" s="57">
        <f>'Step (7)'!AE93</f>
        <v>0.62967934207929976</v>
      </c>
      <c r="DB6" t="s">
        <v>392</v>
      </c>
      <c r="DC6">
        <f>B14-B$19</f>
        <v>67.40521240234375</v>
      </c>
      <c r="DD6">
        <f t="shared" ref="DD6:DE7" si="1">C14-C$19</f>
        <v>268.5982666015625</v>
      </c>
      <c r="DE6">
        <f t="shared" si="1"/>
        <v>-178.8875732421875</v>
      </c>
      <c r="DI6" t="s">
        <v>412</v>
      </c>
      <c r="DJ6">
        <f>B12</f>
        <v>769.64117431640625</v>
      </c>
      <c r="DK6">
        <f t="shared" ref="DK6:DL7" si="2">C12</f>
        <v>522.6356201171875</v>
      </c>
      <c r="DL6">
        <f t="shared" si="2"/>
        <v>319.48294067382813</v>
      </c>
    </row>
    <row r="7" spans="2:118" x14ac:dyDescent="0.3">
      <c r="B7" s="80">
        <v>812.6258544921875</v>
      </c>
      <c r="C7" s="81">
        <v>504.45492553710938</v>
      </c>
      <c r="D7" s="73">
        <v>204.08511352539063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>
        <f>IF($B$36=0,W7,
IF($B$36=1, W32,
IF($B$36=2, W7,W32)))</f>
        <v>-8.0242816086135871E-2</v>
      </c>
      <c r="N7" s="91" t="s">
        <v>141</v>
      </c>
      <c r="U7" s="90" t="s">
        <v>131</v>
      </c>
      <c r="V7" s="30" t="s">
        <v>2</v>
      </c>
      <c r="W7" s="173">
        <f>'Step (7)'!BU28/1000</f>
        <v>-8.0242816086135871E-2</v>
      </c>
      <c r="X7" s="91" t="s">
        <v>141</v>
      </c>
      <c r="AB7" s="7">
        <v>5</v>
      </c>
      <c r="AC7" s="12">
        <f>'Step (7)'!B7</f>
        <v>812.6258544921875</v>
      </c>
      <c r="AD7">
        <f>'Step (7)'!C7</f>
        <v>504.45492553710938</v>
      </c>
      <c r="AE7" s="13">
        <f>'Step (7)'!D7</f>
        <v>204.08511352539063</v>
      </c>
      <c r="AI7" s="14"/>
      <c r="AJ7" s="16" t="s">
        <v>59</v>
      </c>
      <c r="AK7" s="12">
        <f>AE46</f>
        <v>0.19510436210233836</v>
      </c>
      <c r="AL7">
        <f>AE47</f>
        <v>0.13086635053732423</v>
      </c>
      <c r="AM7">
        <f>AE48</f>
        <v>0.97201249281358626</v>
      </c>
      <c r="AN7">
        <f>AE77</f>
        <v>0.14240570919335802</v>
      </c>
      <c r="AO7">
        <f>AE64</f>
        <v>0.1022385799174179</v>
      </c>
      <c r="AP7">
        <f>AE65</f>
        <v>1.7882148312796744E-2</v>
      </c>
      <c r="AQ7" s="13">
        <f>AE66</f>
        <v>0.99459916627161371</v>
      </c>
      <c r="AR7" s="7"/>
      <c r="AS7" s="13">
        <f>AE18</f>
        <v>1656</v>
      </c>
      <c r="AT7" t="s">
        <v>8</v>
      </c>
      <c r="BB7" s="33" t="s">
        <v>61</v>
      </c>
      <c r="BC7" s="33">
        <f>'Step (7)'!AK8</f>
        <v>-286.11654151575834</v>
      </c>
      <c r="BD7" s="33">
        <f>'Step (7)'!AL8</f>
        <v>-78.464090220799434</v>
      </c>
      <c r="BE7" s="33">
        <f>'Step (7)'!AM8</f>
        <v>5.4399216446600533</v>
      </c>
      <c r="BF7" s="33">
        <f>'Step (7)'!AN8</f>
        <v>-190.11716295971578</v>
      </c>
      <c r="BG7" s="33">
        <f>'Step (7)'!AO8</f>
        <v>-121.56790738070234</v>
      </c>
      <c r="BH7" s="33">
        <f>'Step (7)'!AP8</f>
        <v>-33.1421405516381</v>
      </c>
      <c r="BI7" s="33">
        <f>'Step (7)'!AQ8</f>
        <v>-24.499099374552785</v>
      </c>
      <c r="BJ7" s="33"/>
      <c r="BK7" s="33">
        <f>'Step (7)'!AS8</f>
        <v>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>
        <f>'Step (7)'!BU18</f>
        <v>-80.242816086135917</v>
      </c>
      <c r="CD7" t="s">
        <v>45</v>
      </c>
      <c r="CE7" s="277"/>
      <c r="CF7" s="277"/>
      <c r="CG7" s="277"/>
      <c r="CH7" s="277"/>
      <c r="CI7" s="277"/>
      <c r="CJ7" s="277"/>
      <c r="CK7" s="277"/>
      <c r="CL7" s="277"/>
      <c r="CM7" s="277"/>
      <c r="CN7" s="277"/>
      <c r="CO7" s="277"/>
      <c r="CQ7" s="50"/>
      <c r="CT7" s="13"/>
      <c r="CV7" s="12"/>
      <c r="CY7" s="56"/>
      <c r="DB7" t="s">
        <v>393</v>
      </c>
      <c r="DC7">
        <f>B15-B$19</f>
        <v>-4.948974609375</v>
      </c>
      <c r="DD7">
        <f t="shared" si="1"/>
        <v>39.626007080078125</v>
      </c>
      <c r="DE7">
        <f t="shared" si="1"/>
        <v>15.751312255859375</v>
      </c>
      <c r="DI7" t="s">
        <v>413</v>
      </c>
      <c r="DJ7">
        <f>B13</f>
        <v>734.21588134765625</v>
      </c>
      <c r="DK7">
        <f t="shared" si="2"/>
        <v>316.87884521484375</v>
      </c>
      <c r="DL7">
        <f t="shared" si="2"/>
        <v>185.66046142578125</v>
      </c>
    </row>
    <row r="8" spans="2:118" x14ac:dyDescent="0.3">
      <c r="B8" s="80">
        <v>855</v>
      </c>
      <c r="C8" s="81">
        <v>200.97999572753906</v>
      </c>
      <c r="D8" s="73">
        <v>160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>
        <f>IF($B$36=0,W8,
IF($B$36=1, W33,
IF($B$36=2, W8,W33)))</f>
        <v>0.56982415358603644</v>
      </c>
      <c r="N8" s="89" t="s">
        <v>141</v>
      </c>
      <c r="U8" s="88" t="s">
        <v>132</v>
      </c>
      <c r="V8" s="7" t="s">
        <v>2</v>
      </c>
      <c r="W8" s="172">
        <f>'Step (7)'!BU29/1000</f>
        <v>0.56982415358603644</v>
      </c>
      <c r="X8" s="89" t="s">
        <v>141</v>
      </c>
      <c r="AB8" s="7">
        <v>6</v>
      </c>
      <c r="AC8" s="12">
        <f>'Step (7)'!B10</f>
        <v>868.49359130859375</v>
      </c>
      <c r="AD8">
        <f>'Step (7)'!C10</f>
        <v>243.52635192871094</v>
      </c>
      <c r="AE8" s="13">
        <f>'Step (7)'!D10</f>
        <v>113.06121826171875</v>
      </c>
      <c r="AI8" s="12" t="s">
        <v>60</v>
      </c>
      <c r="AJ8" s="13" t="s">
        <v>61</v>
      </c>
      <c r="AK8" s="12">
        <f>AC50</f>
        <v>-286.11654151575834</v>
      </c>
      <c r="AL8">
        <f>AC51</f>
        <v>-78.464090220799434</v>
      </c>
      <c r="AM8">
        <f>AC52</f>
        <v>5.4399216446600533</v>
      </c>
      <c r="AN8">
        <f>AC79</f>
        <v>-190.11716295971578</v>
      </c>
      <c r="AO8">
        <f>AC68</f>
        <v>-121.56790738070234</v>
      </c>
      <c r="AP8">
        <f>AC69</f>
        <v>-33.1421405516381</v>
      </c>
      <c r="AQ8" s="13">
        <f>AC70</f>
        <v>-24.499099374552785</v>
      </c>
      <c r="AR8" s="7"/>
      <c r="AS8" s="13">
        <f>AC19*1000</f>
        <v>0</v>
      </c>
      <c r="AT8" t="s">
        <v>422</v>
      </c>
      <c r="BB8" s="33" t="s">
        <v>62</v>
      </c>
      <c r="BC8" s="33">
        <f>'Step (7)'!AK9</f>
        <v>-75.719623975023296</v>
      </c>
      <c r="BD8" s="33">
        <f>'Step (7)'!AL9</f>
        <v>280.01558872135837</v>
      </c>
      <c r="BE8" s="33">
        <f>'Step (7)'!AM9</f>
        <v>-15.855237938655321</v>
      </c>
      <c r="BF8" s="33">
        <f>'Step (7)'!AN9</f>
        <v>-29.354030838182897</v>
      </c>
      <c r="BG8" s="33">
        <f>'Step (7)'!AO9</f>
        <v>-32.511776038412208</v>
      </c>
      <c r="BH8" s="33">
        <f>'Step (7)'!AP9</f>
        <v>118.40890768919802</v>
      </c>
      <c r="BI8" s="33">
        <f>'Step (7)'!AQ9</f>
        <v>1.3436306670748845</v>
      </c>
      <c r="BJ8" s="33"/>
      <c r="BK8" s="33">
        <f>'Step (7)'!AS9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>
        <f>'Step (7)'!BU19</f>
        <v>606.19202412050277</v>
      </c>
      <c r="CD8" t="s">
        <v>46</v>
      </c>
      <c r="CE8" s="277"/>
      <c r="CF8" s="277"/>
      <c r="CG8" s="277"/>
      <c r="CH8" s="277"/>
      <c r="CI8" s="277"/>
      <c r="CJ8" s="277"/>
      <c r="CK8" s="277"/>
      <c r="CL8" s="277"/>
      <c r="CM8" s="277"/>
      <c r="CN8" s="277"/>
      <c r="CO8" s="277"/>
      <c r="CQ8" s="50" t="str">
        <f>'Step (7)'!AB36</f>
        <v>Upper Pickup Position</v>
      </c>
      <c r="CR8" t="str">
        <f>'Step (7)'!AC36</f>
        <v>x</v>
      </c>
      <c r="CS8" t="str">
        <f>'Step (7)'!AD36</f>
        <v>y</v>
      </c>
      <c r="CT8" s="13" t="str">
        <f>'Step (7)'!AE36</f>
        <v>z</v>
      </c>
      <c r="CV8" s="12" t="str">
        <f>'Step (7)'!AB54</f>
        <v>Lower Pickup Position</v>
      </c>
      <c r="CW8" t="str">
        <f>'Step (7)'!AC54</f>
        <v>x</v>
      </c>
      <c r="CX8" t="str">
        <f>'Step (7)'!AD54</f>
        <v>y</v>
      </c>
      <c r="CY8" s="56" t="str">
        <f>'Step (7)'!AE54</f>
        <v>z</v>
      </c>
      <c r="DB8" t="s">
        <v>385</v>
      </c>
      <c r="DC8">
        <f>B17-B$19</f>
        <v>-12.371337890625</v>
      </c>
      <c r="DD8">
        <f t="shared" ref="DD8:DE9" si="3">C17-C$19</f>
        <v>42.320098876953125</v>
      </c>
      <c r="DE8">
        <f t="shared" si="3"/>
        <v>38.427978515625</v>
      </c>
      <c r="DI8" t="s">
        <v>385</v>
      </c>
      <c r="DJ8">
        <f>B20</f>
        <v>732.3968505859375</v>
      </c>
      <c r="DK8">
        <f t="shared" ref="DK8:DL9" si="4">C20</f>
        <v>301.06387329101563</v>
      </c>
      <c r="DL8">
        <f t="shared" si="4"/>
        <v>221.27531433105469</v>
      </c>
    </row>
    <row r="9" spans="2:118" x14ac:dyDescent="0.3">
      <c r="B9" s="83">
        <v>778.50115966796875</v>
      </c>
      <c r="C9" s="84">
        <v>569.31195068359375</v>
      </c>
      <c r="D9" s="69">
        <v>147.79850769042969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>
        <f>IF($B$36=0,W9,
IF($B$36=1, W34,
IF($B$36=2, W9,W34)))</f>
        <v>0.13240316460855359</v>
      </c>
      <c r="N9" s="89" t="s">
        <v>141</v>
      </c>
      <c r="U9" s="88" t="s">
        <v>132</v>
      </c>
      <c r="V9" s="7" t="s">
        <v>3</v>
      </c>
      <c r="W9" s="172">
        <f>'Step (7)'!BU30/1000</f>
        <v>0.13240316460855359</v>
      </c>
      <c r="X9" s="89" t="s">
        <v>141</v>
      </c>
      <c r="AB9" s="7">
        <v>7</v>
      </c>
      <c r="AC9" s="12">
        <f>'Step (7)'!B9</f>
        <v>778.50115966796875</v>
      </c>
      <c r="AD9">
        <f>'Step (7)'!C9</f>
        <v>569.31195068359375</v>
      </c>
      <c r="AE9" s="13">
        <f>'Step (7)'!D9</f>
        <v>147.79850769042969</v>
      </c>
      <c r="AI9" s="12"/>
      <c r="AJ9" s="13" t="s">
        <v>62</v>
      </c>
      <c r="AK9" s="12">
        <f>AD50</f>
        <v>-75.719623975023296</v>
      </c>
      <c r="AL9">
        <f>AD51</f>
        <v>280.01558872135837</v>
      </c>
      <c r="AM9">
        <f>AD52</f>
        <v>-15.855237938655321</v>
      </c>
      <c r="AN9">
        <f>AD79</f>
        <v>-29.354030838182897</v>
      </c>
      <c r="AO9">
        <f>AD68</f>
        <v>-32.511776038412208</v>
      </c>
      <c r="AP9">
        <f>AD69</f>
        <v>118.40890768919802</v>
      </c>
      <c r="AQ9" s="13">
        <f>AD70</f>
        <v>1.3436306670748845</v>
      </c>
      <c r="AR9" s="7"/>
      <c r="AS9" s="13">
        <f>AD19*1000</f>
        <v>0</v>
      </c>
      <c r="AT9" t="s">
        <v>422</v>
      </c>
      <c r="BB9" s="33" t="s">
        <v>63</v>
      </c>
      <c r="BC9" s="33">
        <f>'Step (7)'!AK10</f>
        <v>-22.216006459515562</v>
      </c>
      <c r="BD9" s="33">
        <f>'Step (7)'!AL10</f>
        <v>56.876900666861133</v>
      </c>
      <c r="BE9" s="33">
        <f>'Step (7)'!AM10</f>
        <v>-3.1983463940900432</v>
      </c>
      <c r="BF9" s="33">
        <f>'Step (7)'!AN10</f>
        <v>19.329883793249643</v>
      </c>
      <c r="BG9" s="33">
        <f>'Step (7)'!AO10</f>
        <v>-10.027356109858632</v>
      </c>
      <c r="BH9" s="33">
        <f>'Step (7)'!AP10</f>
        <v>36.016830926773387</v>
      </c>
      <c r="BI9" s="33">
        <f>'Step (7)'!AQ10</f>
        <v>0.38319390316543217</v>
      </c>
      <c r="BJ9" s="33"/>
      <c r="BK9" s="33">
        <f>'Step (7)'!AS10</f>
        <v>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>
        <f>'Step (7)'!BU20</f>
        <v>225.4050137509669</v>
      </c>
      <c r="CD9" t="s">
        <v>47</v>
      </c>
      <c r="CE9" s="277"/>
      <c r="CF9" s="277"/>
      <c r="CG9" s="277"/>
      <c r="CH9" s="277"/>
      <c r="CI9" s="277"/>
      <c r="CJ9" s="277"/>
      <c r="CK9" s="277"/>
      <c r="CL9" s="277"/>
      <c r="CM9" s="277"/>
      <c r="CN9" s="277"/>
      <c r="CO9" s="277"/>
      <c r="CQ9" s="50" t="str">
        <f>'Step (7)'!AB37</f>
        <v>2--</v>
      </c>
      <c r="CR9">
        <f>'Step (7)'!AC37</f>
        <v>-6.45989990234375</v>
      </c>
      <c r="CS9">
        <f>'Step (7)'!AD37</f>
        <v>-60.80322265625</v>
      </c>
      <c r="CT9" s="13">
        <f>'Step (7)'!AE37</f>
        <v>290.43389892578125</v>
      </c>
      <c r="CV9" s="12" t="str">
        <f>'Step (7)'!AB55</f>
        <v>7--</v>
      </c>
      <c r="CW9">
        <f>'Step (7)'!AC55</f>
        <v>-0.12982177734375</v>
      </c>
      <c r="CX9">
        <f>'Step (7)'!AD55</f>
        <v>-37.38836669921875</v>
      </c>
      <c r="CY9" s="56">
        <f>'Step (7)'!AE55</f>
        <v>122.79850769042969</v>
      </c>
      <c r="DB9" t="s">
        <v>386</v>
      </c>
      <c r="DC9">
        <f>B18-B$19</f>
        <v>-56.1199951171875</v>
      </c>
      <c r="DD9">
        <f t="shared" si="3"/>
        <v>-10</v>
      </c>
      <c r="DE9">
        <f t="shared" si="3"/>
        <v>170.95022583007813</v>
      </c>
      <c r="DI9" t="s">
        <v>386</v>
      </c>
      <c r="DJ9">
        <f>B21</f>
        <v>723.6514892578125</v>
      </c>
      <c r="DK9">
        <f t="shared" si="4"/>
        <v>228.89471435546875</v>
      </c>
      <c r="DL9">
        <f t="shared" si="4"/>
        <v>363.4765625</v>
      </c>
    </row>
    <row r="10" spans="2:118" ht="15" thickBot="1" x14ac:dyDescent="0.35">
      <c r="B10" s="83">
        <v>868.49359130859375</v>
      </c>
      <c r="C10" s="84">
        <v>243.52635192871094</v>
      </c>
      <c r="D10" s="69">
        <v>113.06121826171875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1.6912702584577362</v>
      </c>
      <c r="N10" s="89" t="s">
        <v>141</v>
      </c>
      <c r="O10" s="1"/>
      <c r="U10" s="88" t="s">
        <v>132</v>
      </c>
      <c r="V10" s="7" t="s">
        <v>4</v>
      </c>
      <c r="W10" s="172">
        <f>'Step (7)'!BU31/1000</f>
        <v>1.6912702584577362</v>
      </c>
      <c r="X10" s="89" t="s">
        <v>141</v>
      </c>
      <c r="AB10" s="7">
        <v>8</v>
      </c>
      <c r="AC10" s="12">
        <f>'Step (7)'!B11</f>
        <v>629.2022705078125</v>
      </c>
      <c r="AD10">
        <f>'Step (7)'!C11</f>
        <v>227.17037963867188</v>
      </c>
      <c r="AE10" s="13">
        <f>'Step (7)'!D11</f>
        <v>113.74167633056641</v>
      </c>
      <c r="AI10" s="14"/>
      <c r="AJ10" s="16" t="s">
        <v>63</v>
      </c>
      <c r="AK10" s="14">
        <f>AE50</f>
        <v>-22.216006459515562</v>
      </c>
      <c r="AL10" s="15">
        <f>AE51</f>
        <v>56.876900666861133</v>
      </c>
      <c r="AM10" s="15">
        <f>AE52</f>
        <v>-3.1983463940900432</v>
      </c>
      <c r="AN10" s="15">
        <f>AE79</f>
        <v>19.329883793249643</v>
      </c>
      <c r="AO10" s="15">
        <f>AE68</f>
        <v>-10.027356109858632</v>
      </c>
      <c r="AP10" s="15">
        <f>AE69</f>
        <v>36.016830926773387</v>
      </c>
      <c r="AQ10" s="16">
        <f>AE70</f>
        <v>0.38319390316543217</v>
      </c>
      <c r="AR10" s="8"/>
      <c r="AS10" s="16">
        <f>AE19*1000</f>
        <v>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7"/>
      <c r="CF10" s="277"/>
      <c r="CG10" s="277"/>
      <c r="CH10" s="277"/>
      <c r="CI10" s="277"/>
      <c r="CJ10" s="277"/>
      <c r="CK10" s="277"/>
      <c r="CL10" s="277"/>
      <c r="CM10" s="277"/>
      <c r="CN10" s="277"/>
      <c r="CO10" s="277"/>
      <c r="CQ10" s="50"/>
      <c r="CT10" s="13"/>
      <c r="CV10" s="12"/>
      <c r="CY10" s="56"/>
    </row>
    <row r="11" spans="2:118" x14ac:dyDescent="0.3">
      <c r="B11" s="83">
        <v>629.2022705078125</v>
      </c>
      <c r="C11" s="84">
        <v>227.17037963867188</v>
      </c>
      <c r="D11" s="69">
        <v>113.74167633056641</v>
      </c>
      <c r="E11" s="69" t="s">
        <v>113</v>
      </c>
      <c r="F11" s="68" t="s">
        <v>92</v>
      </c>
      <c r="G11" s="85" t="s">
        <v>355</v>
      </c>
      <c r="K11" s="274" t="s">
        <v>134</v>
      </c>
      <c r="L11" s="275"/>
      <c r="M11" s="275"/>
      <c r="N11" s="276"/>
      <c r="U11" s="262" t="s">
        <v>134</v>
      </c>
      <c r="V11" s="263"/>
      <c r="W11" s="263"/>
      <c r="X11" s="264"/>
      <c r="AB11" s="26" t="s">
        <v>84</v>
      </c>
      <c r="AC11" s="12">
        <f>'Step (7)'!B16</f>
        <v>778.6309814453125</v>
      </c>
      <c r="AD11">
        <f>'Step (7)'!C16</f>
        <v>606.7003173828125</v>
      </c>
      <c r="AE11" s="13">
        <f>'Step (7)'!D16</f>
        <v>25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7"/>
      <c r="CF11" s="277"/>
      <c r="CG11" s="277"/>
      <c r="CH11" s="277"/>
      <c r="CI11" s="277"/>
      <c r="CJ11" s="277"/>
      <c r="CK11" s="277"/>
      <c r="CL11" s="277"/>
      <c r="CM11" s="277"/>
      <c r="CN11" s="277"/>
      <c r="CO11" s="277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>
        <f>W13</f>
        <v>-2.4143870398398724</v>
      </c>
      <c r="DD11" t="s">
        <v>141</v>
      </c>
      <c r="DI11" t="s">
        <v>145</v>
      </c>
      <c r="DJ11" s="178">
        <f>W37</f>
        <v>5.1227010857456197</v>
      </c>
      <c r="DK11" t="s">
        <v>141</v>
      </c>
    </row>
    <row r="12" spans="2:118" x14ac:dyDescent="0.3">
      <c r="B12" s="77">
        <v>769.64117431640625</v>
      </c>
      <c r="C12" s="78">
        <v>522.6356201171875</v>
      </c>
      <c r="D12" s="71">
        <v>319.48294067382813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(7)'!B12</f>
        <v>769.64117431640625</v>
      </c>
      <c r="AD12">
        <f>'Step (7)'!C12</f>
        <v>522.6356201171875</v>
      </c>
      <c r="AE12" s="13">
        <f>'Step (7)'!D12</f>
        <v>319.48294067382813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>
        <f>'Step (7)'!BU26</f>
        <v>-323.23395607282998</v>
      </c>
      <c r="CD12" t="s">
        <v>23</v>
      </c>
      <c r="CE12" s="277"/>
      <c r="CF12" s="277"/>
      <c r="CG12" s="277"/>
      <c r="CH12" s="277"/>
      <c r="CI12" s="277"/>
      <c r="CJ12" s="277"/>
      <c r="CK12" s="277"/>
      <c r="CL12" s="277"/>
      <c r="CM12" s="277"/>
      <c r="CN12" s="277"/>
      <c r="CO12" s="277"/>
      <c r="CQ12" s="58" t="str">
        <f>'Step (7)'!AB48</f>
        <v>uz^</v>
      </c>
      <c r="CR12" s="15">
        <f>'Step (7)'!AC48</f>
        <v>-7.6211287414886156E-2</v>
      </c>
      <c r="CS12" s="15">
        <f>'Step (7)'!AD48</f>
        <v>-0.22222410644411153</v>
      </c>
      <c r="CT12" s="16">
        <f>'Step (7)'!AE48</f>
        <v>0.97201249281358626</v>
      </c>
      <c r="CV12" s="14" t="str">
        <f>'Step (7)'!AB66</f>
        <v>lz^</v>
      </c>
      <c r="CW12" s="15">
        <f>'Step (7)'!AC66</f>
        <v>9.8902670594876018E-3</v>
      </c>
      <c r="CX12" s="15">
        <f>'Step (7)'!AD66</f>
        <v>-0.10331834817351235</v>
      </c>
      <c r="CY12" s="59">
        <f>'Step (7)'!AE66</f>
        <v>0.99459916627161371</v>
      </c>
    </row>
    <row r="13" spans="2:118" x14ac:dyDescent="0.3">
      <c r="B13" s="77">
        <v>734.21588134765625</v>
      </c>
      <c r="C13" s="78">
        <v>316.87884521484375</v>
      </c>
      <c r="D13" s="71">
        <v>185.66046142578125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>
        <f t="shared" ref="M13:M19" si="5">IF($B$36=0,W13,
IF($B$36=1, W37,
IF($B$36=2, W13,W37)))</f>
        <v>-2.4143870398398724</v>
      </c>
      <c r="N13" s="91" t="s">
        <v>141</v>
      </c>
      <c r="U13" s="92" t="s">
        <v>139</v>
      </c>
      <c r="V13" s="5"/>
      <c r="W13" s="173">
        <f>'Step (7)'!CW18/1000</f>
        <v>-2.4143870398398724</v>
      </c>
      <c r="X13" s="91" t="s">
        <v>141</v>
      </c>
      <c r="AB13" s="7">
        <v>11</v>
      </c>
      <c r="AC13" s="12">
        <f>'Step (7)'!B13</f>
        <v>734.21588134765625</v>
      </c>
      <c r="AD13">
        <f>'Step (7)'!C13</f>
        <v>316.87884521484375</v>
      </c>
      <c r="AE13" s="13">
        <f>'Step (7)'!D13</f>
        <v>185.66046142578125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>
        <f>'Step (7)'!BU27</f>
        <v>-93.761798214224683</v>
      </c>
      <c r="CD13" t="s">
        <v>24</v>
      </c>
      <c r="CE13" s="277"/>
      <c r="CF13" s="277"/>
      <c r="CG13" s="277"/>
      <c r="CH13" s="277"/>
      <c r="CI13" s="277"/>
      <c r="CJ13" s="277"/>
      <c r="CK13" s="277"/>
      <c r="CL13" s="277"/>
      <c r="CM13" s="277"/>
      <c r="CN13" s="277"/>
      <c r="CO13" s="277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775.40521240234375</v>
      </c>
      <c r="C14" s="84">
        <v>543.5982666015625</v>
      </c>
      <c r="D14" s="69">
        <v>155.16220092773438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>
        <f t="shared" si="5"/>
        <v>-0.19945145029416617</v>
      </c>
      <c r="N14" s="89" t="s">
        <v>141</v>
      </c>
      <c r="U14" s="50" t="s">
        <v>135</v>
      </c>
      <c r="V14" s="13"/>
      <c r="W14" s="172">
        <f>'Step (7)'!CW88/1000</f>
        <v>-0.19945145029416617</v>
      </c>
      <c r="X14" s="89" t="s">
        <v>141</v>
      </c>
      <c r="AB14" s="7">
        <v>12</v>
      </c>
      <c r="AC14" s="12">
        <f>'Step (7)'!B14</f>
        <v>775.40521240234375</v>
      </c>
      <c r="AD14">
        <f>'Step (7)'!C14</f>
        <v>543.5982666015625</v>
      </c>
      <c r="AE14" s="13">
        <f>'Step (7)'!D14</f>
        <v>155.16220092773438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>
        <f>'Step (7)'!BU28</f>
        <v>-80.242816086135875</v>
      </c>
      <c r="CD14" t="s">
        <v>45</v>
      </c>
      <c r="CE14" s="277"/>
      <c r="CF14" s="277"/>
      <c r="CG14" s="277"/>
      <c r="CH14" s="277"/>
      <c r="CI14" s="277"/>
      <c r="CJ14" s="277"/>
      <c r="CK14" s="277"/>
      <c r="CL14" s="277"/>
      <c r="CM14" s="277"/>
      <c r="CN14" s="277"/>
      <c r="CO14" s="277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703.051025390625</v>
      </c>
      <c r="C15" s="84">
        <v>314.62600708007813</v>
      </c>
      <c r="D15" s="69">
        <v>349.80108642578125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>
        <f t="shared" si="5"/>
        <v>-0.14710746095108812</v>
      </c>
      <c r="N15" s="89" t="s">
        <v>141</v>
      </c>
      <c r="U15" s="50" t="s">
        <v>136</v>
      </c>
      <c r="V15" s="13"/>
      <c r="W15" s="172">
        <f>'Step (7)'!CW83/1000</f>
        <v>-0.14710746095108812</v>
      </c>
      <c r="X15" s="89" t="s">
        <v>141</v>
      </c>
      <c r="AB15" s="8">
        <v>13</v>
      </c>
      <c r="AC15" s="14">
        <f>'Step (7)'!B15</f>
        <v>703.051025390625</v>
      </c>
      <c r="AD15" s="15">
        <f>'Step (7)'!C15</f>
        <v>314.62600708007813</v>
      </c>
      <c r="AE15" s="16">
        <f>'Step (7)'!D15</f>
        <v>349.80108642578125</v>
      </c>
      <c r="AJ15" s="277" t="e" vm="2">
        <v>#VALUE!</v>
      </c>
      <c r="AK15" s="277"/>
      <c r="AL15" s="277"/>
      <c r="AM15" s="277"/>
      <c r="AN15" s="277"/>
      <c r="AO15" s="277"/>
      <c r="AP15" s="277"/>
      <c r="AQ15" s="277"/>
      <c r="AR15" s="277"/>
      <c r="BB15" s="33" t="s">
        <v>56</v>
      </c>
      <c r="BC15" s="33">
        <f t="shared" ref="BC15:BH20" si="6">BC4</f>
        <v>-0.26505163105766394</v>
      </c>
      <c r="BD15" s="33">
        <f t="shared" si="6"/>
        <v>0.96121770299149067</v>
      </c>
      <c r="BE15" s="33">
        <f t="shared" si="6"/>
        <v>-7.6211287414886156E-2</v>
      </c>
      <c r="BF15" s="33">
        <f t="shared" si="6"/>
        <v>-0.13687886363334745</v>
      </c>
      <c r="BG15" s="33">
        <f t="shared" si="6"/>
        <v>-0.26486517991378677</v>
      </c>
      <c r="BH15" s="33">
        <f t="shared" si="6"/>
        <v>0.96423473235863555</v>
      </c>
      <c r="BI15" s="33"/>
      <c r="BJ15" s="33">
        <f t="shared" ref="BJ15:BJ20" si="7">BK4</f>
        <v>0</v>
      </c>
      <c r="BK15" s="33"/>
      <c r="BL15" s="33"/>
      <c r="BM15" s="37">
        <f t="array" ref="BM15:BR20">MINVERSE(BC15:BH20)</f>
        <v>0.46872248477572631</v>
      </c>
      <c r="BN15" s="38">
        <v>-0.6438408737054353</v>
      </c>
      <c r="BO15" s="38">
        <v>-0.12105471549210318</v>
      </c>
      <c r="BP15" s="38">
        <v>-5.1677149320438513E-3</v>
      </c>
      <c r="BQ15" s="38">
        <v>3.0114335930276996E-4</v>
      </c>
      <c r="BR15" s="39">
        <v>-1.3506461005433007E-2</v>
      </c>
      <c r="BS15" s="40">
        <f t="shared" ref="BS15:BS20" si="8">BJ15</f>
        <v>0</v>
      </c>
      <c r="BT15" s="33" t="s">
        <v>49</v>
      </c>
      <c r="BU15" s="40">
        <f t="array" ref="BU15:BU20">MMULT(BM15:BR20,BS15:BS20)</f>
        <v>-200.46660885492287</v>
      </c>
      <c r="BV15" s="33" t="s">
        <v>23</v>
      </c>
      <c r="BW15" s="33"/>
      <c r="BX15" s="33"/>
      <c r="BY15" s="33"/>
      <c r="CC15">
        <f>'Step (7)'!BU29</f>
        <v>569.82415358603646</v>
      </c>
      <c r="CD15" t="s">
        <v>46</v>
      </c>
      <c r="CE15" s="277"/>
      <c r="CF15" s="277"/>
      <c r="CG15" s="277"/>
      <c r="CH15" s="277"/>
      <c r="CI15" s="277"/>
      <c r="CJ15" s="277"/>
      <c r="CK15" s="277"/>
      <c r="CL15" s="277"/>
      <c r="CM15" s="277"/>
      <c r="CN15" s="277"/>
      <c r="CO15" s="277"/>
      <c r="CQ15" s="50"/>
      <c r="CR15">
        <f>CR6*CR12</f>
        <v>1.0886739008610802E-2</v>
      </c>
      <c r="CS15">
        <f>CS6*CS12</f>
        <v>0.18437854161957637</v>
      </c>
      <c r="CT15">
        <f>CT6*CT12</f>
        <v>-0.52452474482840417</v>
      </c>
      <c r="CW15">
        <f>CW6*CW12</f>
        <v>-2.3150561191636644E-3</v>
      </c>
      <c r="CX15">
        <f>CX6*CX12</f>
        <v>7.6533250762080812E-2</v>
      </c>
      <c r="CY15" s="56">
        <f>CY6*CY12</f>
        <v>0.62627854865052979</v>
      </c>
      <c r="DB15" t="s">
        <v>410</v>
      </c>
      <c r="DC15">
        <f>DC6-DC7</f>
        <v>72.35418701171875</v>
      </c>
      <c r="DD15">
        <f>DD6-DD7</f>
        <v>228.97225952148438</v>
      </c>
      <c r="DE15">
        <f>DE6-DE7</f>
        <v>-194.63888549804688</v>
      </c>
      <c r="DI15" t="s">
        <v>414</v>
      </c>
      <c r="DJ15">
        <f>DJ6-DJ7</f>
        <v>35.42529296875</v>
      </c>
      <c r="DK15">
        <f>DK6-DK7</f>
        <v>205.75677490234375</v>
      </c>
      <c r="DL15">
        <f>DL6-DL7</f>
        <v>133.82247924804688</v>
      </c>
    </row>
    <row r="16" spans="2:118" ht="15" thickBot="1" x14ac:dyDescent="0.35">
      <c r="B16" s="202">
        <v>778.6309814453125</v>
      </c>
      <c r="C16" s="203">
        <v>606.7003173828125</v>
      </c>
      <c r="D16" s="204">
        <v>25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>
        <f t="shared" si="5"/>
        <v>-8.0242816086135912E-2</v>
      </c>
      <c r="N16" s="89" t="s">
        <v>141</v>
      </c>
      <c r="U16" s="50" t="s">
        <v>140</v>
      </c>
      <c r="V16" s="13"/>
      <c r="W16" s="172">
        <f>'Step (7)'!CC7/1000</f>
        <v>-8.0242816086135912E-2</v>
      </c>
      <c r="X16" s="89" t="s">
        <v>141</v>
      </c>
      <c r="AJ16" s="277"/>
      <c r="AK16" s="277"/>
      <c r="AL16" s="277"/>
      <c r="AM16" s="277"/>
      <c r="AN16" s="277"/>
      <c r="AO16" s="277"/>
      <c r="AP16" s="277"/>
      <c r="AQ16" s="277"/>
      <c r="AR16" s="277"/>
      <c r="AV16" t="s">
        <v>67</v>
      </c>
      <c r="BB16" s="33" t="s">
        <v>57</v>
      </c>
      <c r="BC16" s="33">
        <f t="shared" si="6"/>
        <v>0.94428910867504545</v>
      </c>
      <c r="BD16" s="33">
        <f t="shared" si="6"/>
        <v>0.24276434201258754</v>
      </c>
      <c r="BE16" s="33">
        <f t="shared" si="6"/>
        <v>-0.22222410644411153</v>
      </c>
      <c r="BF16" s="33">
        <f t="shared" si="6"/>
        <v>0.98029831718695737</v>
      </c>
      <c r="BG16" s="33">
        <f t="shared" si="6"/>
        <v>0.95885020167162038</v>
      </c>
      <c r="BH16" s="33">
        <f t="shared" si="6"/>
        <v>0.26444585397579934</v>
      </c>
      <c r="BI16" s="33"/>
      <c r="BJ16" s="33">
        <f t="shared" si="7"/>
        <v>0</v>
      </c>
      <c r="BK16" s="33"/>
      <c r="BL16" s="33"/>
      <c r="BM16" s="41">
        <v>-0.68478802763451829</v>
      </c>
      <c r="BN16" s="33">
        <v>-0.18452113478176593</v>
      </c>
      <c r="BO16" s="33">
        <v>4.8019814080389085E-3</v>
      </c>
      <c r="BP16" s="33">
        <v>-1.4510769167816828E-3</v>
      </c>
      <c r="BQ16" s="33">
        <v>5.8567805753672797E-3</v>
      </c>
      <c r="BR16" s="42">
        <v>-9.0458835285166901E-4</v>
      </c>
      <c r="BS16" s="43">
        <f t="shared" si="8"/>
        <v>0</v>
      </c>
      <c r="BT16" s="33" t="s">
        <v>50</v>
      </c>
      <c r="BU16" s="43">
        <v>7.9520812117124322</v>
      </c>
      <c r="BV16" s="33" t="s">
        <v>24</v>
      </c>
      <c r="BW16" s="33"/>
      <c r="BX16" s="33"/>
      <c r="BY16" s="33"/>
      <c r="CC16">
        <f>'Step (7)'!BU30</f>
        <v>132.4031646085536</v>
      </c>
      <c r="CD16" t="s">
        <v>47</v>
      </c>
      <c r="CE16" s="277"/>
      <c r="CF16" s="277"/>
      <c r="CG16" s="277"/>
      <c r="CH16" s="277"/>
      <c r="CI16" s="277"/>
      <c r="CJ16" s="277"/>
      <c r="CK16" s="277"/>
      <c r="CL16" s="277"/>
      <c r="CM16" s="277"/>
      <c r="CN16" s="277"/>
      <c r="CO16" s="277"/>
      <c r="CQ16" s="60" t="s">
        <v>147</v>
      </c>
      <c r="CR16">
        <f>SUM(CR15:CT15)</f>
        <v>-0.32925946420021701</v>
      </c>
      <c r="CV16" s="1" t="s">
        <v>147</v>
      </c>
      <c r="CW16">
        <f>SUM(CW15:CY15)</f>
        <v>0.70049674329344691</v>
      </c>
      <c r="CY16" s="56"/>
      <c r="DB16" t="s">
        <v>42</v>
      </c>
      <c r="DC16">
        <f>DC15/(SQRT(SUMSQ($DC$15:$DE$15)))</f>
        <v>0.23407417668695424</v>
      </c>
      <c r="DD16">
        <f>DD15/(SQRT(SUMSQ($DC$15:$DE$15)))</f>
        <v>0.74075178431570776</v>
      </c>
      <c r="DE16">
        <f>DE15/(SQRT(SUMSQ($DC$15:$DE$15)))</f>
        <v>-0.62967934207929976</v>
      </c>
      <c r="DI16" t="s">
        <v>43</v>
      </c>
      <c r="DJ16">
        <f>DJ15/(SQRT(SUMSQ($DC$15:$DE$15)))</f>
        <v>0.11460492651532769</v>
      </c>
      <c r="DK16">
        <f>DK15/(SQRT(SUMSQ($DC$15:$DE$15)))</f>
        <v>0.6656470022284755</v>
      </c>
      <c r="DL16">
        <f>DL15/(SQRT(SUMSQ($DC$15:$DE$15)))</f>
        <v>0.4329312227241276</v>
      </c>
    </row>
    <row r="17" spans="2:118" x14ac:dyDescent="0.3">
      <c r="B17" s="212">
        <v>695.628662109375</v>
      </c>
      <c r="C17" s="213">
        <v>317.32009887695313</v>
      </c>
      <c r="D17" s="213">
        <v>372.47775268554688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>
        <f t="shared" si="5"/>
        <v>0.34252452068171713</v>
      </c>
      <c r="N17" s="89" t="s">
        <v>141</v>
      </c>
      <c r="U17" s="50" t="s">
        <v>137</v>
      </c>
      <c r="V17" s="13"/>
      <c r="W17" s="172">
        <f>'Step (7)'!CW63/1000</f>
        <v>0.34252452068171713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7"/>
      <c r="AK17" s="277"/>
      <c r="AL17" s="277"/>
      <c r="AM17" s="277"/>
      <c r="AN17" s="277"/>
      <c r="AO17" s="277"/>
      <c r="AP17" s="277"/>
      <c r="AQ17" s="277"/>
      <c r="AR17" s="277"/>
      <c r="AV17" t="s">
        <v>66</v>
      </c>
      <c r="BB17" s="33" t="s">
        <v>59</v>
      </c>
      <c r="BC17" s="33">
        <f t="shared" si="6"/>
        <v>0.19510436210233836</v>
      </c>
      <c r="BD17" s="33">
        <f t="shared" si="6"/>
        <v>0.13086635053732423</v>
      </c>
      <c r="BE17" s="33">
        <f t="shared" si="6"/>
        <v>0.97201249281358626</v>
      </c>
      <c r="BF17" s="33">
        <f t="shared" si="6"/>
        <v>0.14240570919335802</v>
      </c>
      <c r="BG17" s="33">
        <f t="shared" si="6"/>
        <v>0.1022385799174179</v>
      </c>
      <c r="BH17" s="33">
        <f t="shared" si="6"/>
        <v>1.7882148312796744E-2</v>
      </c>
      <c r="BI17" s="33"/>
      <c r="BJ17" s="33">
        <f t="shared" si="7"/>
        <v>1656</v>
      </c>
      <c r="BK17" s="33"/>
      <c r="BL17" s="33"/>
      <c r="BM17" s="41">
        <v>7.259891839621381E-2</v>
      </c>
      <c r="BN17" s="33">
        <v>-1.5802643492829463E-2</v>
      </c>
      <c r="BO17" s="33">
        <v>1.01853732774787</v>
      </c>
      <c r="BP17" s="33">
        <v>7.103860131697663E-4</v>
      </c>
      <c r="BQ17" s="33">
        <v>-5.1565443025340576E-4</v>
      </c>
      <c r="BR17" s="42">
        <v>1.5678788460581907E-5</v>
      </c>
      <c r="BS17" s="43">
        <f t="shared" si="8"/>
        <v>1656</v>
      </c>
      <c r="BT17" s="33" t="s">
        <v>51</v>
      </c>
      <c r="BU17" s="43">
        <v>1686.6978147504726</v>
      </c>
      <c r="BV17" s="33" t="s">
        <v>25</v>
      </c>
      <c r="BW17" s="33"/>
      <c r="BX17" s="33"/>
      <c r="BY17" s="33"/>
      <c r="CC17">
        <f>'Step (7)'!BU31</f>
        <v>1691.2702584577362</v>
      </c>
      <c r="CD17" t="s">
        <v>48</v>
      </c>
      <c r="CE17" s="277"/>
      <c r="CF17" s="277"/>
      <c r="CG17" s="277"/>
      <c r="CH17" s="277"/>
      <c r="CI17" s="277"/>
      <c r="CJ17" s="277"/>
      <c r="CK17" s="277"/>
      <c r="CL17" s="277"/>
      <c r="CM17" s="277"/>
      <c r="CN17" s="277"/>
      <c r="CO17" s="277"/>
      <c r="CQ17" s="50"/>
      <c r="CY17" s="56"/>
      <c r="DB17" t="s">
        <v>389</v>
      </c>
      <c r="DC17">
        <f>DC7</f>
        <v>-4.948974609375</v>
      </c>
      <c r="DD17">
        <f>DD7</f>
        <v>39.626007080078125</v>
      </c>
      <c r="DE17">
        <f>DE7</f>
        <v>15.751312255859375</v>
      </c>
      <c r="DF17">
        <f>SQRT(SUMSQ(DC17:DE17))</f>
        <v>42.928040073781915</v>
      </c>
      <c r="DG17" t="s">
        <v>397</v>
      </c>
      <c r="DI17" t="s">
        <v>415</v>
      </c>
      <c r="DJ17">
        <f>DJ7</f>
        <v>734.21588134765625</v>
      </c>
      <c r="DK17">
        <f>DK7</f>
        <v>316.87884521484375</v>
      </c>
      <c r="DL17">
        <f>DL7</f>
        <v>185.66046142578125</v>
      </c>
      <c r="DM17">
        <f>SQRT(SUMSQ(DJ17:DL17))</f>
        <v>820.94760484737549</v>
      </c>
      <c r="DN17" t="s">
        <v>397</v>
      </c>
    </row>
    <row r="18" spans="2:118" ht="15" thickBot="1" x14ac:dyDescent="0.35">
      <c r="B18" s="215">
        <v>651.8800048828125</v>
      </c>
      <c r="C18" s="184">
        <v>265</v>
      </c>
      <c r="D18" s="184">
        <v>505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>
        <f t="shared" si="5"/>
        <v>-1.5789270034516933</v>
      </c>
      <c r="N18" s="89" t="s">
        <v>141</v>
      </c>
      <c r="U18" s="50" t="s">
        <v>138</v>
      </c>
      <c r="V18" s="13"/>
      <c r="W18" s="172">
        <f>'Step (7)'!CW58/1000</f>
        <v>-1.5789270034516933</v>
      </c>
      <c r="X18" s="89" t="s">
        <v>141</v>
      </c>
      <c r="AB18" s="6" t="s">
        <v>6</v>
      </c>
      <c r="AC18" s="9">
        <f>'Step (7)'!C28</f>
        <v>0</v>
      </c>
      <c r="AD18" s="10">
        <f>'Step (7)'!C29</f>
        <v>0</v>
      </c>
      <c r="AE18" s="11">
        <f>'Step (7)'!C30</f>
        <v>1656</v>
      </c>
      <c r="AF18" t="s">
        <v>8</v>
      </c>
      <c r="AJ18" s="277"/>
      <c r="AK18" s="277"/>
      <c r="AL18" s="277"/>
      <c r="AM18" s="277"/>
      <c r="AN18" s="277"/>
      <c r="AO18" s="277"/>
      <c r="AP18" s="277"/>
      <c r="AQ18" s="277"/>
      <c r="AR18" s="277"/>
      <c r="BB18" s="33" t="s">
        <v>61</v>
      </c>
      <c r="BC18" s="33">
        <f t="shared" si="6"/>
        <v>-286.11654151575834</v>
      </c>
      <c r="BD18" s="33">
        <f t="shared" si="6"/>
        <v>-78.464090220799434</v>
      </c>
      <c r="BE18" s="33">
        <f t="shared" si="6"/>
        <v>5.4399216446600533</v>
      </c>
      <c r="BF18" s="33">
        <f t="shared" si="6"/>
        <v>-190.11716295971578</v>
      </c>
      <c r="BG18" s="33">
        <f t="shared" si="6"/>
        <v>-121.56790738070234</v>
      </c>
      <c r="BH18" s="33">
        <f t="shared" si="6"/>
        <v>-33.1421405516381</v>
      </c>
      <c r="BI18" s="33"/>
      <c r="BJ18" s="33">
        <f t="shared" si="7"/>
        <v>0</v>
      </c>
      <c r="BK18" s="33"/>
      <c r="BL18" s="33"/>
      <c r="BM18" s="41">
        <v>-0.70357300174276294</v>
      </c>
      <c r="BN18" s="33">
        <v>-0.15670547246450392</v>
      </c>
      <c r="BO18" s="33">
        <v>-4.8455806815299471E-2</v>
      </c>
      <c r="BP18" s="33">
        <v>-1.3128752385702324E-3</v>
      </c>
      <c r="BQ18" s="33">
        <v>-4.8563041393229348E-3</v>
      </c>
      <c r="BR18" s="42">
        <v>3.4768031280960947E-2</v>
      </c>
      <c r="BS18" s="43">
        <f t="shared" si="8"/>
        <v>0</v>
      </c>
      <c r="BT18" s="33" t="s">
        <v>52</v>
      </c>
      <c r="BU18" s="43">
        <v>-80.242816086135917</v>
      </c>
      <c r="BV18" s="33" t="s">
        <v>45</v>
      </c>
      <c r="BW18" s="33"/>
      <c r="BX18" s="33"/>
      <c r="BY18" s="33"/>
      <c r="CE18" s="277"/>
      <c r="CF18" s="277"/>
      <c r="CG18" s="277"/>
      <c r="CH18" s="277"/>
      <c r="CI18" s="277"/>
      <c r="CJ18" s="277"/>
      <c r="CK18" s="277"/>
      <c r="CL18" s="277"/>
      <c r="CM18" s="277"/>
      <c r="CN18" s="277"/>
      <c r="CO18" s="277"/>
      <c r="CQ18" s="61" t="s">
        <v>145</v>
      </c>
      <c r="CR18" s="62">
        <f>-CC6/CR16</f>
        <v>5122.7010857456198</v>
      </c>
      <c r="CS18" s="62"/>
      <c r="CT18" s="62"/>
      <c r="CU18" s="62"/>
      <c r="CV18" s="63" t="s">
        <v>146</v>
      </c>
      <c r="CW18" s="62">
        <f>-CC17/CW16</f>
        <v>-2414.3870398398722</v>
      </c>
      <c r="CX18" s="62"/>
      <c r="CY18" s="64"/>
      <c r="DB18" t="s">
        <v>394</v>
      </c>
      <c r="DC18">
        <f>DC16*DC17</f>
        <v>-1.1584271571340941</v>
      </c>
      <c r="DD18">
        <f t="shared" ref="DD18:DE18" si="9">DD16*DD17</f>
        <v>29.353035449874739</v>
      </c>
      <c r="DE18">
        <f t="shared" si="9"/>
        <v>-9.9182759381551424</v>
      </c>
      <c r="DF18">
        <f>SUM(DC18:DE18)</f>
        <v>18.276332354585499</v>
      </c>
      <c r="DG18" t="s">
        <v>396</v>
      </c>
      <c r="DI18" t="s">
        <v>416</v>
      </c>
      <c r="DJ18">
        <f>DJ16*DJ17</f>
        <v>84.144757128234701</v>
      </c>
      <c r="DK18">
        <f t="shared" ref="DK18:DL18" si="10">DK16*DK17</f>
        <v>210.92945338688185</v>
      </c>
      <c r="DL18">
        <f t="shared" si="10"/>
        <v>80.378210576589197</v>
      </c>
      <c r="DM18">
        <f>SUM(DJ18:DL18)</f>
        <v>375.45242109170573</v>
      </c>
      <c r="DN18" t="s">
        <v>396</v>
      </c>
    </row>
    <row r="19" spans="2:118" ht="15" thickBot="1" x14ac:dyDescent="0.35">
      <c r="B19" s="224">
        <v>708</v>
      </c>
      <c r="C19" s="225">
        <v>275</v>
      </c>
      <c r="D19" s="225">
        <v>334.04977416992188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>
        <f t="shared" si="5"/>
        <v>-1.743201980955456</v>
      </c>
      <c r="N19" s="91" t="s">
        <v>141</v>
      </c>
      <c r="U19" s="92" t="s">
        <v>402</v>
      </c>
      <c r="V19" s="5"/>
      <c r="W19" s="180">
        <f>DC29</f>
        <v>-1.743201980955456</v>
      </c>
      <c r="X19" s="91" t="s">
        <v>141</v>
      </c>
      <c r="AB19" s="8" t="s">
        <v>7</v>
      </c>
      <c r="AC19" s="14">
        <f>'Step (7)'!C31</f>
        <v>0</v>
      </c>
      <c r="AD19" s="15">
        <f>'Step (7)'!C32</f>
        <v>0</v>
      </c>
      <c r="AE19" s="16">
        <f>'Step (7)'!C33</f>
        <v>0</v>
      </c>
      <c r="AF19" t="s">
        <v>9</v>
      </c>
      <c r="AJ19" s="277"/>
      <c r="AK19" s="277"/>
      <c r="AL19" s="277"/>
      <c r="AM19" s="277"/>
      <c r="AN19" s="277"/>
      <c r="AO19" s="277"/>
      <c r="AP19" s="277"/>
      <c r="AQ19" s="277"/>
      <c r="AR19" s="277"/>
      <c r="BB19" s="33" t="s">
        <v>62</v>
      </c>
      <c r="BC19" s="33">
        <f t="shared" si="6"/>
        <v>-75.719623975023296</v>
      </c>
      <c r="BD19" s="33">
        <f t="shared" si="6"/>
        <v>280.01558872135837</v>
      </c>
      <c r="BE19" s="33">
        <f t="shared" si="6"/>
        <v>-15.855237938655321</v>
      </c>
      <c r="BF19" s="33">
        <f t="shared" si="6"/>
        <v>-29.354030838182897</v>
      </c>
      <c r="BG19" s="33">
        <f t="shared" si="6"/>
        <v>-32.511776038412208</v>
      </c>
      <c r="BH19" s="33">
        <f t="shared" si="6"/>
        <v>118.40890768919802</v>
      </c>
      <c r="BI19" s="33"/>
      <c r="BJ19" s="33">
        <f t="shared" si="7"/>
        <v>0</v>
      </c>
      <c r="BK19" s="33"/>
      <c r="BL19" s="33"/>
      <c r="BM19" s="41">
        <v>-3.3425283707375998E-2</v>
      </c>
      <c r="BN19" s="33">
        <v>1.7520711455403002</v>
      </c>
      <c r="BO19" s="33">
        <v>0.36605798558001373</v>
      </c>
      <c r="BP19" s="33">
        <v>6.4998325961938162E-3</v>
      </c>
      <c r="BQ19" s="33">
        <v>4.5128846321803532E-3</v>
      </c>
      <c r="BR19" s="42">
        <v>-2.1006606880691586E-2</v>
      </c>
      <c r="BS19" s="43">
        <f t="shared" si="8"/>
        <v>0</v>
      </c>
      <c r="BT19" s="33" t="s">
        <v>53</v>
      </c>
      <c r="BU19" s="43">
        <v>606.19202412050277</v>
      </c>
      <c r="BV19" s="33" t="s">
        <v>46</v>
      </c>
      <c r="BW19" s="33"/>
      <c r="BX19" s="33"/>
      <c r="BY19" s="33"/>
      <c r="CE19" s="277"/>
      <c r="CF19" s="277"/>
      <c r="CG19" s="277"/>
      <c r="CH19" s="277"/>
      <c r="CI19" s="277"/>
      <c r="CJ19" s="277"/>
      <c r="CK19" s="277"/>
      <c r="CL19" s="277"/>
      <c r="CM19" s="277"/>
      <c r="CN19" s="277"/>
      <c r="CO19" s="277"/>
      <c r="DB19" t="s">
        <v>395</v>
      </c>
      <c r="DC19">
        <f>SQRT(DF17^2-DF18^2)</f>
        <v>38.843175722911191</v>
      </c>
      <c r="DD19" t="s">
        <v>113</v>
      </c>
      <c r="DF19" s="1" t="s">
        <v>398</v>
      </c>
      <c r="DI19" t="s">
        <v>395</v>
      </c>
      <c r="DJ19">
        <f>SQRT(DM17^2-DM18^2)</f>
        <v>730.06194901598519</v>
      </c>
      <c r="DK19" t="s">
        <v>113</v>
      </c>
      <c r="DM19" s="1" t="s">
        <v>398</v>
      </c>
    </row>
    <row r="20" spans="2:118" ht="15" thickBot="1" x14ac:dyDescent="0.35">
      <c r="B20" s="215">
        <v>732.3968505859375</v>
      </c>
      <c r="C20" s="184">
        <v>301.06387329101563</v>
      </c>
      <c r="D20" s="184">
        <v>221.27531433105469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62" t="s">
        <v>419</v>
      </c>
      <c r="V20" s="263"/>
      <c r="W20" s="263"/>
      <c r="X20" s="264"/>
      <c r="AJ20" s="277"/>
      <c r="AK20" s="277"/>
      <c r="AL20" s="277"/>
      <c r="AM20" s="277"/>
      <c r="AN20" s="277"/>
      <c r="AO20" s="277"/>
      <c r="AP20" s="277"/>
      <c r="AQ20" s="277"/>
      <c r="AR20" s="277"/>
      <c r="BB20" s="33" t="s">
        <v>63</v>
      </c>
      <c r="BC20" s="33">
        <f t="shared" si="6"/>
        <v>-22.216006459515562</v>
      </c>
      <c r="BD20" s="33">
        <f t="shared" si="6"/>
        <v>56.876900666861133</v>
      </c>
      <c r="BE20" s="33">
        <f t="shared" si="6"/>
        <v>-3.1983463940900432</v>
      </c>
      <c r="BF20" s="33">
        <f t="shared" si="6"/>
        <v>19.329883793249643</v>
      </c>
      <c r="BG20" s="33">
        <f t="shared" si="6"/>
        <v>-10.027356109858632</v>
      </c>
      <c r="BH20" s="33">
        <f t="shared" si="6"/>
        <v>36.016830926773387</v>
      </c>
      <c r="BI20" s="33"/>
      <c r="BJ20" s="33">
        <f t="shared" si="7"/>
        <v>0</v>
      </c>
      <c r="BK20" s="33"/>
      <c r="BL20" s="33"/>
      <c r="BM20" s="44">
        <v>1.7452611567280147</v>
      </c>
      <c r="BN20" s="45">
        <v>0.46474424220231508</v>
      </c>
      <c r="BO20" s="45">
        <v>0.13611413873850658</v>
      </c>
      <c r="BP20" s="45">
        <v>1.6812331963461772E-3</v>
      </c>
      <c r="BQ20" s="45">
        <v>-5.2461714386155354E-3</v>
      </c>
      <c r="BR20" s="46">
        <v>-3.6444635941521473E-3</v>
      </c>
      <c r="BS20" s="47">
        <f t="shared" si="8"/>
        <v>0</v>
      </c>
      <c r="BT20" s="33" t="s">
        <v>54</v>
      </c>
      <c r="BU20" s="47">
        <v>225.4050137509669</v>
      </c>
      <c r="BV20" s="33" t="s">
        <v>47</v>
      </c>
      <c r="BW20" s="33"/>
      <c r="BX20" s="33"/>
      <c r="BY20" s="33"/>
      <c r="CE20" s="277"/>
      <c r="CF20" s="277"/>
      <c r="CG20" s="277"/>
      <c r="CH20" s="277"/>
      <c r="CI20" s="277"/>
      <c r="CJ20" s="277"/>
      <c r="CK20" s="277"/>
      <c r="CL20" s="277"/>
      <c r="CM20" s="277"/>
      <c r="CN20" s="277"/>
      <c r="CO20" s="277"/>
      <c r="CX20" s="51" t="s">
        <v>267</v>
      </c>
      <c r="CY20" s="111" t="s">
        <v>280</v>
      </c>
    </row>
    <row r="21" spans="2:118" x14ac:dyDescent="0.3">
      <c r="B21" s="215">
        <v>723.6514892578125</v>
      </c>
      <c r="C21" s="184">
        <v>228.89471435546875</v>
      </c>
      <c r="D21" s="184">
        <v>363.4765625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7"/>
      <c r="AK21" s="277"/>
      <c r="AL21" s="277"/>
      <c r="AM21" s="277"/>
      <c r="AN21" s="277"/>
      <c r="AO21" s="277"/>
      <c r="AP21" s="277"/>
      <c r="AQ21" s="277"/>
      <c r="AR21" s="277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7"/>
      <c r="CF21" s="277"/>
      <c r="CG21" s="277"/>
      <c r="CH21" s="277"/>
      <c r="CI21" s="277"/>
      <c r="CJ21" s="277"/>
      <c r="CK21" s="277"/>
      <c r="CL21" s="277"/>
      <c r="CM21" s="277"/>
      <c r="CN21" s="277"/>
      <c r="CO21" s="277"/>
      <c r="DB21" s="1" t="s">
        <v>391</v>
      </c>
      <c r="DI21" s="1" t="s">
        <v>391</v>
      </c>
    </row>
    <row r="22" spans="2:118" ht="13.8" customHeight="1" thickBot="1" x14ac:dyDescent="0.35">
      <c r="B22" s="228">
        <v>724.5831298828125</v>
      </c>
      <c r="C22" s="229">
        <v>259.80364990234375</v>
      </c>
      <c r="D22" s="229">
        <v>173.92433166503906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>
        <f>IF($B$36=0,W22,
IF($B$36=1, W46,
IF($B$36=2, W22,W46)))</f>
        <v>-5.3458991288029556E-2</v>
      </c>
      <c r="N22" s="89" t="s">
        <v>141</v>
      </c>
      <c r="U22" s="50" t="s">
        <v>384</v>
      </c>
      <c r="V22" s="7" t="s">
        <v>2</v>
      </c>
      <c r="W22" s="178">
        <f>DC39</f>
        <v>-5.3458991288029556E-2</v>
      </c>
      <c r="X22" s="89" t="s">
        <v>141</v>
      </c>
      <c r="AB22" s="6">
        <v>1</v>
      </c>
      <c r="AC22" s="18">
        <f t="shared" ref="AC22:AC34" si="11">AC3-$AC$11</f>
        <v>80.40203857421875</v>
      </c>
      <c r="AD22" s="18">
        <f t="shared" ref="AD22:AD34" si="12">AD3-$AD$11</f>
        <v>-370.26286315917969</v>
      </c>
      <c r="AE22" s="18">
        <f t="shared" ref="AE22:AE34" si="13">AE3-$AE$11</f>
        <v>226.494873046875</v>
      </c>
      <c r="AJ22" s="277"/>
      <c r="AK22" s="277"/>
      <c r="AL22" s="277"/>
      <c r="AM22" s="277"/>
      <c r="AN22" s="277"/>
      <c r="AO22" s="277"/>
      <c r="AP22" s="277"/>
      <c r="AQ22" s="277"/>
      <c r="AR22" s="277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7"/>
      <c r="CF22" s="277"/>
      <c r="CG22" s="277"/>
      <c r="CH22" s="277"/>
      <c r="CI22" s="277"/>
      <c r="CJ22" s="277"/>
      <c r="CK22" s="277"/>
      <c r="CL22" s="277"/>
      <c r="CM22" s="277"/>
      <c r="CN22" s="277"/>
      <c r="CO22" s="277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-43.7486572265625</v>
      </c>
      <c r="DD22">
        <f>DD9-DD8</f>
        <v>-52.320098876953125</v>
      </c>
      <c r="DE22">
        <f>DE9-DE8</f>
        <v>132.52224731445313</v>
      </c>
      <c r="DI22" t="s">
        <v>409</v>
      </c>
      <c r="DJ22">
        <f>DJ9-DJ8</f>
        <v>-8.745361328125</v>
      </c>
      <c r="DK22">
        <f>DK9-DK8</f>
        <v>-72.169158935546875</v>
      </c>
      <c r="DL22">
        <f>DL9-DL8</f>
        <v>142.20124816894531</v>
      </c>
    </row>
    <row r="23" spans="2:118" x14ac:dyDescent="0.3">
      <c r="F23" t="s">
        <v>111</v>
      </c>
      <c r="K23" s="50" t="s">
        <v>384</v>
      </c>
      <c r="L23" s="7" t="s">
        <v>3</v>
      </c>
      <c r="M23" s="178">
        <f t="shared" ref="M23:M24" si="14">IF($B$36=0,W23,
IF($B$36=1, W47,
IF($B$36=2, W23,W47)))</f>
        <v>-1.176522794180205</v>
      </c>
      <c r="N23" s="89" t="s">
        <v>141</v>
      </c>
      <c r="U23" s="50" t="s">
        <v>384</v>
      </c>
      <c r="V23" s="7" t="s">
        <v>3</v>
      </c>
      <c r="W23" s="178">
        <f>DD39</f>
        <v>-1.176522794180205</v>
      </c>
      <c r="X23" s="89" t="s">
        <v>141</v>
      </c>
      <c r="AB23" s="7">
        <v>2</v>
      </c>
      <c r="AC23" s="19">
        <f t="shared" si="11"/>
        <v>-6.45989990234375</v>
      </c>
      <c r="AD23" s="20">
        <f t="shared" si="12"/>
        <v>-60.80322265625</v>
      </c>
      <c r="AE23" s="21">
        <f t="shared" si="13"/>
        <v>290.43389892578125</v>
      </c>
      <c r="AJ23" s="277"/>
      <c r="AK23" s="277"/>
      <c r="AL23" s="277"/>
      <c r="AM23" s="277"/>
      <c r="AN23" s="277"/>
      <c r="AO23" s="277"/>
      <c r="AP23" s="277"/>
      <c r="AQ23" s="277"/>
      <c r="AR23" s="277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7"/>
      <c r="CF23" s="277"/>
      <c r="CG23" s="277"/>
      <c r="CH23" s="277"/>
      <c r="CI23" s="277"/>
      <c r="CJ23" s="277"/>
      <c r="CK23" s="277"/>
      <c r="CL23" s="277"/>
      <c r="CM23" s="277"/>
      <c r="CN23" s="277"/>
      <c r="CO23" s="277"/>
      <c r="CQ23" s="28" t="s">
        <v>261</v>
      </c>
      <c r="CR23" s="51">
        <f>CC5</f>
        <v>7.9520812117124322</v>
      </c>
      <c r="CS23" t="s">
        <v>8</v>
      </c>
      <c r="CT23" s="13"/>
      <c r="CV23" s="28" t="s">
        <v>263</v>
      </c>
      <c r="CW23" s="51">
        <f>CC16</f>
        <v>132.4031646085536</v>
      </c>
      <c r="CX23" t="s">
        <v>8</v>
      </c>
      <c r="CY23" s="13"/>
      <c r="DB23" t="s">
        <v>387</v>
      </c>
      <c r="DC23">
        <f>DC22/(SQRT(SUMSQ($DC$22:$DE$22)))</f>
        <v>-0.29353263296871862</v>
      </c>
      <c r="DD23">
        <f>DD22/(SQRT(SUMSQ($DC$22:$DE$22)))</f>
        <v>-0.35104292003758164</v>
      </c>
      <c r="DE23">
        <f>DE22/(SQRT(SUMSQ($DC$22:$DE$22)))</f>
        <v>0.88916109995542414</v>
      </c>
      <c r="DI23" t="s">
        <v>387</v>
      </c>
      <c r="DJ23">
        <f>DJ22/(SQRT(SUMSQ($DC$22:$DE$22)))</f>
        <v>-5.8677205190853905E-2</v>
      </c>
      <c r="DK23">
        <f>DK22/(SQRT(SUMSQ($DC$22:$DE$22)))</f>
        <v>-0.48422065005978948</v>
      </c>
      <c r="DL23">
        <f>DL22/(SQRT(SUMSQ($DC$22:$DE$22)))</f>
        <v>0.95410258125877623</v>
      </c>
    </row>
    <row r="24" spans="2:118" ht="15" thickBot="1" x14ac:dyDescent="0.35">
      <c r="K24" s="74" t="s">
        <v>384</v>
      </c>
      <c r="L24" s="94" t="s">
        <v>4</v>
      </c>
      <c r="M24" s="235">
        <f t="shared" si="14"/>
        <v>-2.9697748059668516E-2</v>
      </c>
      <c r="N24" s="93" t="s">
        <v>141</v>
      </c>
      <c r="U24" s="74" t="s">
        <v>384</v>
      </c>
      <c r="V24" s="94" t="s">
        <v>4</v>
      </c>
      <c r="W24" s="235">
        <f>DE39</f>
        <v>-2.9697748059668516E-2</v>
      </c>
      <c r="X24" s="93" t="s">
        <v>141</v>
      </c>
      <c r="AB24" s="7">
        <v>3</v>
      </c>
      <c r="AC24" s="19">
        <f t="shared" si="11"/>
        <v>-141.4169921875</v>
      </c>
      <c r="AD24" s="20">
        <f t="shared" si="12"/>
        <v>-352.37277221679688</v>
      </c>
      <c r="AE24" s="21">
        <f t="shared" si="13"/>
        <v>213.19308471679688</v>
      </c>
      <c r="AJ24" s="277"/>
      <c r="AK24" s="277"/>
      <c r="AL24" s="277"/>
      <c r="AM24" s="277"/>
      <c r="AN24" s="277"/>
      <c r="AO24" s="277"/>
      <c r="AP24" s="277"/>
      <c r="AQ24" s="277"/>
      <c r="AR24" s="277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7"/>
      <c r="CF24" s="277"/>
      <c r="CG24" s="277"/>
      <c r="CH24" s="277"/>
      <c r="CI24" s="277"/>
      <c r="CJ24" s="277"/>
      <c r="CK24" s="277"/>
      <c r="CL24" s="277"/>
      <c r="CM24" s="277"/>
      <c r="CN24" s="277"/>
      <c r="CO24" s="277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-12.371337890625</v>
      </c>
      <c r="DD24">
        <f>DD8</f>
        <v>42.320098876953125</v>
      </c>
      <c r="DE24">
        <f>DE8</f>
        <v>38.427978515625</v>
      </c>
      <c r="DF24">
        <f>SQRT(SUMSQ(DC24:DE24))</f>
        <v>58.487180671976652</v>
      </c>
      <c r="DG24" t="s">
        <v>397</v>
      </c>
      <c r="DI24" t="s">
        <v>388</v>
      </c>
      <c r="DJ24">
        <f>DJ8</f>
        <v>732.3968505859375</v>
      </c>
      <c r="DK24">
        <f>DK8</f>
        <v>301.06387329101563</v>
      </c>
      <c r="DL24">
        <f>DL8</f>
        <v>221.27531433105469</v>
      </c>
      <c r="DM24">
        <f>SQRT(SUMSQ(DJ24:DL24))</f>
        <v>822.19667189882</v>
      </c>
      <c r="DN24" t="s">
        <v>397</v>
      </c>
    </row>
    <row r="25" spans="2:118" ht="15" thickBot="1" x14ac:dyDescent="0.35">
      <c r="AB25" s="7">
        <v>4</v>
      </c>
      <c r="AC25" s="19">
        <f t="shared" si="11"/>
        <v>76.3690185546875</v>
      </c>
      <c r="AD25" s="20">
        <f t="shared" si="12"/>
        <v>-405.72032165527344</v>
      </c>
      <c r="AE25" s="21">
        <f t="shared" si="13"/>
        <v>135</v>
      </c>
      <c r="AJ25" s="277"/>
      <c r="AK25" s="277"/>
      <c r="AL25" s="277"/>
      <c r="AM25" s="277"/>
      <c r="AN25" s="277"/>
      <c r="AO25" s="277"/>
      <c r="AP25" s="277"/>
      <c r="AQ25" s="277"/>
      <c r="AR25" s="277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7"/>
      <c r="CF25" s="277"/>
      <c r="CG25" s="277"/>
      <c r="CH25" s="277"/>
      <c r="CI25" s="277"/>
      <c r="CJ25" s="277"/>
      <c r="CK25" s="277"/>
      <c r="CL25" s="277"/>
      <c r="CM25" s="277"/>
      <c r="CN25" s="277"/>
      <c r="CO25" s="277"/>
      <c r="CQ25" s="12"/>
      <c r="CR25" s="51">
        <f>'Step (7)'!AC47</f>
        <v>0.96121770299149067</v>
      </c>
      <c r="CS25" s="51">
        <f>'Step (7)'!AD47</f>
        <v>0.24276434201258754</v>
      </c>
      <c r="CT25" s="67">
        <f>'Step (7)'!AE47</f>
        <v>0.13086635053732423</v>
      </c>
      <c r="CV25" s="12"/>
      <c r="CW25" s="51">
        <f>CR68</f>
        <v>0.96423473235863555</v>
      </c>
      <c r="CX25" s="51">
        <f>CS68</f>
        <v>0.26444585397579934</v>
      </c>
      <c r="CY25" s="67">
        <f>CT68</f>
        <v>1.7882148312796744E-2</v>
      </c>
      <c r="DB25" t="s">
        <v>394</v>
      </c>
      <c r="DC25">
        <f>DC23*DC24</f>
        <v>3.6313913843808296</v>
      </c>
      <c r="DD25">
        <f t="shared" ref="DD25:DE25" si="15">DD23*DD24</f>
        <v>-14.856171086044805</v>
      </c>
      <c r="DE25">
        <f t="shared" si="15"/>
        <v>34.168663646016533</v>
      </c>
      <c r="DF25">
        <f>SUM(DC25:DE25)</f>
        <v>22.943883944352557</v>
      </c>
      <c r="DG25" t="s">
        <v>396</v>
      </c>
      <c r="DI25" t="s">
        <v>416</v>
      </c>
      <c r="DJ25">
        <f>DJ23*DJ24</f>
        <v>-42.975000282966221</v>
      </c>
      <c r="DK25">
        <f t="shared" ref="DK25:DL25" si="16">DK23*DK24</f>
        <v>-145.78134443449369</v>
      </c>
      <c r="DL25">
        <f t="shared" si="16"/>
        <v>211.11934857210636</v>
      </c>
      <c r="DM25">
        <f>SUM(DJ25:DL25)</f>
        <v>22.36300385464645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8" t="s">
        <v>142</v>
      </c>
      <c r="V26" s="269"/>
      <c r="W26" s="269"/>
      <c r="X26" s="270"/>
      <c r="AB26" s="7">
        <v>5</v>
      </c>
      <c r="AC26" s="19">
        <f t="shared" si="11"/>
        <v>33.994873046875</v>
      </c>
      <c r="AD26" s="20">
        <f t="shared" si="12"/>
        <v>-102.24539184570313</v>
      </c>
      <c r="AE26" s="21">
        <f t="shared" si="13"/>
        <v>179.08511352539063</v>
      </c>
      <c r="AJ26" s="277"/>
      <c r="AK26" s="277"/>
      <c r="AL26" s="277"/>
      <c r="AM26" s="277"/>
      <c r="AN26" s="277"/>
      <c r="AO26" s="277"/>
      <c r="AP26" s="277"/>
      <c r="AQ26" s="277"/>
      <c r="AR26" s="277"/>
      <c r="BB26" s="33" t="s">
        <v>56</v>
      </c>
      <c r="BC26" s="33">
        <f t="shared" ref="BC26:BD31" si="17">BC4</f>
        <v>-0.26505163105766394</v>
      </c>
      <c r="BD26" s="33">
        <f t="shared" si="17"/>
        <v>0.96121770299149067</v>
      </c>
      <c r="BE26" s="33">
        <f t="shared" ref="BE26:BH31" si="18">BF4</f>
        <v>-0.13687886363334745</v>
      </c>
      <c r="BF26" s="33">
        <f t="shared" si="18"/>
        <v>-0.26486517991378677</v>
      </c>
      <c r="BG26" s="33">
        <f t="shared" si="18"/>
        <v>0.96423473235863555</v>
      </c>
      <c r="BH26" s="33">
        <f t="shared" si="18"/>
        <v>9.8902670594876018E-3</v>
      </c>
      <c r="BI26" s="33"/>
      <c r="BJ26" s="33">
        <f>BK4</f>
        <v>0</v>
      </c>
      <c r="BK26" s="33"/>
      <c r="BL26" s="33"/>
      <c r="BM26" s="37">
        <f t="array" ref="BM26:BR31">MINVERSE(BC26:BH31)</f>
        <v>0.46343832744508379</v>
      </c>
      <c r="BN26" s="38">
        <v>-0.64269066849162704</v>
      </c>
      <c r="BO26" s="38">
        <v>-0.19518958700050121</v>
      </c>
      <c r="BP26" s="38">
        <v>-5.2194208188807642E-3</v>
      </c>
      <c r="BQ26" s="38">
        <v>3.3867558702593023E-4</v>
      </c>
      <c r="BR26" s="39">
        <v>-1.3507602195781419E-2</v>
      </c>
      <c r="BS26" s="40">
        <f t="shared" ref="BS26:BS31" si="19">BK4</f>
        <v>0</v>
      </c>
      <c r="BT26" s="33" t="s">
        <v>49</v>
      </c>
      <c r="BU26" s="40">
        <f t="array" ref="BU26:BU31">MMULT(BM26:BR31,BS26:BS31)</f>
        <v>-323.23395607282998</v>
      </c>
      <c r="BV26" s="33" t="s">
        <v>23</v>
      </c>
      <c r="BW26" s="33"/>
      <c r="BX26" s="33"/>
      <c r="BY26" s="33"/>
      <c r="CE26" s="277"/>
      <c r="CF26" s="277"/>
      <c r="CG26" s="277"/>
      <c r="CH26" s="277"/>
      <c r="CI26" s="277"/>
      <c r="CJ26" s="277"/>
      <c r="CK26" s="277"/>
      <c r="CL26" s="277"/>
      <c r="CM26" s="277"/>
      <c r="CN26" s="277"/>
      <c r="CO26" s="277"/>
      <c r="CQ26" s="12"/>
      <c r="CT26" s="13"/>
      <c r="CV26" s="12"/>
      <c r="CY26" s="13"/>
      <c r="DB26" t="s">
        <v>395</v>
      </c>
      <c r="DC26">
        <f>SQRT(DF24^2-DF25^2)</f>
        <v>53.798963675005119</v>
      </c>
      <c r="DD26" t="s">
        <v>113</v>
      </c>
      <c r="DG26" s="1"/>
      <c r="DI26" t="s">
        <v>395</v>
      </c>
      <c r="DJ26">
        <f>SQRT(DM24^2-DM25^2)</f>
        <v>821.89248891816305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2" t="s">
        <v>133</v>
      </c>
      <c r="V27" s="263"/>
      <c r="W27" s="263"/>
      <c r="X27" s="264"/>
      <c r="AB27" s="7">
        <v>6</v>
      </c>
      <c r="AC27" s="19">
        <f t="shared" si="11"/>
        <v>89.86260986328125</v>
      </c>
      <c r="AD27" s="20">
        <f t="shared" si="12"/>
        <v>-363.17396545410156</v>
      </c>
      <c r="AE27" s="21">
        <f t="shared" si="13"/>
        <v>88.06121826171875</v>
      </c>
      <c r="AJ27" s="277"/>
      <c r="AK27" s="277"/>
      <c r="AL27" s="277"/>
      <c r="AM27" s="277"/>
      <c r="AN27" s="277"/>
      <c r="AO27" s="277"/>
      <c r="AP27" s="277"/>
      <c r="AQ27" s="277"/>
      <c r="AR27" s="277"/>
      <c r="BB27" s="33" t="s">
        <v>57</v>
      </c>
      <c r="BC27" s="33">
        <f t="shared" si="17"/>
        <v>0.94428910867504545</v>
      </c>
      <c r="BD27" s="33">
        <f t="shared" si="17"/>
        <v>0.24276434201258754</v>
      </c>
      <c r="BE27" s="33">
        <f t="shared" si="18"/>
        <v>0.98029831718695737</v>
      </c>
      <c r="BF27" s="33">
        <f t="shared" si="18"/>
        <v>0.95885020167162038</v>
      </c>
      <c r="BG27" s="33">
        <f t="shared" si="18"/>
        <v>0.26444585397579934</v>
      </c>
      <c r="BH27" s="33">
        <f t="shared" si="18"/>
        <v>-0.10331834817351235</v>
      </c>
      <c r="BI27" s="33"/>
      <c r="BJ27" s="33">
        <f t="shared" ref="BJ27:BJ31" si="20">BK5</f>
        <v>0</v>
      </c>
      <c r="BK27" s="33"/>
      <c r="BL27" s="33"/>
      <c r="BM27" s="41">
        <v>-0.68916600071756184</v>
      </c>
      <c r="BN27" s="33">
        <v>-0.18356817915403928</v>
      </c>
      <c r="BO27" s="33">
        <v>-5.6619443366077708E-2</v>
      </c>
      <c r="BP27" s="33">
        <v>-1.4939157208979446E-3</v>
      </c>
      <c r="BQ27" s="33">
        <v>5.887876372187296E-3</v>
      </c>
      <c r="BR27" s="42">
        <v>-9.0553383958027827E-4</v>
      </c>
      <c r="BS27" s="43">
        <f t="shared" si="19"/>
        <v>0</v>
      </c>
      <c r="BT27" s="33" t="s">
        <v>50</v>
      </c>
      <c r="BU27" s="43">
        <v>-93.761798214224683</v>
      </c>
      <c r="BV27" s="33" t="s">
        <v>24</v>
      </c>
      <c r="BW27" s="33"/>
      <c r="BX27" s="33"/>
      <c r="BY27" s="33"/>
      <c r="CE27" s="277"/>
      <c r="CF27" s="277"/>
      <c r="CG27" s="277"/>
      <c r="CH27" s="277"/>
      <c r="CI27" s="277"/>
      <c r="CJ27" s="277"/>
      <c r="CK27" s="277"/>
      <c r="CL27" s="277"/>
      <c r="CM27" s="277"/>
      <c r="CN27" s="277"/>
      <c r="CO27" s="277"/>
      <c r="CQ27" s="28" t="s">
        <v>262</v>
      </c>
      <c r="CR27" s="51">
        <f>CC4</f>
        <v>-200.46660885492287</v>
      </c>
      <c r="CT27" s="13"/>
      <c r="CV27" s="28" t="s">
        <v>264</v>
      </c>
      <c r="CW27" s="51">
        <f>CC15</f>
        <v>569.82415358603646</v>
      </c>
      <c r="CY27" s="13"/>
    </row>
    <row r="28" spans="2:118" x14ac:dyDescent="0.3">
      <c r="B28" s="60" t="s">
        <v>56</v>
      </c>
      <c r="C28" s="6" cm="1">
        <f t="array" ref="C28:C33">'Load Sweep Summary'!J4:J9</f>
        <v>0</v>
      </c>
      <c r="D28" s="56" t="s">
        <v>114</v>
      </c>
      <c r="K28" s="279" t="e" vm="3">
        <v>#VALUE!</v>
      </c>
      <c r="L28" s="280"/>
      <c r="M28" s="280"/>
      <c r="N28" s="280"/>
      <c r="O28" s="280"/>
      <c r="P28" s="280"/>
      <c r="Q28" s="280"/>
      <c r="R28" s="280"/>
      <c r="S28" s="281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-0.12982177734375</v>
      </c>
      <c r="AD28" s="20">
        <f t="shared" si="12"/>
        <v>-37.38836669921875</v>
      </c>
      <c r="AE28" s="21">
        <f t="shared" si="13"/>
        <v>122.79850769042969</v>
      </c>
      <c r="AJ28" s="277"/>
      <c r="AK28" s="277"/>
      <c r="AL28" s="277"/>
      <c r="AM28" s="277"/>
      <c r="AN28" s="277"/>
      <c r="AO28" s="277"/>
      <c r="AP28" s="277"/>
      <c r="AQ28" s="277"/>
      <c r="AR28" s="277"/>
      <c r="BB28" s="33" t="s">
        <v>59</v>
      </c>
      <c r="BC28" s="33">
        <f t="shared" si="17"/>
        <v>0.19510436210233836</v>
      </c>
      <c r="BD28" s="33">
        <f t="shared" si="17"/>
        <v>0.13086635053732423</v>
      </c>
      <c r="BE28" s="33">
        <f t="shared" si="18"/>
        <v>0.14240570919335802</v>
      </c>
      <c r="BF28" s="33">
        <f t="shared" si="18"/>
        <v>0.1022385799174179</v>
      </c>
      <c r="BG28" s="33">
        <f t="shared" si="18"/>
        <v>1.7882148312796744E-2</v>
      </c>
      <c r="BH28" s="33">
        <f t="shared" si="18"/>
        <v>0.99459916627161371</v>
      </c>
      <c r="BI28" s="33"/>
      <c r="BJ28" s="33">
        <f t="shared" si="20"/>
        <v>1656</v>
      </c>
      <c r="BK28" s="33"/>
      <c r="BL28" s="33"/>
      <c r="BM28" s="41">
        <v>-0.70357300174276294</v>
      </c>
      <c r="BN28" s="33">
        <v>-0.15670547246450395</v>
      </c>
      <c r="BO28" s="33">
        <v>-4.8455806815299443E-2</v>
      </c>
      <c r="BP28" s="33">
        <v>-1.3128752385702328E-3</v>
      </c>
      <c r="BQ28" s="33">
        <v>-4.8563041393229348E-3</v>
      </c>
      <c r="BR28" s="42">
        <v>3.4768031280960933E-2</v>
      </c>
      <c r="BS28" s="43">
        <f t="shared" si="19"/>
        <v>1656</v>
      </c>
      <c r="BT28" s="33" t="s">
        <v>52</v>
      </c>
      <c r="BU28" s="43">
        <v>-80.242816086135875</v>
      </c>
      <c r="BV28" s="33" t="s">
        <v>45</v>
      </c>
      <c r="BW28" s="33"/>
      <c r="BX28" s="33"/>
      <c r="BY28" s="33"/>
      <c r="CE28" s="277"/>
      <c r="CF28" s="277"/>
      <c r="CG28" s="277"/>
      <c r="CH28" s="277"/>
      <c r="CI28" s="277"/>
      <c r="CJ28" s="277"/>
      <c r="CK28" s="277"/>
      <c r="CL28" s="277"/>
      <c r="CM28" s="277"/>
      <c r="CN28" s="277"/>
      <c r="CO28" s="277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0</v>
      </c>
      <c r="D29" s="56" t="s">
        <v>114</v>
      </c>
      <c r="K29" s="282"/>
      <c r="L29" s="283"/>
      <c r="M29" s="283"/>
      <c r="N29" s="283"/>
      <c r="O29" s="283"/>
      <c r="P29" s="283"/>
      <c r="Q29" s="283"/>
      <c r="R29" s="283"/>
      <c r="S29" s="284"/>
      <c r="U29" s="88" t="s">
        <v>128</v>
      </c>
      <c r="V29" s="7" t="s">
        <v>2</v>
      </c>
      <c r="W29" s="172">
        <f>'Step (7)'!BU15/1000</f>
        <v>-0.20046660885492287</v>
      </c>
      <c r="X29" s="89" t="s">
        <v>141</v>
      </c>
      <c r="AB29" s="7">
        <v>8</v>
      </c>
      <c r="AC29" s="19">
        <f t="shared" si="11"/>
        <v>-149.4287109375</v>
      </c>
      <c r="AD29" s="20">
        <f t="shared" si="12"/>
        <v>-379.52993774414063</v>
      </c>
      <c r="AE29" s="21">
        <f t="shared" si="13"/>
        <v>88.741676330566406</v>
      </c>
      <c r="AJ29" s="277"/>
      <c r="AK29" s="277"/>
      <c r="AL29" s="277"/>
      <c r="AM29" s="277"/>
      <c r="AN29" s="277"/>
      <c r="AO29" s="277"/>
      <c r="AP29" s="277"/>
      <c r="AQ29" s="277"/>
      <c r="AR29" s="277"/>
      <c r="BB29" s="33" t="s">
        <v>61</v>
      </c>
      <c r="BC29" s="33">
        <f t="shared" si="17"/>
        <v>-286.11654151575834</v>
      </c>
      <c r="BD29" s="33">
        <f t="shared" si="17"/>
        <v>-78.464090220799434</v>
      </c>
      <c r="BE29" s="33">
        <f t="shared" si="18"/>
        <v>-190.11716295971578</v>
      </c>
      <c r="BF29" s="33">
        <f t="shared" si="18"/>
        <v>-121.56790738070234</v>
      </c>
      <c r="BG29" s="33">
        <f t="shared" si="18"/>
        <v>-33.1421405516381</v>
      </c>
      <c r="BH29" s="33">
        <f t="shared" si="18"/>
        <v>-24.499099374552785</v>
      </c>
      <c r="BI29" s="33"/>
      <c r="BJ29" s="33">
        <f t="shared" si="20"/>
        <v>0</v>
      </c>
      <c r="BK29" s="33"/>
      <c r="BL29" s="33"/>
      <c r="BM29" s="41">
        <v>-3.4990631122951046E-2</v>
      </c>
      <c r="BN29" s="33">
        <v>1.752411875508421</v>
      </c>
      <c r="BO29" s="33">
        <v>0.34409671110267903</v>
      </c>
      <c r="BP29" s="33">
        <v>6.4845155510595189E-3</v>
      </c>
      <c r="BQ29" s="33">
        <v>4.5240029566341938E-3</v>
      </c>
      <c r="BR29" s="42">
        <v>-2.1006944940149475E-2</v>
      </c>
      <c r="BS29" s="43">
        <f t="shared" si="19"/>
        <v>0</v>
      </c>
      <c r="BT29" s="33" t="s">
        <v>53</v>
      </c>
      <c r="BU29" s="43">
        <v>569.82415358603646</v>
      </c>
      <c r="BV29" s="33" t="s">
        <v>46</v>
      </c>
      <c r="BW29" s="33"/>
      <c r="BX29" s="33"/>
      <c r="BY29" s="33"/>
      <c r="CE29" s="277"/>
      <c r="CF29" s="277"/>
      <c r="CG29" s="277"/>
      <c r="CH29" s="277"/>
      <c r="CI29" s="277"/>
      <c r="CJ29" s="277"/>
      <c r="CK29" s="277"/>
      <c r="CL29" s="277"/>
      <c r="CM29" s="277"/>
      <c r="CN29" s="277"/>
      <c r="CO29" s="277"/>
      <c r="CQ29" s="12"/>
      <c r="CR29" s="51">
        <f>AC46</f>
        <v>-0.26505163105766394</v>
      </c>
      <c r="CS29" s="51">
        <f>AD46</f>
        <v>0.94428910867504545</v>
      </c>
      <c r="CT29" s="67">
        <f>AE46</f>
        <v>0.19510436210233836</v>
      </c>
      <c r="CV29" s="12"/>
      <c r="CW29" s="51">
        <f>AC64</f>
        <v>-0.26486517991378677</v>
      </c>
      <c r="CX29" s="51">
        <f>AD64</f>
        <v>0.95885020167162038</v>
      </c>
      <c r="CY29" s="67">
        <f>AE64</f>
        <v>0.1022385799174179</v>
      </c>
      <c r="DB29" t="s">
        <v>401</v>
      </c>
      <c r="DC29" s="178">
        <f>-ABS(DC11*DC19/DC26)</f>
        <v>-1.743201980955456</v>
      </c>
      <c r="DD29" t="s">
        <v>141</v>
      </c>
      <c r="DI29" t="s">
        <v>401</v>
      </c>
      <c r="DJ29" s="178">
        <f>-ABS(DJ11*DJ19/DJ26)</f>
        <v>-4.5503386261729624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82"/>
      <c r="L30" s="283"/>
      <c r="M30" s="283"/>
      <c r="N30" s="283"/>
      <c r="O30" s="283"/>
      <c r="P30" s="283"/>
      <c r="Q30" s="283"/>
      <c r="R30" s="283"/>
      <c r="S30" s="284"/>
      <c r="U30" s="88" t="s">
        <v>128</v>
      </c>
      <c r="V30" s="7" t="s">
        <v>3</v>
      </c>
      <c r="W30" s="172">
        <f>'Step (7)'!BU16/1000</f>
        <v>7.952081211712432E-3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7"/>
      <c r="AK30" s="277"/>
      <c r="AL30" s="277"/>
      <c r="AM30" s="277"/>
      <c r="AN30" s="277"/>
      <c r="AO30" s="277"/>
      <c r="AP30" s="277"/>
      <c r="AQ30" s="277"/>
      <c r="AR30" s="277"/>
      <c r="BB30" s="33" t="s">
        <v>62</v>
      </c>
      <c r="BC30" s="33">
        <f t="shared" si="17"/>
        <v>-75.719623975023296</v>
      </c>
      <c r="BD30" s="33">
        <f t="shared" si="17"/>
        <v>280.01558872135837</v>
      </c>
      <c r="BE30" s="33">
        <f t="shared" si="18"/>
        <v>-29.354030838182897</v>
      </c>
      <c r="BF30" s="33">
        <f t="shared" si="18"/>
        <v>-32.511776038412208</v>
      </c>
      <c r="BG30" s="33">
        <f t="shared" si="18"/>
        <v>118.40890768919802</v>
      </c>
      <c r="BH30" s="33">
        <f t="shared" si="18"/>
        <v>1.3436306670748845</v>
      </c>
      <c r="BI30" s="33"/>
      <c r="BJ30" s="33">
        <f t="shared" si="20"/>
        <v>0</v>
      </c>
      <c r="BK30" s="33"/>
      <c r="BL30" s="33"/>
      <c r="BM30" s="41">
        <v>1.7412581672194372</v>
      </c>
      <c r="BN30" s="33">
        <v>0.46561557496466227</v>
      </c>
      <c r="BO30" s="33">
        <v>7.9953601816759409E-2</v>
      </c>
      <c r="BP30" s="33">
        <v>1.6420636354136115E-3</v>
      </c>
      <c r="BQ30" s="33">
        <v>-5.2177390690988064E-3</v>
      </c>
      <c r="BR30" s="42">
        <v>-3.6453280977439577E-3</v>
      </c>
      <c r="BS30" s="43">
        <f t="shared" si="19"/>
        <v>0</v>
      </c>
      <c r="BT30" s="33" t="s">
        <v>54</v>
      </c>
      <c r="BU30" s="43">
        <v>132.4031646085536</v>
      </c>
      <c r="BV30" s="33" t="s">
        <v>47</v>
      </c>
      <c r="BW30" s="33"/>
      <c r="BX30" s="33"/>
      <c r="BY30" s="33"/>
      <c r="CE30" s="277"/>
      <c r="CF30" s="277"/>
      <c r="CG30" s="277"/>
      <c r="CH30" s="277"/>
      <c r="CI30" s="277"/>
      <c r="CJ30" s="277"/>
      <c r="CK30" s="277"/>
      <c r="CL30" s="277"/>
      <c r="CM30" s="277"/>
      <c r="CN30" s="277"/>
      <c r="CO30" s="277"/>
      <c r="CQ30" s="12"/>
      <c r="CT30" s="13"/>
      <c r="CV30" s="12"/>
      <c r="CY30" s="13"/>
    </row>
    <row r="31" spans="2:118" x14ac:dyDescent="0.3">
      <c r="B31" s="60" t="s">
        <v>61</v>
      </c>
      <c r="C31" s="7">
        <v>0</v>
      </c>
      <c r="D31" s="56" t="s">
        <v>120</v>
      </c>
      <c r="K31" s="282"/>
      <c r="L31" s="283"/>
      <c r="M31" s="283"/>
      <c r="N31" s="283"/>
      <c r="O31" s="283"/>
      <c r="P31" s="283"/>
      <c r="Q31" s="283"/>
      <c r="R31" s="283"/>
      <c r="S31" s="284"/>
      <c r="U31" s="88" t="s">
        <v>128</v>
      </c>
      <c r="V31" s="7" t="s">
        <v>4</v>
      </c>
      <c r="W31" s="172">
        <f>'Step (7)'!BU17/1000</f>
        <v>1.6866978147504725</v>
      </c>
      <c r="X31" s="89" t="s">
        <v>141</v>
      </c>
      <c r="AB31" s="7">
        <v>10</v>
      </c>
      <c r="AC31" s="19">
        <f t="shared" si="11"/>
        <v>-8.98980712890625</v>
      </c>
      <c r="AD31" s="20">
        <f t="shared" si="12"/>
        <v>-84.064697265625</v>
      </c>
      <c r="AE31" s="21">
        <f t="shared" si="13"/>
        <v>294.48294067382813</v>
      </c>
      <c r="AJ31" s="277"/>
      <c r="AK31" s="277"/>
      <c r="AL31" s="277"/>
      <c r="AM31" s="277"/>
      <c r="AN31" s="277"/>
      <c r="AO31" s="277"/>
      <c r="AP31" s="277"/>
      <c r="AQ31" s="277"/>
      <c r="AR31" s="277"/>
      <c r="BB31" s="33" t="s">
        <v>63</v>
      </c>
      <c r="BC31" s="33">
        <f t="shared" si="17"/>
        <v>-22.216006459515562</v>
      </c>
      <c r="BD31" s="33">
        <f t="shared" si="17"/>
        <v>56.876900666861133</v>
      </c>
      <c r="BE31" s="33">
        <f t="shared" si="18"/>
        <v>19.329883793249643</v>
      </c>
      <c r="BF31" s="33">
        <f t="shared" si="18"/>
        <v>-10.027356109858632</v>
      </c>
      <c r="BG31" s="33">
        <f t="shared" si="18"/>
        <v>36.016830926773387</v>
      </c>
      <c r="BH31" s="33">
        <f t="shared" si="18"/>
        <v>0.38319390316543217</v>
      </c>
      <c r="BI31" s="33"/>
      <c r="BJ31" s="33">
        <f t="shared" si="20"/>
        <v>0</v>
      </c>
      <c r="BK31" s="33"/>
      <c r="BL31" s="33"/>
      <c r="BM31" s="44">
        <v>7.2795725710880291E-2</v>
      </c>
      <c r="BN31" s="45">
        <v>-1.5845482641113767E-2</v>
      </c>
      <c r="BO31" s="45">
        <v>1.0212984652522561</v>
      </c>
      <c r="BP31" s="45">
        <v>7.1231178791568688E-4</v>
      </c>
      <c r="BQ31" s="45">
        <v>-5.1705231008351837E-4</v>
      </c>
      <c r="BR31" s="46">
        <v>1.5721291852124364E-5</v>
      </c>
      <c r="BS31" s="47">
        <f t="shared" si="19"/>
        <v>0</v>
      </c>
      <c r="BT31" s="33" t="s">
        <v>55</v>
      </c>
      <c r="BU31" s="47">
        <v>1691.2702584577362</v>
      </c>
      <c r="BV31" s="33" t="s">
        <v>48</v>
      </c>
      <c r="BW31" s="33"/>
      <c r="BX31" s="33"/>
      <c r="BY31" s="33"/>
      <c r="CE31" s="277"/>
      <c r="CF31" s="277"/>
      <c r="CG31" s="277"/>
      <c r="CH31" s="277"/>
      <c r="CI31" s="277"/>
      <c r="CJ31" s="277"/>
      <c r="CK31" s="277"/>
      <c r="CL31" s="277"/>
      <c r="CM31" s="277"/>
      <c r="CN31" s="277"/>
      <c r="CO31" s="277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2"/>
      <c r="L32" s="283"/>
      <c r="M32" s="283"/>
      <c r="N32" s="283"/>
      <c r="O32" s="283"/>
      <c r="P32" s="283"/>
      <c r="Q32" s="283"/>
      <c r="R32" s="283"/>
      <c r="S32" s="284"/>
      <c r="U32" s="90" t="s">
        <v>131</v>
      </c>
      <c r="V32" s="30" t="s">
        <v>2</v>
      </c>
      <c r="W32" s="173">
        <f>'Step (7)'!BU18/1000</f>
        <v>-8.0242816086135912E-2</v>
      </c>
      <c r="X32" s="91" t="s">
        <v>141</v>
      </c>
      <c r="AB32" s="7">
        <v>11</v>
      </c>
      <c r="AC32" s="19">
        <f t="shared" si="11"/>
        <v>-44.41510009765625</v>
      </c>
      <c r="AD32" s="20">
        <f t="shared" si="12"/>
        <v>-289.82147216796875</v>
      </c>
      <c r="AE32" s="21">
        <f t="shared" si="13"/>
        <v>160.66046142578125</v>
      </c>
      <c r="AJ32" s="277"/>
      <c r="AK32" s="277"/>
      <c r="AL32" s="277"/>
      <c r="AM32" s="277"/>
      <c r="AN32" s="277"/>
      <c r="AO32" s="277"/>
      <c r="AP32" s="277"/>
      <c r="AQ32" s="277"/>
      <c r="AR32" s="277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7"/>
      <c r="CF32" s="277"/>
      <c r="CG32" s="277"/>
      <c r="CH32" s="277"/>
      <c r="CI32" s="277"/>
      <c r="CJ32" s="277"/>
      <c r="CK32" s="277"/>
      <c r="CL32" s="277"/>
      <c r="CM32" s="277"/>
      <c r="CN32" s="277"/>
      <c r="CO32" s="277"/>
      <c r="CQ32" s="12"/>
      <c r="CR32">
        <f>CR6*CR25</f>
        <v>-0.13730940150580273</v>
      </c>
      <c r="CS32">
        <f>CS6*CS25</f>
        <v>-0.20142070117300276</v>
      </c>
      <c r="CT32" s="13">
        <f>CT6*CT25</f>
        <v>-7.0619091451717436E-2</v>
      </c>
      <c r="CV32" s="12"/>
      <c r="CW32">
        <f>CW6*CW25</f>
        <v>-0.2257024511098133</v>
      </c>
      <c r="CX32">
        <f>CX6*CX25</f>
        <v>-0.19588873818746447</v>
      </c>
      <c r="CY32" s="13">
        <f>CY6*CY25</f>
        <v>1.1260019384566314E-2</v>
      </c>
      <c r="DB32" t="s">
        <v>404</v>
      </c>
      <c r="DC32" cm="1">
        <f t="array" ref="DC32:DE32">DC23:DE23</f>
        <v>-0.29353263296871862</v>
      </c>
      <c r="DD32">
        <v>-0.35104292003758164</v>
      </c>
      <c r="DE32">
        <v>0.88916109995542414</v>
      </c>
      <c r="DI32" t="s">
        <v>404</v>
      </c>
      <c r="DJ32" cm="1">
        <f t="array" ref="DJ32:DL32">DJ23:DL23</f>
        <v>-5.8677205190853905E-2</v>
      </c>
      <c r="DK32">
        <v>-0.48422065005978948</v>
      </c>
      <c r="DL32">
        <v>0.95410258125877623</v>
      </c>
    </row>
    <row r="33" spans="2:116" ht="15" thickBot="1" x14ac:dyDescent="0.35">
      <c r="B33" s="61" t="s">
        <v>63</v>
      </c>
      <c r="C33" s="94">
        <v>0</v>
      </c>
      <c r="D33" s="64" t="s">
        <v>120</v>
      </c>
      <c r="K33" s="282"/>
      <c r="L33" s="283"/>
      <c r="M33" s="283"/>
      <c r="N33" s="283"/>
      <c r="O33" s="283"/>
      <c r="P33" s="283"/>
      <c r="Q33" s="283"/>
      <c r="R33" s="283"/>
      <c r="S33" s="284"/>
      <c r="U33" s="88" t="s">
        <v>132</v>
      </c>
      <c r="V33" s="7" t="s">
        <v>2</v>
      </c>
      <c r="W33" s="172">
        <f>'Step (7)'!BU19/1000</f>
        <v>0.60619202412050277</v>
      </c>
      <c r="X33" s="89" t="s">
        <v>141</v>
      </c>
      <c r="AB33" s="7">
        <v>12</v>
      </c>
      <c r="AC33" s="19">
        <f t="shared" si="11"/>
        <v>-3.22576904296875</v>
      </c>
      <c r="AD33" s="20">
        <f t="shared" si="12"/>
        <v>-63.10205078125</v>
      </c>
      <c r="AE33" s="21">
        <f t="shared" si="13"/>
        <v>130.16220092773438</v>
      </c>
      <c r="AJ33" s="277"/>
      <c r="AK33" s="277"/>
      <c r="AL33" s="277"/>
      <c r="AM33" s="277"/>
      <c r="AN33" s="277"/>
      <c r="AO33" s="277"/>
      <c r="AP33" s="277"/>
      <c r="AQ33" s="277"/>
      <c r="AR33" s="277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7"/>
      <c r="CF33" s="277"/>
      <c r="CG33" s="277"/>
      <c r="CH33" s="277"/>
      <c r="CI33" s="277"/>
      <c r="CJ33" s="277"/>
      <c r="CK33" s="277"/>
      <c r="CL33" s="277"/>
      <c r="CM33" s="277"/>
      <c r="CN33" s="277"/>
      <c r="CO33" s="277"/>
      <c r="CQ33" s="12" t="s">
        <v>270</v>
      </c>
      <c r="CR33">
        <f>SUM(CR32:CT32)</f>
        <v>-0.40934919413052295</v>
      </c>
      <c r="CT33" s="13"/>
      <c r="CV33" s="12" t="s">
        <v>272</v>
      </c>
      <c r="CW33">
        <f>SUM(CW32:CY32)</f>
        <v>-0.41033116991271146</v>
      </c>
      <c r="CY33" s="13"/>
      <c r="DB33" t="s">
        <v>401</v>
      </c>
      <c r="DC33" s="178">
        <f>DC29</f>
        <v>-1.743201980955456</v>
      </c>
      <c r="DD33" t="s">
        <v>141</v>
      </c>
      <c r="DI33" t="s">
        <v>401</v>
      </c>
      <c r="DJ33" s="178">
        <f>DJ29</f>
        <v>-4.5503386261729624</v>
      </c>
      <c r="DK33" t="s">
        <v>141</v>
      </c>
    </row>
    <row r="34" spans="2:116" ht="15" thickBot="1" x14ac:dyDescent="0.35">
      <c r="K34" s="282"/>
      <c r="L34" s="283"/>
      <c r="M34" s="283"/>
      <c r="N34" s="283"/>
      <c r="O34" s="283"/>
      <c r="P34" s="283"/>
      <c r="Q34" s="283"/>
      <c r="R34" s="283"/>
      <c r="S34" s="284"/>
      <c r="U34" s="88" t="s">
        <v>132</v>
      </c>
      <c r="V34" s="7" t="s">
        <v>3</v>
      </c>
      <c r="W34" s="172">
        <f>'Step (7)'!BU20/1000</f>
        <v>0.22540501375096691</v>
      </c>
      <c r="X34" s="89" t="s">
        <v>141</v>
      </c>
      <c r="AB34" s="8">
        <v>13</v>
      </c>
      <c r="AC34" s="22">
        <f t="shared" si="11"/>
        <v>-75.5799560546875</v>
      </c>
      <c r="AD34" s="23">
        <f t="shared" si="12"/>
        <v>-292.07431030273438</v>
      </c>
      <c r="AE34" s="24">
        <f t="shared" si="13"/>
        <v>324.80108642578125</v>
      </c>
      <c r="AJ34" s="277"/>
      <c r="AK34" s="277"/>
      <c r="AL34" s="277"/>
      <c r="AM34" s="277"/>
      <c r="AN34" s="277"/>
      <c r="AO34" s="277"/>
      <c r="AP34" s="277"/>
      <c r="AQ34" s="277"/>
      <c r="AR34" s="277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7"/>
      <c r="CF34" s="277"/>
      <c r="CG34" s="277"/>
      <c r="CH34" s="277"/>
      <c r="CI34" s="277"/>
      <c r="CJ34" s="277"/>
      <c r="CK34" s="277"/>
      <c r="CL34" s="277"/>
      <c r="CM34" s="277"/>
      <c r="CN34" s="277"/>
      <c r="CO34" s="277"/>
      <c r="CQ34" s="12" t="s">
        <v>269</v>
      </c>
      <c r="CR34">
        <f>CR33*CR18</f>
        <v>-2096.9735612215245</v>
      </c>
      <c r="CT34" s="13"/>
      <c r="CV34" s="12" t="s">
        <v>273</v>
      </c>
      <c r="CW34">
        <f>CW33*CW18</f>
        <v>990.69825867958298</v>
      </c>
      <c r="CY34" s="13"/>
      <c r="DB34" t="s">
        <v>42</v>
      </c>
      <c r="DC34" cm="1">
        <f t="array" ref="DC34:DE34">DC16:DE16</f>
        <v>0.23407417668695424</v>
      </c>
      <c r="DD34">
        <v>0.74075178431570776</v>
      </c>
      <c r="DE34">
        <v>-0.62967934207929976</v>
      </c>
      <c r="DF34" t="s">
        <v>418</v>
      </c>
      <c r="DI34" t="s">
        <v>43</v>
      </c>
      <c r="DJ34" cm="1">
        <f t="array" ref="DJ34:DL34">DJ16:DL16</f>
        <v>0.11460492651532769</v>
      </c>
      <c r="DK34">
        <v>0.6656470022284755</v>
      </c>
      <c r="DL34">
        <v>0.4329312227241276</v>
      </c>
    </row>
    <row r="35" spans="2:116" ht="15" thickBot="1" x14ac:dyDescent="0.35">
      <c r="B35" s="174" t="s">
        <v>333</v>
      </c>
      <c r="C35" s="296" t="s">
        <v>420</v>
      </c>
      <c r="D35" s="296"/>
      <c r="E35" s="296"/>
      <c r="F35" s="296"/>
      <c r="G35" s="297"/>
      <c r="K35" s="282"/>
      <c r="L35" s="283"/>
      <c r="M35" s="283"/>
      <c r="N35" s="283"/>
      <c r="O35" s="283"/>
      <c r="P35" s="283"/>
      <c r="Q35" s="283"/>
      <c r="R35" s="283"/>
      <c r="S35" s="284"/>
      <c r="U35" s="262" t="s">
        <v>134</v>
      </c>
      <c r="V35" s="263"/>
      <c r="W35" s="263"/>
      <c r="X35" s="264"/>
      <c r="AJ35" s="277"/>
      <c r="AK35" s="277"/>
      <c r="AL35" s="277"/>
      <c r="AM35" s="277"/>
      <c r="AN35" s="277"/>
      <c r="AO35" s="277"/>
      <c r="AP35" s="277"/>
      <c r="AQ35" s="277"/>
      <c r="AR35" s="277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7"/>
      <c r="CF35" s="277"/>
      <c r="CG35" s="277"/>
      <c r="CH35" s="277"/>
      <c r="CI35" s="277"/>
      <c r="CJ35" s="277"/>
      <c r="CK35" s="277"/>
      <c r="CL35" s="277"/>
      <c r="CM35" s="277"/>
      <c r="CN35" s="277"/>
      <c r="CO35" s="277"/>
      <c r="CQ35" s="12"/>
      <c r="CT35" s="13"/>
      <c r="CV35" s="12"/>
      <c r="CY35" s="13"/>
      <c r="DB35" t="s">
        <v>405</v>
      </c>
      <c r="DC35" s="178">
        <f>ABS(DC11)</f>
        <v>2.4143870398398724</v>
      </c>
      <c r="DD35" t="s">
        <v>141</v>
      </c>
      <c r="DI35" t="s">
        <v>145</v>
      </c>
      <c r="DJ35" s="178">
        <f>ABS(DJ11)</f>
        <v>5.1227010857456197</v>
      </c>
      <c r="DK35" t="s">
        <v>141</v>
      </c>
    </row>
    <row r="36" spans="2:116" ht="15" thickBot="1" x14ac:dyDescent="0.35">
      <c r="B36" s="175">
        <f>'Load Sweep Summary'!M3</f>
        <v>0</v>
      </c>
      <c r="C36" s="298"/>
      <c r="D36" s="298"/>
      <c r="E36" s="298"/>
      <c r="F36" s="298"/>
      <c r="G36" s="299"/>
      <c r="K36" s="282"/>
      <c r="L36" s="283"/>
      <c r="M36" s="283"/>
      <c r="N36" s="283"/>
      <c r="O36" s="283"/>
      <c r="P36" s="283"/>
      <c r="Q36" s="283"/>
      <c r="R36" s="283"/>
      <c r="S36" s="284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7"/>
      <c r="AK36" s="277"/>
      <c r="AL36" s="277"/>
      <c r="AM36" s="277"/>
      <c r="AN36" s="277"/>
      <c r="AO36" s="277"/>
      <c r="AP36" s="277"/>
      <c r="AQ36" s="277"/>
      <c r="AR36" s="277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7"/>
      <c r="CF36" s="277"/>
      <c r="CG36" s="277"/>
      <c r="CH36" s="277"/>
      <c r="CI36" s="277"/>
      <c r="CJ36" s="277"/>
      <c r="CK36" s="277"/>
      <c r="CL36" s="277"/>
      <c r="CM36" s="277"/>
      <c r="CN36" s="277"/>
      <c r="CO36" s="277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2"/>
      <c r="L37" s="283"/>
      <c r="M37" s="283"/>
      <c r="N37" s="283"/>
      <c r="O37" s="283"/>
      <c r="P37" s="283"/>
      <c r="Q37" s="283"/>
      <c r="R37" s="283"/>
      <c r="S37" s="284"/>
      <c r="U37" s="92" t="s">
        <v>139</v>
      </c>
      <c r="V37" s="5"/>
      <c r="W37" s="173">
        <f>'Step (7)'!CR18/1000</f>
        <v>5.1227010857456197</v>
      </c>
      <c r="X37" s="91" t="s">
        <v>141</v>
      </c>
      <c r="AB37" s="12" t="s">
        <v>68</v>
      </c>
      <c r="AC37" s="20">
        <f>AC23</f>
        <v>-6.45989990234375</v>
      </c>
      <c r="AD37" s="20">
        <f>AD23</f>
        <v>-60.80322265625</v>
      </c>
      <c r="AE37" s="21">
        <f>AE23</f>
        <v>290.43389892578125</v>
      </c>
      <c r="AJ37" s="277"/>
      <c r="AK37" s="277"/>
      <c r="AL37" s="277"/>
      <c r="AM37" s="277"/>
      <c r="AN37" s="277"/>
      <c r="AO37" s="277"/>
      <c r="AP37" s="277"/>
      <c r="AQ37" s="277"/>
      <c r="AR37" s="277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7"/>
      <c r="CF37" s="277"/>
      <c r="CG37" s="277"/>
      <c r="CH37" s="277"/>
      <c r="CI37" s="277"/>
      <c r="CJ37" s="277"/>
      <c r="CK37" s="277"/>
      <c r="CL37" s="277"/>
      <c r="CM37" s="277"/>
      <c r="CN37" s="277"/>
      <c r="CO37" s="277"/>
      <c r="CQ37" s="12"/>
      <c r="CR37">
        <f>CR6*CR29</f>
        <v>3.7862474562629707E-2</v>
      </c>
      <c r="CS37">
        <f>CS6*CS29</f>
        <v>-0.78347327619266027</v>
      </c>
      <c r="CT37" s="13">
        <f>CT6*CT29</f>
        <v>-0.10528369388588088</v>
      </c>
      <c r="CV37" s="12"/>
      <c r="CW37">
        <f>CW6*CW29</f>
        <v>6.1998098921361648E-2</v>
      </c>
      <c r="CX37">
        <f>CX6*CX29</f>
        <v>-0.71026999777972899</v>
      </c>
      <c r="CY37" s="13">
        <f>CY6*CY29</f>
        <v>6.437752173752162E-2</v>
      </c>
      <c r="DB37" t="s">
        <v>406</v>
      </c>
      <c r="DC37">
        <f>DC32*$DC33</f>
        <v>0.51168666726614109</v>
      </c>
      <c r="DD37">
        <f t="shared" ref="DD37:DE37" si="21">DD32*$DC33</f>
        <v>0.61193871360990004</v>
      </c>
      <c r="DE37">
        <f t="shared" si="21"/>
        <v>-1.5499873908308275</v>
      </c>
      <c r="DI37" t="s">
        <v>406</v>
      </c>
      <c r="DJ37">
        <f>DJ32*$DJ33</f>
        <v>0.26700115325581919</v>
      </c>
      <c r="DK37">
        <f t="shared" ref="DK37:DL37" si="22">DK32*$DJ33</f>
        <v>2.2033679275576414</v>
      </c>
      <c r="DL37">
        <f t="shared" si="22"/>
        <v>-4.3414898288331374</v>
      </c>
    </row>
    <row r="38" spans="2:116" x14ac:dyDescent="0.3">
      <c r="K38" s="282"/>
      <c r="L38" s="283"/>
      <c r="M38" s="283"/>
      <c r="N38" s="283"/>
      <c r="O38" s="283"/>
      <c r="P38" s="283"/>
      <c r="Q38" s="283"/>
      <c r="R38" s="283"/>
      <c r="S38" s="284"/>
      <c r="U38" s="50" t="s">
        <v>135</v>
      </c>
      <c r="V38" s="13"/>
      <c r="W38" s="172">
        <f>'Step (7)'!CR63/1000</f>
        <v>-1.8014591617328366</v>
      </c>
      <c r="X38" s="89" t="s">
        <v>141</v>
      </c>
      <c r="AB38" s="12"/>
      <c r="AE38" s="13"/>
      <c r="AJ38" s="277"/>
      <c r="AK38" s="277"/>
      <c r="AL38" s="277"/>
      <c r="AM38" s="277"/>
      <c r="AN38" s="277"/>
      <c r="AO38" s="277"/>
      <c r="AP38" s="277"/>
      <c r="AQ38" s="277"/>
      <c r="AR38" s="277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7"/>
      <c r="CF38" s="277"/>
      <c r="CG38" s="277"/>
      <c r="CH38" s="277"/>
      <c r="CI38" s="277"/>
      <c r="CJ38" s="277"/>
      <c r="CK38" s="277"/>
      <c r="CL38" s="277"/>
      <c r="CM38" s="277"/>
      <c r="CN38" s="277"/>
      <c r="CO38" s="277"/>
      <c r="CQ38" s="12"/>
      <c r="CR38">
        <f>SUM(CR37:CT37)</f>
        <v>-0.85089449551591145</v>
      </c>
      <c r="CT38" s="13"/>
      <c r="CV38" s="12"/>
      <c r="CW38">
        <f>SUM(CW37:CY37)</f>
        <v>-0.58389437712084569</v>
      </c>
      <c r="CY38" s="13"/>
      <c r="DB38" t="s">
        <v>407</v>
      </c>
      <c r="DC38">
        <f>-DC34*$DC35</f>
        <v>-0.56514565855417065</v>
      </c>
      <c r="DD38">
        <f t="shared" ref="DD38:DE38" si="23">-DD34*$DC35</f>
        <v>-1.7884615077901052</v>
      </c>
      <c r="DE38">
        <f t="shared" si="23"/>
        <v>1.520289642771159</v>
      </c>
      <c r="DI38" t="s">
        <v>417</v>
      </c>
      <c r="DJ38">
        <f>-DJ34*$DJ35</f>
        <v>-0.58708678149186611</v>
      </c>
      <c r="DK38">
        <f t="shared" ref="DK38:DL38" si="24">-DK34*$DJ35</f>
        <v>-3.4099106210391286</v>
      </c>
      <c r="DL38">
        <f t="shared" si="24"/>
        <v>-2.2177772447020669</v>
      </c>
    </row>
    <row r="39" spans="2:116" ht="15" thickBot="1" x14ac:dyDescent="0.35">
      <c r="K39" s="282"/>
      <c r="L39" s="283"/>
      <c r="M39" s="283"/>
      <c r="N39" s="283"/>
      <c r="O39" s="283"/>
      <c r="P39" s="283"/>
      <c r="Q39" s="283"/>
      <c r="R39" s="283"/>
      <c r="S39" s="284"/>
      <c r="U39" s="50" t="s">
        <v>136</v>
      </c>
      <c r="V39" s="13"/>
      <c r="W39" s="172">
        <f>'Step (7)'!CR58/1000</f>
        <v>3.2775677477344431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8" t="e" vm="4">
        <v>#VALUE!</v>
      </c>
      <c r="BG39" s="278"/>
      <c r="BH39" s="278"/>
      <c r="BI39" s="278"/>
      <c r="BJ39" s="278"/>
      <c r="BK39" s="278"/>
      <c r="BL39" s="278"/>
      <c r="BM39" s="278"/>
      <c r="BN39" s="278"/>
      <c r="BO39" s="278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>
        <f>CR38*CR18</f>
        <v>-4358.8781560343314</v>
      </c>
      <c r="CT39" s="13"/>
      <c r="CV39" s="12"/>
      <c r="CW39">
        <f>CW38*CW18</f>
        <v>1409.7470167559445</v>
      </c>
      <c r="CY39" s="13"/>
      <c r="DB39" s="1" t="s">
        <v>408</v>
      </c>
      <c r="DC39">
        <f>SUM(DC37:DC38)</f>
        <v>-5.3458991288029556E-2</v>
      </c>
      <c r="DD39">
        <f t="shared" ref="DD39:DE39" si="25">SUM(DD37:DD38)</f>
        <v>-1.176522794180205</v>
      </c>
      <c r="DE39">
        <f t="shared" si="25"/>
        <v>-2.9697748059668516E-2</v>
      </c>
      <c r="DI39" s="1" t="s">
        <v>408</v>
      </c>
      <c r="DJ39">
        <f>SUM(DJ37:DJ38)</f>
        <v>-0.32008562823604692</v>
      </c>
      <c r="DK39">
        <f t="shared" ref="DK39:DL39" si="26">SUM(DK37:DK38)</f>
        <v>-1.2065426934814871</v>
      </c>
      <c r="DL39">
        <f t="shared" si="26"/>
        <v>-6.5592670735352048</v>
      </c>
    </row>
    <row r="40" spans="2:116" ht="15" thickBot="1" x14ac:dyDescent="0.35">
      <c r="B40" s="288" t="e" vm="5">
        <v>#VALUE!</v>
      </c>
      <c r="C40" s="289"/>
      <c r="D40" s="289"/>
      <c r="E40" s="289"/>
      <c r="F40" s="289"/>
      <c r="G40" s="289"/>
      <c r="H40" s="290"/>
      <c r="K40" s="282"/>
      <c r="L40" s="283"/>
      <c r="M40" s="283"/>
      <c r="N40" s="283"/>
      <c r="O40" s="283"/>
      <c r="P40" s="283"/>
      <c r="Q40" s="283"/>
      <c r="R40" s="283"/>
      <c r="S40" s="284"/>
      <c r="U40" s="50" t="s">
        <v>140</v>
      </c>
      <c r="V40" s="13"/>
      <c r="W40" s="172">
        <f>'Step (7)'!CC7/1000</f>
        <v>-8.0242816086135912E-2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1"/>
      <c r="C41" s="277"/>
      <c r="D41" s="277"/>
      <c r="E41" s="277"/>
      <c r="F41" s="277"/>
      <c r="G41" s="277"/>
      <c r="H41" s="292"/>
      <c r="K41" s="282"/>
      <c r="L41" s="283"/>
      <c r="M41" s="283"/>
      <c r="N41" s="283"/>
      <c r="O41" s="283"/>
      <c r="P41" s="283"/>
      <c r="Q41" s="283"/>
      <c r="R41" s="283"/>
      <c r="S41" s="284"/>
      <c r="U41" s="50" t="s">
        <v>137</v>
      </c>
      <c r="V41" s="13"/>
      <c r="W41" s="172">
        <f>'Step (7)'!CR88/1000</f>
        <v>0.27763886326943871</v>
      </c>
      <c r="X41" s="89" t="s">
        <v>141</v>
      </c>
      <c r="Y41" s="50"/>
      <c r="AB41" s="12" t="s">
        <v>13</v>
      </c>
      <c r="AC41" s="20">
        <f t="shared" ref="AC41:AE42" si="27">AC23-AC22</f>
        <v>-86.8619384765625</v>
      </c>
      <c r="AD41" s="20">
        <f t="shared" si="27"/>
        <v>309.45964050292969</v>
      </c>
      <c r="AE41" s="21">
        <f t="shared" si="27"/>
        <v>63.93902587890625</v>
      </c>
      <c r="AF41" t="s">
        <v>18</v>
      </c>
      <c r="BB41" s="33"/>
      <c r="BC41" s="33"/>
      <c r="BD41" s="33"/>
      <c r="BE41" s="33"/>
      <c r="BF41" s="278"/>
      <c r="BG41" s="278"/>
      <c r="BH41" s="278"/>
      <c r="BI41" s="278"/>
      <c r="BJ41" s="278"/>
      <c r="BK41" s="278"/>
      <c r="BL41" s="278"/>
      <c r="BM41" s="278"/>
      <c r="BN41" s="278"/>
      <c r="BO41" s="278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>
        <f>CR23+CR34</f>
        <v>-2089.021480009812</v>
      </c>
      <c r="CT41" s="13"/>
      <c r="CV41" s="110" t="s">
        <v>279</v>
      </c>
      <c r="CW41" s="66">
        <f>CW23+CW34</f>
        <v>1123.1014232881366</v>
      </c>
      <c r="CY41" s="13"/>
    </row>
    <row r="42" spans="2:116" ht="15" thickBot="1" x14ac:dyDescent="0.35">
      <c r="B42" s="291"/>
      <c r="C42" s="277"/>
      <c r="D42" s="277"/>
      <c r="E42" s="277"/>
      <c r="F42" s="277"/>
      <c r="G42" s="277"/>
      <c r="H42" s="292"/>
      <c r="K42" s="282"/>
      <c r="L42" s="283"/>
      <c r="M42" s="283"/>
      <c r="N42" s="283"/>
      <c r="O42" s="283"/>
      <c r="P42" s="283"/>
      <c r="Q42" s="283"/>
      <c r="R42" s="283"/>
      <c r="S42" s="284"/>
      <c r="U42" s="58" t="s">
        <v>138</v>
      </c>
      <c r="V42" s="16"/>
      <c r="W42" s="233">
        <f>'Step (7)'!CR83/1000</f>
        <v>0.31688862247438776</v>
      </c>
      <c r="X42" s="232" t="s">
        <v>141</v>
      </c>
      <c r="Y42" s="50"/>
      <c r="AB42" s="12" t="s">
        <v>17</v>
      </c>
      <c r="AC42" s="20">
        <f t="shared" si="27"/>
        <v>-134.95709228515625</v>
      </c>
      <c r="AD42" s="20">
        <f t="shared" si="27"/>
        <v>-291.56954956054688</v>
      </c>
      <c r="AE42" s="21">
        <f t="shared" si="27"/>
        <v>-77.240814208984375</v>
      </c>
      <c r="BB42" s="33"/>
      <c r="BC42" s="33"/>
      <c r="BD42" s="33"/>
      <c r="BE42" s="33"/>
      <c r="BF42" s="278"/>
      <c r="BG42" s="278"/>
      <c r="BH42" s="278"/>
      <c r="BI42" s="278"/>
      <c r="BJ42" s="278"/>
      <c r="BK42" s="278"/>
      <c r="BL42" s="278"/>
      <c r="BM42" s="278"/>
      <c r="BN42" s="278"/>
      <c r="BO42" s="278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1"/>
      <c r="C43" s="277"/>
      <c r="D43" s="277"/>
      <c r="E43" s="277"/>
      <c r="F43" s="277"/>
      <c r="G43" s="277"/>
      <c r="H43" s="292"/>
      <c r="K43" s="285"/>
      <c r="L43" s="286"/>
      <c r="M43" s="286"/>
      <c r="N43" s="286"/>
      <c r="O43" s="286"/>
      <c r="P43" s="286"/>
      <c r="Q43" s="286"/>
      <c r="R43" s="286"/>
      <c r="S43" s="287"/>
      <c r="U43" s="58" t="s">
        <v>402</v>
      </c>
      <c r="V43" s="16"/>
      <c r="W43" s="234">
        <f>DJ29</f>
        <v>-4.5503386261729624</v>
      </c>
      <c r="X43" s="232" t="s">
        <v>141</v>
      </c>
      <c r="AB43" s="12" t="s">
        <v>21</v>
      </c>
      <c r="AC43">
        <f>(AD41*AE42)-(AE41*AD42)</f>
        <v>-5260.2416224130429</v>
      </c>
      <c r="AD43">
        <f>(AE41*AC42)-(AC41*AE42)</f>
        <v>-15338.31186786294</v>
      </c>
      <c r="AE43" s="13">
        <f>(AC41*AD42)-AD41*AC42</f>
        <v>67090.069537452422</v>
      </c>
      <c r="AF43" t="s">
        <v>19</v>
      </c>
      <c r="BB43" s="33"/>
      <c r="BC43" s="33"/>
      <c r="BD43" s="33"/>
      <c r="BE43" s="33"/>
      <c r="BF43" s="278"/>
      <c r="BG43" s="278"/>
      <c r="BH43" s="278"/>
      <c r="BI43" s="278"/>
      <c r="BJ43" s="278"/>
      <c r="BK43" s="278"/>
      <c r="BL43" s="278"/>
      <c r="BM43" s="278"/>
      <c r="BN43" s="278"/>
      <c r="BO43" s="278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>
        <f>CR27+CR39</f>
        <v>-4559.3447648892543</v>
      </c>
      <c r="CT43" s="13"/>
      <c r="CV43" s="110" t="s">
        <v>278</v>
      </c>
      <c r="CW43" s="66">
        <f>CW27+CW39</f>
        <v>1979.5711703419811</v>
      </c>
      <c r="CY43" s="13"/>
    </row>
    <row r="44" spans="2:116" x14ac:dyDescent="0.3">
      <c r="B44" s="291"/>
      <c r="C44" s="277"/>
      <c r="D44" s="277"/>
      <c r="E44" s="277"/>
      <c r="F44" s="277"/>
      <c r="G44" s="277"/>
      <c r="H44" s="292"/>
      <c r="U44" s="262" t="s">
        <v>419</v>
      </c>
      <c r="V44" s="263"/>
      <c r="W44" s="263"/>
      <c r="X44" s="264"/>
      <c r="AB44" s="12" t="s">
        <v>20</v>
      </c>
      <c r="AC44">
        <f>(AD41*AE43)-(AE41*AD43)</f>
        <v>21742385.519834604</v>
      </c>
      <c r="AD44">
        <f>(AE41*AC43)-(AC41*AE43)</f>
        <v>5491238.7673257254</v>
      </c>
      <c r="AE44" s="13">
        <f>(AC41*AD43)-(AD41*AC43)</f>
        <v>2960147.9832311273</v>
      </c>
      <c r="AF44" t="s">
        <v>22</v>
      </c>
      <c r="BF44" s="278"/>
      <c r="BG44" s="278"/>
      <c r="BH44" s="278"/>
      <c r="BI44" s="278"/>
      <c r="BJ44" s="278"/>
      <c r="BK44" s="278"/>
      <c r="BL44" s="278"/>
      <c r="BM44" s="278"/>
      <c r="BN44" s="278"/>
      <c r="BO44" s="278"/>
      <c r="CQ44" s="12"/>
      <c r="CT44" s="13"/>
      <c r="CV44" s="12"/>
      <c r="CY44" s="13"/>
    </row>
    <row r="45" spans="2:116" x14ac:dyDescent="0.3">
      <c r="B45" s="291"/>
      <c r="C45" s="277"/>
      <c r="D45" s="277"/>
      <c r="E45" s="277"/>
      <c r="F45" s="277"/>
      <c r="G45" s="277"/>
      <c r="H45" s="292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7" t="e" vm="6">
        <v>#VALUE!</v>
      </c>
      <c r="AK45" s="277"/>
      <c r="AL45" s="277"/>
      <c r="AM45" s="277"/>
      <c r="AN45" s="277"/>
      <c r="AO45" s="277"/>
      <c r="AP45" s="277"/>
      <c r="AQ45" s="277"/>
      <c r="AR45" s="277"/>
      <c r="BF45" s="278"/>
      <c r="BG45" s="278"/>
      <c r="BH45" s="278"/>
      <c r="BI45" s="278"/>
      <c r="BJ45" s="278"/>
      <c r="BK45" s="278"/>
      <c r="BL45" s="278"/>
      <c r="BM45" s="278"/>
      <c r="BN45" s="278"/>
      <c r="BO45" s="278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1"/>
      <c r="C46" s="277"/>
      <c r="D46" s="277"/>
      <c r="E46" s="277"/>
      <c r="F46" s="277"/>
      <c r="G46" s="277"/>
      <c r="H46" s="292"/>
      <c r="U46" s="50" t="s">
        <v>384</v>
      </c>
      <c r="V46" s="7" t="s">
        <v>2</v>
      </c>
      <c r="W46" s="178">
        <f>DJ39</f>
        <v>-0.32008562823604692</v>
      </c>
      <c r="X46" s="89" t="s">
        <v>141</v>
      </c>
      <c r="AB46" s="12" t="s">
        <v>28</v>
      </c>
      <c r="AC46">
        <f>AC41/(SQRT(SUMSQ($AC41:$AE41)))</f>
        <v>-0.26505163105766394</v>
      </c>
      <c r="AD46">
        <f>AD41/(SQRT(SUMSQ($AC41:$AE41)))</f>
        <v>0.94428910867504545</v>
      </c>
      <c r="AE46" s="13">
        <f>AE41/(SQRT(SUMSQ($AC41:$AE41)))</f>
        <v>0.19510436210233836</v>
      </c>
      <c r="AJ46" s="277"/>
      <c r="AK46" s="277"/>
      <c r="AL46" s="277"/>
      <c r="AM46" s="277"/>
      <c r="AN46" s="277"/>
      <c r="AO46" s="277"/>
      <c r="AP46" s="277"/>
      <c r="AQ46" s="277"/>
      <c r="AR46" s="277"/>
      <c r="BF46" s="278"/>
      <c r="BG46" s="278"/>
      <c r="BH46" s="278"/>
      <c r="BI46" s="278"/>
      <c r="BJ46" s="278"/>
      <c r="BK46" s="278"/>
      <c r="BL46" s="278"/>
      <c r="BM46" s="278"/>
      <c r="BN46" s="278"/>
      <c r="BO46" s="278"/>
      <c r="CQ46" s="12"/>
      <c r="CR46" s="51">
        <f>'Step (7)'!AC41</f>
        <v>-86.8619384765625</v>
      </c>
      <c r="CS46" s="51">
        <f>'Step (7)'!AD41</f>
        <v>309.45964050292969</v>
      </c>
      <c r="CT46" s="67">
        <f>'Step (7)'!AE41</f>
        <v>63.93902587890625</v>
      </c>
      <c r="CV46" s="12"/>
      <c r="CW46" s="51">
        <f>CR71</f>
        <v>-89.992431640625</v>
      </c>
      <c r="CX46" s="51">
        <f>CS71</f>
        <v>325.78559875488281</v>
      </c>
      <c r="CY46" s="51">
        <f>CT71</f>
        <v>34.737289428710938</v>
      </c>
    </row>
    <row r="47" spans="2:116" x14ac:dyDescent="0.3">
      <c r="B47" s="291"/>
      <c r="C47" s="277"/>
      <c r="D47" s="277"/>
      <c r="E47" s="277"/>
      <c r="F47" s="277"/>
      <c r="G47" s="277"/>
      <c r="H47" s="292"/>
      <c r="U47" s="50" t="s">
        <v>384</v>
      </c>
      <c r="V47" s="7" t="s">
        <v>3</v>
      </c>
      <c r="W47" s="178">
        <f>DK39</f>
        <v>-1.2065426934814871</v>
      </c>
      <c r="X47" s="89" t="s">
        <v>141</v>
      </c>
      <c r="AB47" s="12" t="s">
        <v>27</v>
      </c>
      <c r="AC47">
        <f>AC44/(SQRT(SUMSQ($AC44:$AE44)))</f>
        <v>0.96121770299149067</v>
      </c>
      <c r="AD47">
        <f>AD44/(SQRT(SUMSQ($AC44:$AE44)))</f>
        <v>0.24276434201258754</v>
      </c>
      <c r="AE47" s="13">
        <f>AE44/(SQRT(SUMSQ($AC44:$AE44)))</f>
        <v>0.13086635053732423</v>
      </c>
      <c r="AJ47" s="277"/>
      <c r="AK47" s="277"/>
      <c r="AL47" s="277"/>
      <c r="AM47" s="277"/>
      <c r="AN47" s="277"/>
      <c r="AO47" s="277"/>
      <c r="AP47" s="277"/>
      <c r="AQ47" s="277"/>
      <c r="AR47" s="277"/>
      <c r="BF47" s="278"/>
      <c r="BG47" s="278"/>
      <c r="BH47" s="278"/>
      <c r="BI47" s="278"/>
      <c r="BJ47" s="278"/>
      <c r="BK47" s="278"/>
      <c r="BL47" s="278"/>
      <c r="BM47" s="278"/>
      <c r="BN47" s="278"/>
      <c r="BO47" s="278"/>
      <c r="CQ47" s="12" t="s">
        <v>150</v>
      </c>
      <c r="CR47">
        <f>SQRT(SUMSQ(CR46:CT46))</f>
        <v>327.71704942900368</v>
      </c>
      <c r="CT47" s="13"/>
      <c r="CV47" s="12" t="s">
        <v>150</v>
      </c>
      <c r="CW47">
        <f>SQRT(SUMSQ(CW46:CY46))</f>
        <v>339.76693980657404</v>
      </c>
      <c r="CY47" s="13"/>
    </row>
    <row r="48" spans="2:116" ht="15" thickBot="1" x14ac:dyDescent="0.35">
      <c r="B48" s="291"/>
      <c r="C48" s="277"/>
      <c r="D48" s="277"/>
      <c r="E48" s="277"/>
      <c r="F48" s="277"/>
      <c r="G48" s="277"/>
      <c r="H48" s="292"/>
      <c r="U48" s="74" t="s">
        <v>384</v>
      </c>
      <c r="V48" s="94" t="s">
        <v>4</v>
      </c>
      <c r="W48" s="235">
        <f>DL39</f>
        <v>-6.5592670735352048</v>
      </c>
      <c r="X48" s="93" t="s">
        <v>141</v>
      </c>
      <c r="AB48" s="14" t="s">
        <v>26</v>
      </c>
      <c r="AC48" s="15">
        <f>AC43/(SQRT(SUMSQ($AC43:$AE43)))</f>
        <v>-7.6211287414886156E-2</v>
      </c>
      <c r="AD48" s="15">
        <f>AD43/(SQRT(SUMSQ($AC43:$AE43)))</f>
        <v>-0.22222410644411153</v>
      </c>
      <c r="AE48" s="16">
        <f>AE43/(SQRT(SUMSQ($AC43:$AE43)))</f>
        <v>0.97201249281358626</v>
      </c>
      <c r="AJ48" s="277"/>
      <c r="AK48" s="277"/>
      <c r="AL48" s="277"/>
      <c r="AM48" s="277"/>
      <c r="AN48" s="277"/>
      <c r="AO48" s="277"/>
      <c r="AP48" s="277"/>
      <c r="AQ48" s="277"/>
      <c r="AR48" s="277"/>
      <c r="BF48" s="278"/>
      <c r="BG48" s="278"/>
      <c r="BH48" s="278"/>
      <c r="BI48" s="278"/>
      <c r="BJ48" s="278"/>
      <c r="BK48" s="278"/>
      <c r="BL48" s="278"/>
      <c r="BM48" s="278"/>
      <c r="BN48" s="278"/>
      <c r="BO48" s="278"/>
      <c r="CQ48" s="28" t="s">
        <v>153</v>
      </c>
      <c r="CR48">
        <f>CR46/$CR$47</f>
        <v>-0.26505163105766394</v>
      </c>
      <c r="CS48">
        <f>CS46/$CR$47</f>
        <v>0.94428910867504545</v>
      </c>
      <c r="CT48" s="13">
        <f>CT46/$CR$47</f>
        <v>0.19510436210233836</v>
      </c>
      <c r="CV48" s="28" t="s">
        <v>164</v>
      </c>
      <c r="CW48">
        <f>CW46/$CR$47</f>
        <v>-0.2746040579744719</v>
      </c>
      <c r="CX48">
        <f>CX46/$CR$47</f>
        <v>0.99410634668691755</v>
      </c>
      <c r="CY48" s="13">
        <f>CY46/$CR$47</f>
        <v>0.10599780966304712</v>
      </c>
    </row>
    <row r="49" spans="2:103" x14ac:dyDescent="0.3">
      <c r="B49" s="291"/>
      <c r="C49" s="277"/>
      <c r="D49" s="277"/>
      <c r="E49" s="277"/>
      <c r="F49" s="277"/>
      <c r="G49" s="277"/>
      <c r="H49" s="292"/>
      <c r="AB49" s="27" t="s">
        <v>65</v>
      </c>
      <c r="AC49" s="10" t="s">
        <v>14</v>
      </c>
      <c r="AD49" s="10" t="s">
        <v>15</v>
      </c>
      <c r="AE49" s="11" t="s">
        <v>16</v>
      </c>
      <c r="AJ49" s="277"/>
      <c r="AK49" s="277"/>
      <c r="AL49" s="277"/>
      <c r="AM49" s="277"/>
      <c r="AN49" s="277"/>
      <c r="AO49" s="277"/>
      <c r="AP49" s="277"/>
      <c r="AQ49" s="277"/>
      <c r="AR49" s="277"/>
      <c r="BF49" s="278"/>
      <c r="BG49" s="278"/>
      <c r="BH49" s="278"/>
      <c r="BI49" s="278"/>
      <c r="BJ49" s="278"/>
      <c r="BK49" s="278"/>
      <c r="BL49" s="278"/>
      <c r="BM49" s="278"/>
      <c r="BN49" s="278"/>
      <c r="BO49" s="278"/>
      <c r="CQ49" s="12"/>
      <c r="CT49" s="13"/>
      <c r="CV49" s="12"/>
      <c r="CY49" s="13"/>
    </row>
    <row r="50" spans="2:103" x14ac:dyDescent="0.3">
      <c r="B50" s="291"/>
      <c r="C50" s="277"/>
      <c r="D50" s="277"/>
      <c r="E50" s="277"/>
      <c r="F50" s="277"/>
      <c r="G50" s="277"/>
      <c r="H50" s="292"/>
      <c r="AB50" s="12" t="s">
        <v>69</v>
      </c>
      <c r="AC50">
        <f>($AD$37*AE46)-($AE$37*AD46)</f>
        <v>-286.11654151575834</v>
      </c>
      <c r="AD50">
        <f>($AE$37*AC46)-($AC$37*AE46)</f>
        <v>-75.719623975023296</v>
      </c>
      <c r="AE50" s="13">
        <f>($AC$37*AD46)-($AD$37*AC46)</f>
        <v>-22.216006459515562</v>
      </c>
      <c r="AJ50" s="277"/>
      <c r="AK50" s="277"/>
      <c r="AL50" s="277"/>
      <c r="AM50" s="277"/>
      <c r="AN50" s="277"/>
      <c r="AO50" s="277"/>
      <c r="AP50" s="277"/>
      <c r="AQ50" s="277"/>
      <c r="AR50" s="277"/>
      <c r="BF50" s="278"/>
      <c r="BG50" s="278"/>
      <c r="BH50" s="278"/>
      <c r="BI50" s="278"/>
      <c r="BJ50" s="278"/>
      <c r="BK50" s="278"/>
      <c r="BL50" s="278"/>
      <c r="BM50" s="278"/>
      <c r="BN50" s="278"/>
      <c r="BO50" s="278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1"/>
      <c r="C51" s="277"/>
      <c r="D51" s="277"/>
      <c r="E51" s="277"/>
      <c r="F51" s="277"/>
      <c r="G51" s="277"/>
      <c r="H51" s="292"/>
      <c r="AB51" s="12" t="s">
        <v>70</v>
      </c>
      <c r="AC51">
        <f>($AD$37*AE47)-($AE$37*AD47)</f>
        <v>-78.464090220799434</v>
      </c>
      <c r="AD51">
        <f>($AE$37*AC47)-($AC$37*AE47)</f>
        <v>280.01558872135837</v>
      </c>
      <c r="AE51" s="13">
        <f>($AC$37*AD47)-($AD$37*AC47)</f>
        <v>56.876900666861133</v>
      </c>
      <c r="AJ51" s="277"/>
      <c r="AK51" s="277"/>
      <c r="AL51" s="277"/>
      <c r="AM51" s="277"/>
      <c r="AN51" s="277"/>
      <c r="AO51" s="277"/>
      <c r="AP51" s="277"/>
      <c r="AQ51" s="277"/>
      <c r="AR51" s="277"/>
      <c r="BF51" s="278"/>
      <c r="BG51" s="278"/>
      <c r="BH51" s="278"/>
      <c r="BI51" s="278"/>
      <c r="BJ51" s="278"/>
      <c r="BK51" s="278"/>
      <c r="BL51" s="278"/>
      <c r="BM51" s="278"/>
      <c r="BN51" s="278"/>
      <c r="BO51" s="278"/>
      <c r="CQ51" s="12"/>
      <c r="CR51" s="51">
        <f>'Step (7)'!AC42</f>
        <v>-134.95709228515625</v>
      </c>
      <c r="CS51" s="51">
        <f>'Step (7)'!AD42</f>
        <v>-291.56954956054688</v>
      </c>
      <c r="CT51" s="67">
        <f>'Step (7)'!AE42</f>
        <v>-77.240814208984375</v>
      </c>
      <c r="CV51" s="12"/>
      <c r="CW51" s="51">
        <f>CR76</f>
        <v>-149.29888916015625</v>
      </c>
      <c r="CX51" s="51">
        <f>CS76</f>
        <v>-342.14157104492188</v>
      </c>
      <c r="CY51" s="51">
        <f>CT76</f>
        <v>-34.056831359863281</v>
      </c>
    </row>
    <row r="52" spans="2:103" x14ac:dyDescent="0.3">
      <c r="B52" s="291"/>
      <c r="C52" s="277"/>
      <c r="D52" s="277"/>
      <c r="E52" s="277"/>
      <c r="F52" s="277"/>
      <c r="G52" s="277"/>
      <c r="H52" s="292"/>
      <c r="AB52" s="14" t="s">
        <v>71</v>
      </c>
      <c r="AC52" s="15">
        <f>($AD$37*AE48)-($AE$37*AD48)</f>
        <v>5.4399216446600533</v>
      </c>
      <c r="AD52" s="15">
        <f>($AE$37*AC48)-($AC$37*AE48)</f>
        <v>-15.855237938655321</v>
      </c>
      <c r="AE52" s="16">
        <f>($AC$37*AD48)-($AD$37*AC48)</f>
        <v>-3.1983463940900432</v>
      </c>
      <c r="AJ52" s="277"/>
      <c r="AK52" s="277"/>
      <c r="AL52" s="277"/>
      <c r="AM52" s="277"/>
      <c r="AN52" s="277"/>
      <c r="AO52" s="277"/>
      <c r="AP52" s="277"/>
      <c r="AQ52" s="277"/>
      <c r="AR52" s="277"/>
      <c r="BF52" s="278"/>
      <c r="BG52" s="278"/>
      <c r="BH52" s="278"/>
      <c r="BI52" s="278"/>
      <c r="BJ52" s="278"/>
      <c r="BK52" s="278"/>
      <c r="BL52" s="278"/>
      <c r="BM52" s="278"/>
      <c r="BN52" s="278"/>
      <c r="BO52" s="278"/>
      <c r="CQ52" s="12" t="s">
        <v>150</v>
      </c>
      <c r="CR52">
        <f>SQRT(SUMSQ(CR51:CT51))</f>
        <v>330.4426763731816</v>
      </c>
      <c r="CT52" s="13"/>
      <c r="CV52" s="12" t="s">
        <v>150</v>
      </c>
      <c r="CW52">
        <f>SQRT(SUMSQ(CW51:CY51))</f>
        <v>374.84781005605208</v>
      </c>
      <c r="CY52" s="13"/>
    </row>
    <row r="53" spans="2:103" x14ac:dyDescent="0.3">
      <c r="B53" s="291"/>
      <c r="C53" s="277"/>
      <c r="D53" s="277"/>
      <c r="E53" s="277"/>
      <c r="F53" s="277"/>
      <c r="G53" s="277"/>
      <c r="H53" s="292"/>
      <c r="AB53" s="1"/>
      <c r="AJ53" s="277"/>
      <c r="AK53" s="277"/>
      <c r="AL53" s="277"/>
      <c r="AM53" s="277"/>
      <c r="AN53" s="277"/>
      <c r="AO53" s="277"/>
      <c r="AP53" s="277"/>
      <c r="AQ53" s="277"/>
      <c r="AR53" s="277"/>
      <c r="BF53" s="278"/>
      <c r="BG53" s="278"/>
      <c r="BH53" s="278"/>
      <c r="BI53" s="278"/>
      <c r="BJ53" s="278"/>
      <c r="BK53" s="278"/>
      <c r="BL53" s="278"/>
      <c r="BM53" s="278"/>
      <c r="BN53" s="278"/>
      <c r="BO53" s="278"/>
      <c r="CQ53" s="28" t="s">
        <v>151</v>
      </c>
      <c r="CR53">
        <f>-CR51/$CR$52</f>
        <v>0.40841302269548269</v>
      </c>
      <c r="CS53">
        <f>-CS51/$CR$52</f>
        <v>0.88236045283468834</v>
      </c>
      <c r="CT53" s="13">
        <f>-CT51/$CR$52</f>
        <v>0.23374951158473659</v>
      </c>
      <c r="CV53" s="28" t="s">
        <v>166</v>
      </c>
      <c r="CW53">
        <f>-CW51/$CR$52</f>
        <v>0.45181479220180171</v>
      </c>
      <c r="CX53">
        <f>-CX51/$CR$52</f>
        <v>1.0354037039045412</v>
      </c>
      <c r="CY53" s="13">
        <f>-CY51/$CR$52</f>
        <v>0.10306426437910095</v>
      </c>
    </row>
    <row r="54" spans="2:103" x14ac:dyDescent="0.3">
      <c r="B54" s="291"/>
      <c r="C54" s="277"/>
      <c r="D54" s="277"/>
      <c r="E54" s="277"/>
      <c r="F54" s="277"/>
      <c r="G54" s="277"/>
      <c r="H54" s="292"/>
      <c r="AB54" s="27" t="s">
        <v>36</v>
      </c>
      <c r="AC54" s="10" t="s">
        <v>2</v>
      </c>
      <c r="AD54" s="10" t="s">
        <v>3</v>
      </c>
      <c r="AE54" s="11" t="s">
        <v>4</v>
      </c>
      <c r="AJ54" s="277"/>
      <c r="AK54" s="277"/>
      <c r="AL54" s="277"/>
      <c r="AM54" s="277"/>
      <c r="AN54" s="277"/>
      <c r="AO54" s="277"/>
      <c r="AP54" s="277"/>
      <c r="AQ54" s="277"/>
      <c r="AR54" s="277"/>
      <c r="BF54" s="278"/>
      <c r="BG54" s="278"/>
      <c r="BH54" s="278"/>
      <c r="BI54" s="278"/>
      <c r="BJ54" s="278"/>
      <c r="BK54" s="278"/>
      <c r="BL54" s="278"/>
      <c r="BM54" s="278"/>
      <c r="BN54" s="278"/>
      <c r="BO54" s="278"/>
      <c r="CQ54" s="12"/>
      <c r="CT54" s="13"/>
      <c r="CV54" s="12"/>
      <c r="CY54" s="13"/>
    </row>
    <row r="55" spans="2:103" x14ac:dyDescent="0.3">
      <c r="B55" s="291"/>
      <c r="C55" s="277"/>
      <c r="D55" s="277"/>
      <c r="E55" s="277"/>
      <c r="F55" s="277"/>
      <c r="G55" s="277"/>
      <c r="H55" s="292"/>
      <c r="AB55" s="28" t="s">
        <v>72</v>
      </c>
      <c r="AC55" s="20">
        <f>AC28</f>
        <v>-0.12982177734375</v>
      </c>
      <c r="AD55" s="20">
        <f>AD28</f>
        <v>-37.38836669921875</v>
      </c>
      <c r="AE55" s="21">
        <f>AE28</f>
        <v>122.79850769042969</v>
      </c>
      <c r="AJ55" s="277"/>
      <c r="AK55" s="277"/>
      <c r="AL55" s="277"/>
      <c r="AM55" s="277"/>
      <c r="AN55" s="277"/>
      <c r="AO55" s="277"/>
      <c r="AP55" s="277"/>
      <c r="AQ55" s="277"/>
      <c r="AR55" s="277"/>
      <c r="BF55" s="278"/>
      <c r="BG55" s="278"/>
      <c r="BH55" s="278"/>
      <c r="BI55" s="278"/>
      <c r="BJ55" s="278"/>
      <c r="BK55" s="278"/>
      <c r="BL55" s="278"/>
      <c r="BM55" s="278"/>
      <c r="BN55" s="278"/>
      <c r="BO55" s="278"/>
      <c r="CQ55" s="12" t="s">
        <v>156</v>
      </c>
      <c r="CR55">
        <f>CR25*CR53</f>
        <v>0.39257382754716341</v>
      </c>
      <c r="CS55">
        <f>CS25*CS53</f>
        <v>0.2142056547503419</v>
      </c>
      <c r="CT55" s="13">
        <f>CT25*CT53</f>
        <v>3.0589945520976471E-2</v>
      </c>
      <c r="CV55" s="12" t="s">
        <v>156</v>
      </c>
      <c r="CW55">
        <f>CW25*CW53</f>
        <v>0.43565551523437679</v>
      </c>
      <c r="CX55">
        <f>CX25*CX53</f>
        <v>0.27380821668874206</v>
      </c>
      <c r="CY55" s="13">
        <f>CY25*CY53</f>
        <v>1.8430104613763776E-3</v>
      </c>
    </row>
    <row r="56" spans="2:103" x14ac:dyDescent="0.3">
      <c r="B56" s="291"/>
      <c r="C56" s="277"/>
      <c r="D56" s="277"/>
      <c r="E56" s="277"/>
      <c r="F56" s="277"/>
      <c r="G56" s="277"/>
      <c r="H56" s="292"/>
      <c r="AB56" s="12"/>
      <c r="AE56" s="13"/>
      <c r="AJ56" s="277"/>
      <c r="AK56" s="277"/>
      <c r="AL56" s="277"/>
      <c r="AM56" s="277"/>
      <c r="AN56" s="277"/>
      <c r="AO56" s="277"/>
      <c r="AP56" s="277"/>
      <c r="AQ56" s="277"/>
      <c r="AR56" s="277"/>
      <c r="BF56" s="278"/>
      <c r="BG56" s="278"/>
      <c r="BH56" s="278"/>
      <c r="BI56" s="278"/>
      <c r="BJ56" s="278"/>
      <c r="BK56" s="278"/>
      <c r="BL56" s="278"/>
      <c r="BM56" s="278"/>
      <c r="BN56" s="278"/>
      <c r="BO56" s="278"/>
      <c r="CQ56" s="12" t="s">
        <v>147</v>
      </c>
      <c r="CR56">
        <f>SUM(CR55:CT55)</f>
        <v>0.63736942781848183</v>
      </c>
      <c r="CT56" s="13"/>
      <c r="CV56" s="12" t="s">
        <v>147</v>
      </c>
      <c r="CW56">
        <f>SUM(CW55:CY55)</f>
        <v>0.71130674238449521</v>
      </c>
      <c r="CY56" s="13"/>
    </row>
    <row r="57" spans="2:103" ht="15" thickBot="1" x14ac:dyDescent="0.35">
      <c r="B57" s="291"/>
      <c r="C57" s="277"/>
      <c r="D57" s="277"/>
      <c r="E57" s="277"/>
      <c r="F57" s="277"/>
      <c r="G57" s="277"/>
      <c r="H57" s="292"/>
      <c r="AB57" s="28" t="s">
        <v>29</v>
      </c>
      <c r="AC57" t="s">
        <v>14</v>
      </c>
      <c r="AD57" t="s">
        <v>15</v>
      </c>
      <c r="AE57" s="13" t="s">
        <v>16</v>
      </c>
      <c r="AJ57" s="277"/>
      <c r="AK57" s="277"/>
      <c r="AL57" s="277"/>
      <c r="AM57" s="277"/>
      <c r="AN57" s="277"/>
      <c r="AO57" s="277"/>
      <c r="AP57" s="277"/>
      <c r="AQ57" s="277"/>
      <c r="AR57" s="277"/>
      <c r="BF57" s="278"/>
      <c r="BG57" s="278"/>
      <c r="BH57" s="278"/>
      <c r="BI57" s="278"/>
      <c r="BJ57" s="278"/>
      <c r="BK57" s="278"/>
      <c r="BL57" s="278"/>
      <c r="BM57" s="278"/>
      <c r="BN57" s="278"/>
      <c r="BO57" s="278"/>
      <c r="CQ57" s="12"/>
      <c r="CT57" s="13"/>
      <c r="CV57" s="12"/>
      <c r="CY57" s="13"/>
    </row>
    <row r="58" spans="2:103" ht="15" thickBot="1" x14ac:dyDescent="0.35">
      <c r="B58" s="291"/>
      <c r="C58" s="277"/>
      <c r="D58" s="277"/>
      <c r="E58" s="277"/>
      <c r="F58" s="277"/>
      <c r="G58" s="277"/>
      <c r="H58" s="292"/>
      <c r="AB58" s="9" t="s">
        <v>12</v>
      </c>
      <c r="AC58" s="10" t="s">
        <v>14</v>
      </c>
      <c r="AD58" s="10" t="s">
        <v>15</v>
      </c>
      <c r="AE58" s="11" t="s">
        <v>16</v>
      </c>
      <c r="AJ58" s="277"/>
      <c r="AK58" s="277"/>
      <c r="AL58" s="277"/>
      <c r="AM58" s="277"/>
      <c r="AN58" s="277"/>
      <c r="AO58" s="277"/>
      <c r="AP58" s="277"/>
      <c r="AQ58" s="277"/>
      <c r="AR58" s="277"/>
      <c r="BF58" s="278"/>
      <c r="BG58" s="278"/>
      <c r="BH58" s="278"/>
      <c r="BI58" s="278"/>
      <c r="BJ58" s="278"/>
      <c r="BK58" s="278"/>
      <c r="BL58" s="278"/>
      <c r="BM58" s="278"/>
      <c r="BN58" s="278"/>
      <c r="BO58" s="278"/>
      <c r="CQ58" s="65" t="s">
        <v>157</v>
      </c>
      <c r="CR58" s="66">
        <f>-CR41/CR56</f>
        <v>3277.5677477344429</v>
      </c>
      <c r="CT58" s="13"/>
      <c r="CV58" s="65" t="s">
        <v>167</v>
      </c>
      <c r="CW58" s="66">
        <f>-CW41/CW56</f>
        <v>-1578.9270034516933</v>
      </c>
      <c r="CY58" s="13"/>
    </row>
    <row r="59" spans="2:103" x14ac:dyDescent="0.3">
      <c r="B59" s="291"/>
      <c r="C59" s="277"/>
      <c r="D59" s="277"/>
      <c r="E59" s="277"/>
      <c r="F59" s="277"/>
      <c r="G59" s="277"/>
      <c r="H59" s="292"/>
      <c r="AB59" s="12" t="s">
        <v>30</v>
      </c>
      <c r="AC59" s="20">
        <f t="shared" ref="AC59:AE60" si="28">AC28-AC27</f>
        <v>-89.992431640625</v>
      </c>
      <c r="AD59" s="20">
        <f t="shared" si="28"/>
        <v>325.78559875488281</v>
      </c>
      <c r="AE59" s="21">
        <f t="shared" si="28"/>
        <v>34.737289428710938</v>
      </c>
      <c r="AJ59" s="277"/>
      <c r="AK59" s="277"/>
      <c r="AL59" s="277"/>
      <c r="AM59" s="277"/>
      <c r="AN59" s="277"/>
      <c r="AO59" s="277"/>
      <c r="AP59" s="277"/>
      <c r="AQ59" s="277"/>
      <c r="AR59" s="277"/>
      <c r="BF59" s="278"/>
      <c r="BG59" s="278"/>
      <c r="BH59" s="278"/>
      <c r="BI59" s="278"/>
      <c r="BJ59" s="278"/>
      <c r="BK59" s="278"/>
      <c r="BL59" s="278"/>
      <c r="BM59" s="278"/>
      <c r="BN59" s="278"/>
      <c r="BO59" s="278"/>
      <c r="CQ59" s="12"/>
      <c r="CT59" s="13"/>
      <c r="CV59" s="12"/>
      <c r="CY59" s="13"/>
    </row>
    <row r="60" spans="2:103" x14ac:dyDescent="0.3">
      <c r="B60" s="291"/>
      <c r="C60" s="277"/>
      <c r="D60" s="277"/>
      <c r="E60" s="277"/>
      <c r="F60" s="277"/>
      <c r="G60" s="277"/>
      <c r="H60" s="292"/>
      <c r="AB60" s="12" t="s">
        <v>31</v>
      </c>
      <c r="AC60" s="20">
        <f t="shared" si="28"/>
        <v>-149.29888916015625</v>
      </c>
      <c r="AD60" s="20">
        <f t="shared" si="28"/>
        <v>-342.14157104492188</v>
      </c>
      <c r="AE60" s="21">
        <f t="shared" si="28"/>
        <v>-34.056831359863281</v>
      </c>
      <c r="AJ60" s="277"/>
      <c r="AK60" s="277"/>
      <c r="AL60" s="277"/>
      <c r="AM60" s="277"/>
      <c r="AN60" s="277"/>
      <c r="AO60" s="277"/>
      <c r="AP60" s="277"/>
      <c r="AQ60" s="277"/>
      <c r="AR60" s="277"/>
      <c r="BF60" s="278"/>
      <c r="BG60" s="278"/>
      <c r="BH60" s="278"/>
      <c r="BI60" s="278"/>
      <c r="BJ60" s="278"/>
      <c r="BK60" s="278"/>
      <c r="BL60" s="278"/>
      <c r="BM60" s="278"/>
      <c r="BN60" s="278"/>
      <c r="BO60" s="278"/>
      <c r="CQ60" s="12" t="s">
        <v>159</v>
      </c>
      <c r="CR60">
        <f>CR48*CR53</f>
        <v>-0.10825053781062841</v>
      </c>
      <c r="CS60">
        <f>CS48*CS53</f>
        <v>0.83320336553737728</v>
      </c>
      <c r="CT60" s="13">
        <f>CT48*CT53</f>
        <v>4.5605549349473182E-2</v>
      </c>
      <c r="CV60" s="12" t="s">
        <v>159</v>
      </c>
      <c r="CW60">
        <f>CW48*CW53</f>
        <v>-0.12407017539150753</v>
      </c>
      <c r="CX60">
        <f>CX48*CX53</f>
        <v>1.0293013934346464</v>
      </c>
      <c r="CY60" s="13">
        <f>CY48*CY53</f>
        <v>1.092458627871791E-2</v>
      </c>
    </row>
    <row r="61" spans="2:103" ht="15" thickBot="1" x14ac:dyDescent="0.35">
      <c r="B61" s="293"/>
      <c r="C61" s="294"/>
      <c r="D61" s="294"/>
      <c r="E61" s="294"/>
      <c r="F61" s="294"/>
      <c r="G61" s="294"/>
      <c r="H61" s="295"/>
      <c r="AB61" s="12" t="s">
        <v>21</v>
      </c>
      <c r="AC61">
        <f>(AD59*AE60)-(AE59*AD60)</f>
        <v>789.84558271418791</v>
      </c>
      <c r="AD61">
        <f>(AE59*AC60)-(AC59*AE60)</f>
        <v>-8251.0957921901718</v>
      </c>
      <c r="AE61" s="13">
        <f>(AC59*AD60)-AD59*AC60</f>
        <v>79429.579942156561</v>
      </c>
      <c r="AJ61" s="277"/>
      <c r="AK61" s="277"/>
      <c r="AL61" s="277"/>
      <c r="AM61" s="277"/>
      <c r="AN61" s="277"/>
      <c r="AO61" s="277"/>
      <c r="AP61" s="277"/>
      <c r="AQ61" s="277"/>
      <c r="AR61" s="277"/>
      <c r="BF61" s="278"/>
      <c r="BG61" s="278"/>
      <c r="BH61" s="278"/>
      <c r="BI61" s="278"/>
      <c r="BJ61" s="278"/>
      <c r="BK61" s="278"/>
      <c r="BL61" s="278"/>
      <c r="BM61" s="278"/>
      <c r="BN61" s="278"/>
      <c r="BO61" s="278"/>
      <c r="CQ61" s="12" t="s">
        <v>160</v>
      </c>
      <c r="CR61">
        <f>SQRT(SUMSQ(CR60:CT60))</f>
        <v>0.841442745176741</v>
      </c>
      <c r="CT61" s="13"/>
      <c r="CV61" s="12" t="s">
        <v>160</v>
      </c>
      <c r="CW61">
        <f>SQRT(SUMSQ(CW60:CY60))</f>
        <v>1.0368095840285936</v>
      </c>
      <c r="CY61" s="13"/>
    </row>
    <row r="62" spans="2:103" ht="15" thickBot="1" x14ac:dyDescent="0.35">
      <c r="AB62" s="12" t="s">
        <v>20</v>
      </c>
      <c r="AC62">
        <f>(AD59*AE61)-(AE59*AD61)</f>
        <v>26163633.962941635</v>
      </c>
      <c r="AD62">
        <f>(AE59*AC61)-(AC59*AE61)</f>
        <v>7175498.137798815</v>
      </c>
      <c r="AE62" s="13">
        <f>(AC59*AD61)-(AD59*AC61)</f>
        <v>485215.85795048159</v>
      </c>
      <c r="AJ62" s="277"/>
      <c r="AK62" s="277"/>
      <c r="AL62" s="277"/>
      <c r="AM62" s="277"/>
      <c r="AN62" s="277"/>
      <c r="AO62" s="277"/>
      <c r="AP62" s="277"/>
      <c r="AQ62" s="277"/>
      <c r="AR62" s="277"/>
      <c r="BF62" s="278"/>
      <c r="BG62" s="278"/>
      <c r="BH62" s="278"/>
      <c r="BI62" s="278"/>
      <c r="BJ62" s="278"/>
      <c r="BK62" s="278"/>
      <c r="BL62" s="278"/>
      <c r="BM62" s="278"/>
      <c r="BN62" s="278"/>
      <c r="BO62" s="278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7"/>
      <c r="AK63" s="277"/>
      <c r="AL63" s="277"/>
      <c r="AM63" s="277"/>
      <c r="AN63" s="277"/>
      <c r="AO63" s="277"/>
      <c r="AP63" s="277"/>
      <c r="AQ63" s="277"/>
      <c r="AR63" s="277"/>
      <c r="BF63" s="278"/>
      <c r="BG63" s="278"/>
      <c r="BH63" s="278"/>
      <c r="BI63" s="278"/>
      <c r="BJ63" s="278"/>
      <c r="BK63" s="278"/>
      <c r="BL63" s="278"/>
      <c r="BM63" s="278"/>
      <c r="BN63" s="278"/>
      <c r="BO63" s="278"/>
      <c r="CQ63" s="65" t="s">
        <v>158</v>
      </c>
      <c r="CR63" s="66">
        <f>CR43+CR58*CR61</f>
        <v>-1801.4591617328365</v>
      </c>
      <c r="CS63" s="15"/>
      <c r="CT63" s="16"/>
      <c r="CV63" s="65" t="s">
        <v>168</v>
      </c>
      <c r="CW63" s="66">
        <f>CW43+CW61*CW58</f>
        <v>342.52452068171715</v>
      </c>
      <c r="CX63" s="15"/>
      <c r="CY63" s="16"/>
    </row>
    <row r="64" spans="2:103" x14ac:dyDescent="0.3">
      <c r="AB64" s="12" t="s">
        <v>32</v>
      </c>
      <c r="AC64">
        <f>AC59/(SQRT(SUMSQ($AC59:$AE59)))</f>
        <v>-0.26486517991378677</v>
      </c>
      <c r="AD64">
        <f>AD59/(SQRT(SUMSQ($AC59:$AE59)))</f>
        <v>0.95885020167162038</v>
      </c>
      <c r="AE64" s="13">
        <f>AE59/(SQRT(SUMSQ($AC59:$AE59)))</f>
        <v>0.1022385799174179</v>
      </c>
      <c r="AG64" s="109"/>
      <c r="AH64" t="s">
        <v>256</v>
      </c>
      <c r="AJ64" s="277"/>
      <c r="AK64" s="277"/>
      <c r="AL64" s="277"/>
      <c r="AM64" s="277"/>
      <c r="AN64" s="277"/>
      <c r="AO64" s="277"/>
      <c r="AP64" s="277"/>
      <c r="AQ64" s="277"/>
      <c r="AR64" s="277"/>
      <c r="BF64" s="278"/>
      <c r="BG64" s="278"/>
      <c r="BH64" s="278"/>
      <c r="BI64" s="278"/>
      <c r="BJ64" s="278"/>
      <c r="BK64" s="278"/>
      <c r="BL64" s="278"/>
      <c r="BM64" s="278"/>
      <c r="BN64" s="278"/>
      <c r="BO64" s="278"/>
    </row>
    <row r="65" spans="28:103" x14ac:dyDescent="0.3">
      <c r="AB65" s="12" t="s">
        <v>33</v>
      </c>
      <c r="AC65">
        <f>AC62/(SQRT(SUMSQ($AC62:$AE62)))</f>
        <v>0.96423473235863555</v>
      </c>
      <c r="AD65">
        <f>AD62/(SQRT(SUMSQ($AC62:$AE62)))</f>
        <v>0.26444585397579934</v>
      </c>
      <c r="AE65" s="13">
        <f>AE62/(SQRT(SUMSQ($AC62:$AE62)))</f>
        <v>1.7882148312796744E-2</v>
      </c>
      <c r="AG65" s="109"/>
      <c r="AJ65" s="277"/>
      <c r="AK65" s="277"/>
      <c r="AL65" s="277"/>
      <c r="AM65" s="277"/>
      <c r="AN65" s="277"/>
      <c r="AO65" s="277"/>
      <c r="AP65" s="277"/>
      <c r="AQ65" s="277"/>
      <c r="AR65" s="277"/>
      <c r="BF65" s="278"/>
      <c r="BG65" s="278"/>
      <c r="BH65" s="278"/>
      <c r="BI65" s="278"/>
      <c r="BJ65" s="278"/>
      <c r="BK65" s="278"/>
      <c r="BL65" s="278"/>
      <c r="BM65" s="278"/>
      <c r="BN65" s="278"/>
      <c r="BO65" s="278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>
        <f>AC61/(SQRT(SUMSQ($AC61:$AE61)))</f>
        <v>9.8902670594876018E-3</v>
      </c>
      <c r="AD66" s="15">
        <f>AD61/(SQRT(SUMSQ($AC61:$AE61)))</f>
        <v>-0.10331834817351235</v>
      </c>
      <c r="AE66" s="16">
        <f>AE61/(SQRT(SUMSQ($AC61:$AE61)))</f>
        <v>0.99459916627161371</v>
      </c>
      <c r="AG66" s="109"/>
      <c r="AJ66" s="277"/>
      <c r="AK66" s="277"/>
      <c r="AL66" s="277"/>
      <c r="AM66" s="277"/>
      <c r="AN66" s="277"/>
      <c r="AO66" s="277"/>
      <c r="AP66" s="277"/>
      <c r="AQ66" s="277"/>
      <c r="AR66" s="277"/>
      <c r="BF66" s="278"/>
      <c r="BG66" s="278"/>
      <c r="BH66" s="278"/>
      <c r="BI66" s="278"/>
      <c r="BJ66" s="278"/>
      <c r="BK66" s="278"/>
      <c r="BL66" s="278"/>
      <c r="BM66" s="278"/>
      <c r="BN66" s="278"/>
      <c r="BO66" s="278"/>
      <c r="CQ66" s="28" t="s">
        <v>161</v>
      </c>
      <c r="CR66" s="51">
        <f>CC9</f>
        <v>225.4050137509669</v>
      </c>
      <c r="CS66" t="s">
        <v>8</v>
      </c>
      <c r="CT66" s="13"/>
      <c r="CV66" s="28" t="s">
        <v>155</v>
      </c>
      <c r="CW66" s="51">
        <f>CC13</f>
        <v>-93.761798214224683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7"/>
      <c r="AK67" s="277"/>
      <c r="AL67" s="277"/>
      <c r="AM67" s="277"/>
      <c r="AN67" s="277"/>
      <c r="AO67" s="277"/>
      <c r="AP67" s="277"/>
      <c r="AQ67" s="277"/>
      <c r="AR67" s="277"/>
      <c r="BF67" s="278"/>
      <c r="BG67" s="278"/>
      <c r="BH67" s="278"/>
      <c r="BI67" s="278"/>
      <c r="BJ67" s="278"/>
      <c r="BK67" s="278"/>
      <c r="BL67" s="278"/>
      <c r="BM67" s="278"/>
      <c r="BN67" s="278"/>
      <c r="BO67" s="278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>
        <f>($AD$55*AE64)-($AE$55*AD64)</f>
        <v>-121.56790738070234</v>
      </c>
      <c r="AD68">
        <f>($AE$55*AC64)-($AC$55*AE64)</f>
        <v>-32.511776038412208</v>
      </c>
      <c r="AE68" s="13">
        <f>($AC$55*AD64)-($AD$55*AC64)</f>
        <v>-10.027356109858632</v>
      </c>
      <c r="AJ68" s="277"/>
      <c r="AK68" s="277"/>
      <c r="AL68" s="277"/>
      <c r="AM68" s="277"/>
      <c r="AN68" s="277"/>
      <c r="AO68" s="277"/>
      <c r="AP68" s="277"/>
      <c r="AQ68" s="277"/>
      <c r="AR68" s="277"/>
      <c r="BF68" s="278"/>
      <c r="BG68" s="278"/>
      <c r="BH68" s="278"/>
      <c r="BI68" s="278"/>
      <c r="BJ68" s="278"/>
      <c r="BK68" s="278"/>
      <c r="BL68" s="278"/>
      <c r="BM68" s="278"/>
      <c r="BN68" s="278"/>
      <c r="BO68" s="278"/>
      <c r="CQ68" s="12"/>
      <c r="CR68" s="51">
        <f>'Step (7)'!AC65</f>
        <v>0.96423473235863555</v>
      </c>
      <c r="CS68" s="51">
        <f>'Step (7)'!AD65</f>
        <v>0.26444585397579934</v>
      </c>
      <c r="CT68" s="51">
        <f>'Step (7)'!AE65</f>
        <v>1.7882148312796744E-2</v>
      </c>
      <c r="CV68" s="12"/>
      <c r="CW68" s="51">
        <f>CR25</f>
        <v>0.96121770299149067</v>
      </c>
      <c r="CX68" s="51">
        <f>CS25</f>
        <v>0.24276434201258754</v>
      </c>
      <c r="CY68" s="51">
        <f>CT25</f>
        <v>0.13086635053732423</v>
      </c>
    </row>
    <row r="69" spans="28:103" x14ac:dyDescent="0.3">
      <c r="AB69" s="12" t="s">
        <v>74</v>
      </c>
      <c r="AC69">
        <f>($AD$55*AE65)-($AE$55*AD65)</f>
        <v>-33.1421405516381</v>
      </c>
      <c r="AD69">
        <f>($AE$55*AC65)-($AC$55*AE65)</f>
        <v>118.40890768919802</v>
      </c>
      <c r="AE69" s="13">
        <f>($AC$55*AD65)-($AD$55*AC65)</f>
        <v>36.016830926773387</v>
      </c>
      <c r="AJ69" s="277"/>
      <c r="AK69" s="277"/>
      <c r="AL69" s="277"/>
      <c r="AM69" s="277"/>
      <c r="AN69" s="277"/>
      <c r="AO69" s="277"/>
      <c r="AP69" s="277"/>
      <c r="AQ69" s="277"/>
      <c r="AR69" s="277"/>
      <c r="BF69" s="278"/>
      <c r="BG69" s="278"/>
      <c r="BH69" s="278"/>
      <c r="BI69" s="278"/>
      <c r="BJ69" s="278"/>
      <c r="BK69" s="278"/>
      <c r="BL69" s="278"/>
      <c r="BM69" s="278"/>
      <c r="BN69" s="278"/>
      <c r="BO69" s="278"/>
      <c r="CQ69" s="12"/>
      <c r="CT69" s="13"/>
      <c r="CV69" s="12"/>
      <c r="CY69" s="13"/>
    </row>
    <row r="70" spans="28:103" x14ac:dyDescent="0.3">
      <c r="AB70" s="14" t="s">
        <v>75</v>
      </c>
      <c r="AC70" s="15">
        <f>($AD$55*AE66)-($AE$55*AD66)</f>
        <v>-24.499099374552785</v>
      </c>
      <c r="AD70" s="15">
        <f>($AE$55*AC66)-($AC$55*AE66)</f>
        <v>1.3436306670748845</v>
      </c>
      <c r="AE70" s="16">
        <f>($AC$55*AD66)-($AD$55*AC66)</f>
        <v>0.38319390316543217</v>
      </c>
      <c r="AJ70" s="277"/>
      <c r="AK70" s="277"/>
      <c r="AL70" s="277"/>
      <c r="AM70" s="277"/>
      <c r="AN70" s="277"/>
      <c r="AO70" s="277"/>
      <c r="AP70" s="277"/>
      <c r="AQ70" s="277"/>
      <c r="AR70" s="277"/>
      <c r="BF70" s="278"/>
      <c r="BG70" s="278"/>
      <c r="BH70" s="278"/>
      <c r="BI70" s="278"/>
      <c r="BJ70" s="278"/>
      <c r="BK70" s="278"/>
      <c r="BL70" s="278"/>
      <c r="BM70" s="278"/>
      <c r="BN70" s="278"/>
      <c r="BO70" s="278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7"/>
      <c r="AK71" s="277"/>
      <c r="AL71" s="277"/>
      <c r="AM71" s="277"/>
      <c r="AN71" s="277"/>
      <c r="AO71" s="277"/>
      <c r="AP71" s="277"/>
      <c r="AQ71" s="277"/>
      <c r="AR71" s="277"/>
      <c r="BF71" s="278"/>
      <c r="BG71" s="278"/>
      <c r="BH71" s="278"/>
      <c r="BI71" s="278"/>
      <c r="BJ71" s="278"/>
      <c r="BK71" s="278"/>
      <c r="BL71" s="278"/>
      <c r="BM71" s="278"/>
      <c r="BN71" s="278"/>
      <c r="BO71" s="278"/>
      <c r="CQ71" s="12"/>
      <c r="CR71" s="51">
        <f>'Step (7)'!AC59</f>
        <v>-89.992431640625</v>
      </c>
      <c r="CS71" s="51">
        <f>'Step (7)'!AD59</f>
        <v>325.78559875488281</v>
      </c>
      <c r="CT71" s="51">
        <f>'Step (7)'!AE59</f>
        <v>34.737289428710938</v>
      </c>
      <c r="CV71" s="12"/>
      <c r="CW71" s="51">
        <f>CR46</f>
        <v>-86.8619384765625</v>
      </c>
      <c r="CX71" s="51">
        <f>CS46</f>
        <v>309.45964050292969</v>
      </c>
      <c r="CY71" s="51">
        <f>CT46</f>
        <v>63.93902587890625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7"/>
      <c r="AK72" s="277"/>
      <c r="AL72" s="277"/>
      <c r="AM72" s="277"/>
      <c r="AN72" s="277"/>
      <c r="AO72" s="277"/>
      <c r="AP72" s="277"/>
      <c r="AQ72" s="277"/>
      <c r="AR72" s="277"/>
      <c r="BF72" s="278"/>
      <c r="BG72" s="278"/>
      <c r="BH72" s="278"/>
      <c r="BI72" s="278"/>
      <c r="BJ72" s="278"/>
      <c r="BK72" s="278"/>
      <c r="BL72" s="278"/>
      <c r="BM72" s="278"/>
      <c r="BN72" s="278"/>
      <c r="BO72" s="278"/>
      <c r="CQ72" s="12" t="s">
        <v>150</v>
      </c>
      <c r="CR72">
        <f>SQRT(SUMSQ(CR71:CT71))</f>
        <v>339.76693980657404</v>
      </c>
      <c r="CT72" s="13"/>
      <c r="CV72" s="12" t="s">
        <v>150</v>
      </c>
      <c r="CW72">
        <f>SQRT(SUMSQ(CW71:CY71))</f>
        <v>327.71704942900368</v>
      </c>
      <c r="CY72" s="13"/>
    </row>
    <row r="73" spans="28:103" x14ac:dyDescent="0.3">
      <c r="AB73" s="12" t="s">
        <v>76</v>
      </c>
      <c r="AC73" s="20">
        <f>AC26</f>
        <v>33.994873046875</v>
      </c>
      <c r="AD73" s="20">
        <f>AD26</f>
        <v>-102.24539184570313</v>
      </c>
      <c r="AE73" s="21">
        <f>AE26</f>
        <v>179.08511352539063</v>
      </c>
      <c r="AJ73" s="277"/>
      <c r="AK73" s="277"/>
      <c r="AL73" s="277"/>
      <c r="AM73" s="277"/>
      <c r="AN73" s="277"/>
      <c r="AO73" s="277"/>
      <c r="AP73" s="277"/>
      <c r="AQ73" s="277"/>
      <c r="AR73" s="277"/>
      <c r="CQ73" s="28" t="s">
        <v>164</v>
      </c>
      <c r="CR73">
        <f>CR71/$CR$47</f>
        <v>-0.2746040579744719</v>
      </c>
      <c r="CS73">
        <f>CS71/$CR$47</f>
        <v>0.99410634668691755</v>
      </c>
      <c r="CT73" s="13">
        <f>CT71/$CR$47</f>
        <v>0.10599780966304712</v>
      </c>
      <c r="CV73" s="28" t="s">
        <v>153</v>
      </c>
      <c r="CW73">
        <f>CW71/$CR$47</f>
        <v>-0.26505163105766394</v>
      </c>
      <c r="CX73">
        <f>CX71/$CR$47</f>
        <v>0.94428910867504545</v>
      </c>
      <c r="CY73" s="13">
        <f>CY71/$CR$47</f>
        <v>0.19510436210233836</v>
      </c>
    </row>
    <row r="74" spans="28:103" x14ac:dyDescent="0.3">
      <c r="AB74" s="12"/>
      <c r="AE74" s="13"/>
      <c r="AJ74" s="277"/>
      <c r="AK74" s="277"/>
      <c r="AL74" s="277"/>
      <c r="AM74" s="277"/>
      <c r="AN74" s="277"/>
      <c r="AO74" s="277"/>
      <c r="AP74" s="277"/>
      <c r="AQ74" s="277"/>
      <c r="AR74" s="277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7"/>
      <c r="AK75" s="277"/>
      <c r="AL75" s="277"/>
      <c r="AM75" s="277"/>
      <c r="AN75" s="277"/>
      <c r="AO75" s="277"/>
      <c r="AP75" s="277"/>
      <c r="AQ75" s="277"/>
      <c r="AR75" s="277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-42.3741455078125</v>
      </c>
      <c r="AD76" s="20">
        <f>AD26-AD25</f>
        <v>303.47492980957031</v>
      </c>
      <c r="AE76" s="21">
        <f>AE26-AE25</f>
        <v>44.085113525390625</v>
      </c>
      <c r="CQ76" s="12"/>
      <c r="CR76" s="51">
        <f>'Step (7)'!AC60</f>
        <v>-149.29888916015625</v>
      </c>
      <c r="CS76" s="51">
        <f>'Step (7)'!AD60</f>
        <v>-342.14157104492188</v>
      </c>
      <c r="CT76" s="51">
        <f>'Step (7)'!AE60</f>
        <v>-34.056831359863281</v>
      </c>
      <c r="CV76" s="12"/>
      <c r="CW76" s="51">
        <f>CR51</f>
        <v>-134.95709228515625</v>
      </c>
      <c r="CX76" s="51">
        <f>CS51</f>
        <v>-291.56954956054688</v>
      </c>
      <c r="CY76" s="51">
        <f>CT51</f>
        <v>-77.240814208984375</v>
      </c>
    </row>
    <row r="77" spans="28:103" x14ac:dyDescent="0.3">
      <c r="AB77" s="14" t="s">
        <v>44</v>
      </c>
      <c r="AC77" s="15">
        <f>AC76/(SQRT(SUMSQ($AC76:$AE76)))</f>
        <v>-0.13687886363334745</v>
      </c>
      <c r="AD77" s="15">
        <f>AD76/(SQRT(SUMSQ($AC76:$AE76)))</f>
        <v>0.98029831718695737</v>
      </c>
      <c r="AE77" s="16">
        <f>AE76/(SQRT(SUMSQ($AC76:$AE76)))</f>
        <v>0.14240570919335802</v>
      </c>
      <c r="CQ77" s="12" t="s">
        <v>150</v>
      </c>
      <c r="CR77">
        <f>SQRT(SUMSQ(CR76:CT76))</f>
        <v>374.84781005605208</v>
      </c>
      <c r="CT77" s="13"/>
      <c r="CV77" s="12" t="s">
        <v>150</v>
      </c>
      <c r="CW77">
        <f>SQRT(SUMSQ(CW76:CY76))</f>
        <v>330.4426763731816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>
        <f>-CR76/$CR$52</f>
        <v>0.45181479220180171</v>
      </c>
      <c r="CS78">
        <f>-CS76/$CR$52</f>
        <v>1.0354037039045412</v>
      </c>
      <c r="CT78" s="13">
        <f>-CT76/$CR$52</f>
        <v>0.10306426437910095</v>
      </c>
      <c r="CV78" s="28" t="s">
        <v>151</v>
      </c>
      <c r="CW78">
        <f>-CW76/$CR$52</f>
        <v>0.40841302269548269</v>
      </c>
      <c r="CX78">
        <f>-CX76/$CR$52</f>
        <v>0.88236045283468834</v>
      </c>
      <c r="CY78" s="13">
        <f>-CY76/$CR$52</f>
        <v>0.23374951158473659</v>
      </c>
    </row>
    <row r="79" spans="28:103" x14ac:dyDescent="0.3">
      <c r="AB79" s="14" t="s">
        <v>77</v>
      </c>
      <c r="AC79" s="15">
        <f>($AD$73*AE77)-($AE$73*AD77)</f>
        <v>-190.11716295971578</v>
      </c>
      <c r="AD79" s="15">
        <f>($AE$73*AC77)-($AC$73*AE77)</f>
        <v>-29.354030838182897</v>
      </c>
      <c r="AE79" s="16">
        <f>($AC$73*AD77)-($AD$73*AC77)</f>
        <v>19.329883793249643</v>
      </c>
      <c r="CQ79" s="12"/>
      <c r="CT79" s="13"/>
      <c r="CV79" s="12"/>
      <c r="CY79" s="13"/>
    </row>
    <row r="80" spans="28:103" x14ac:dyDescent="0.3">
      <c r="CQ80" s="12" t="s">
        <v>156</v>
      </c>
      <c r="CR80">
        <f>CR68*CR78</f>
        <v>0.43565551523437679</v>
      </c>
      <c r="CS80">
        <f>CS68*CS78</f>
        <v>0.27380821668874206</v>
      </c>
      <c r="CT80" s="13">
        <f>CT68*CT78</f>
        <v>1.8430104613763776E-3</v>
      </c>
      <c r="CV80" s="12" t="s">
        <v>156</v>
      </c>
      <c r="CW80">
        <f>CW68*CW78</f>
        <v>0.39257382754716341</v>
      </c>
      <c r="CX80">
        <f>CX68*CX78</f>
        <v>0.2142056547503419</v>
      </c>
      <c r="CY80" s="13">
        <f>CY68*CY78</f>
        <v>3.0589945520976471E-2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>
        <f>SUM(CR80:CT80)</f>
        <v>0.71130674238449521</v>
      </c>
      <c r="CT81" s="13"/>
      <c r="CV81" s="12" t="s">
        <v>147</v>
      </c>
      <c r="CW81">
        <f>SUM(CW80:CY80)</f>
        <v>0.63736942781848183</v>
      </c>
      <c r="CY81" s="13"/>
    </row>
    <row r="82" spans="28:103" ht="15" thickBot="1" x14ac:dyDescent="0.35">
      <c r="AB82" s="28"/>
      <c r="AC82" s="20">
        <f>AC32</f>
        <v>-44.41510009765625</v>
      </c>
      <c r="AD82" s="20">
        <f>AD32</f>
        <v>-289.82147216796875</v>
      </c>
      <c r="AE82" s="21">
        <f>AE32</f>
        <v>160.66046142578125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>
        <f>CR66/CR81</f>
        <v>316.88862247438777</v>
      </c>
      <c r="CT83" s="13"/>
      <c r="CV83" s="65" t="s">
        <v>157</v>
      </c>
      <c r="CW83" s="66">
        <f>CW66/CW81</f>
        <v>-147.10746095108811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-35.42529296875</v>
      </c>
      <c r="AD85" s="20">
        <f>AD32-AD31</f>
        <v>-205.75677490234375</v>
      </c>
      <c r="AE85" s="21">
        <f>AE32-AE31</f>
        <v>-133.82247924804688</v>
      </c>
      <c r="CQ85" s="12" t="s">
        <v>159</v>
      </c>
      <c r="CR85">
        <f>CR73*CR78</f>
        <v>-0.12407017539150753</v>
      </c>
      <c r="CS85">
        <f>CS73*CS78</f>
        <v>1.0293013934346464</v>
      </c>
      <c r="CT85" s="13">
        <f>CT73*CT78</f>
        <v>1.092458627871791E-2</v>
      </c>
      <c r="CV85" s="12" t="s">
        <v>159</v>
      </c>
      <c r="CW85">
        <f>CW73*CW78</f>
        <v>-0.10825053781062841</v>
      </c>
      <c r="CX85">
        <f>CX73*CX78</f>
        <v>0.83320336553737728</v>
      </c>
      <c r="CY85" s="13">
        <f>CY73*CY78</f>
        <v>4.5605549349473182E-2</v>
      </c>
    </row>
    <row r="86" spans="28:103" x14ac:dyDescent="0.3">
      <c r="AB86" s="14"/>
      <c r="AC86" s="15">
        <f>AC85/(SQRT(SUMSQ($AC85:$AE85)))</f>
        <v>-0.14284943054884444</v>
      </c>
      <c r="AD86" s="15">
        <f>AD85/(SQRT(SUMSQ($AC85:$AE85)))</f>
        <v>-0.82969640229354158</v>
      </c>
      <c r="AE86" s="16">
        <f>AE85/(SQRT(SUMSQ($AC85:$AE85)))</f>
        <v>-0.53962757547499773</v>
      </c>
      <c r="CQ86" s="12" t="s">
        <v>160</v>
      </c>
      <c r="CR86">
        <f>SQRT(SUMSQ(CR85:CT85))</f>
        <v>1.0368095840285936</v>
      </c>
      <c r="CT86" s="13"/>
      <c r="CV86" s="12" t="s">
        <v>160</v>
      </c>
      <c r="CW86">
        <f>SQRT(SUMSQ(CW85:CY85))</f>
        <v>0.841442745176741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>
        <f>CC8-CR83*CR86</f>
        <v>277.63886326943873</v>
      </c>
      <c r="CS88" s="15"/>
      <c r="CT88" s="16"/>
      <c r="CV88" s="65" t="s">
        <v>158</v>
      </c>
      <c r="CW88" s="66">
        <f>CC12-CW83*CW86</f>
        <v>-199.45145029416616</v>
      </c>
      <c r="CX88" s="15"/>
      <c r="CY88" s="16"/>
    </row>
    <row r="89" spans="28:103" x14ac:dyDescent="0.3">
      <c r="AB89" s="28"/>
      <c r="AC89" s="20">
        <f>AC34</f>
        <v>-75.5799560546875</v>
      </c>
      <c r="AD89" s="20">
        <f>AD34</f>
        <v>-292.07431030273438</v>
      </c>
      <c r="AE89" s="21">
        <f>AE34</f>
        <v>324.80108642578125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-72.35418701171875</v>
      </c>
      <c r="AD92" s="20">
        <f>AD34-AD33</f>
        <v>-228.97225952148438</v>
      </c>
      <c r="AE92" s="21">
        <f>AE34-AE33</f>
        <v>194.63888549804688</v>
      </c>
    </row>
    <row r="93" spans="28:103" x14ac:dyDescent="0.3">
      <c r="AB93" s="14"/>
      <c r="AC93" s="15">
        <f>AC92/(SQRT(SUMSQ($AC92:$AE92)))</f>
        <v>-0.23407417668695424</v>
      </c>
      <c r="AD93" s="15">
        <f>AD92/(SQRT(SUMSQ($AC92:$AE92)))</f>
        <v>-0.74075178431570776</v>
      </c>
      <c r="AE93" s="16">
        <f>AE92/(SQRT(SUMSQ($AC92:$AE92)))</f>
        <v>0.62967934207929976</v>
      </c>
    </row>
    <row r="97" spans="28:31" x14ac:dyDescent="0.3">
      <c r="AB97" s="258"/>
      <c r="AC97" s="258"/>
      <c r="AD97" s="258"/>
      <c r="AE97" s="258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F39:BO72"/>
    <mergeCell ref="B40:H61"/>
    <mergeCell ref="U44:X44"/>
    <mergeCell ref="AJ45:AR75"/>
    <mergeCell ref="AB97:AE97"/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</mergeCells>
  <dataValidations disablePrompts="1" count="1">
    <dataValidation type="list" allowBlank="1" showInputMessage="1" showErrorMessage="1" sqref="C36" xr:uid="{A3A9600A-7839-48BA-A4FF-61EB30FB795E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 Ride Height Import</vt:lpstr>
      <vt:lpstr>2 Dyn Assem Import</vt:lpstr>
      <vt:lpstr>Hardpoint Configurator</vt:lpstr>
      <vt:lpstr>Free Truss Solver </vt:lpstr>
      <vt:lpstr>Load Sweep Summary</vt:lpstr>
      <vt:lpstr>Step 1</vt:lpstr>
      <vt:lpstr>Step (2)</vt:lpstr>
      <vt:lpstr>Step (3)</vt:lpstr>
      <vt:lpstr>Step (4)</vt:lpstr>
      <vt:lpstr>Step (5)</vt:lpstr>
      <vt:lpstr>Step (6)</vt:lpstr>
      <vt:lpstr>Step 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HDPT_Export</dc:title>
  <dc:subject>Wireframe Hardpoint Locations</dc:subject>
  <dc:creator>Edward Henry Maddox</dc:creator>
  <cp:lastModifiedBy>Edward Henry Maddox</cp:lastModifiedBy>
  <dcterms:created xsi:type="dcterms:W3CDTF">2025-06-28T20:12:23Z</dcterms:created>
  <dcterms:modified xsi:type="dcterms:W3CDTF">2025-10-04T18:47:36Z</dcterms:modified>
</cp:coreProperties>
</file>