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PRAGMATIC-HSR\PCORnet Data\Admin\"/>
    </mc:Choice>
  </mc:AlternateContent>
  <bookViews>
    <workbookView xWindow="0" yWindow="0" windowWidth="25200" windowHeight="11085" firstSheet="1" activeTab="3"/>
  </bookViews>
  <sheets>
    <sheet name="Chart data" sheetId="29" state="hidden" r:id="rId1"/>
    <sheet name="Table of Contents" sheetId="7" r:id="rId2"/>
    <sheet name="Headers" sheetId="42" r:id="rId3"/>
    <sheet name="Footers" sheetId="41" r:id="rId4"/>
  </sheets>
  <definedNames>
    <definedName name="_xlnm.Print_Area" localSheetId="2">Headers!#REF!</definedName>
    <definedName name="_xlnm.Print_Area" localSheetId="1">'Table of Contents'!$A$1:$D$21</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8" i="29" l="1"/>
  <c r="AN18" i="29"/>
  <c r="AN24" i="29"/>
  <c r="AN26" i="29"/>
  <c r="AN30" i="29"/>
  <c r="AN32" i="29"/>
  <c r="AQ33" i="29"/>
  <c r="AQ34" i="29"/>
  <c r="AN38" i="29"/>
  <c r="AN50" i="29"/>
  <c r="AN56" i="29"/>
  <c r="AO57" i="29"/>
  <c r="AN58" i="29"/>
  <c r="AN63" i="29"/>
  <c r="AN64" i="29"/>
  <c r="AN67" i="29"/>
  <c r="Y2" i="29"/>
  <c r="AG3" i="29"/>
  <c r="AH3" i="29"/>
  <c r="AI3" i="29"/>
  <c r="AJ3" i="29"/>
  <c r="AK3" i="29"/>
  <c r="AL3" i="29"/>
  <c r="AG4" i="29"/>
  <c r="AH4" i="29"/>
  <c r="AI4" i="29"/>
  <c r="AJ4" i="29"/>
  <c r="AK4" i="29"/>
  <c r="AL4" i="29"/>
  <c r="AG5" i="29"/>
  <c r="AH5" i="29"/>
  <c r="AI5" i="29"/>
  <c r="AJ5" i="29"/>
  <c r="AK5" i="29"/>
  <c r="AL5" i="29"/>
  <c r="AG6" i="29"/>
  <c r="AN6" i="29"/>
  <c r="AH6" i="29"/>
  <c r="AI6" i="29"/>
  <c r="AJ6" i="29"/>
  <c r="AK6" i="29"/>
  <c r="AL6" i="29"/>
  <c r="AG7" i="29"/>
  <c r="AH7" i="29"/>
  <c r="AI7" i="29"/>
  <c r="AJ7" i="29"/>
  <c r="AK7" i="29"/>
  <c r="AL7" i="29"/>
  <c r="AG8" i="29"/>
  <c r="AH8" i="29"/>
  <c r="AI8" i="29"/>
  <c r="AJ8" i="29"/>
  <c r="AK8" i="29"/>
  <c r="AL8" i="29"/>
  <c r="AG9" i="29"/>
  <c r="AH9" i="29"/>
  <c r="AI9" i="29"/>
  <c r="AJ9" i="29"/>
  <c r="AK9" i="29"/>
  <c r="AL9" i="29"/>
  <c r="AG10" i="29"/>
  <c r="AN10" i="29"/>
  <c r="AH10" i="29"/>
  <c r="AI10" i="29"/>
  <c r="AJ10" i="29"/>
  <c r="AK10" i="29"/>
  <c r="AL10" i="29"/>
  <c r="AG11" i="29"/>
  <c r="AH11" i="29"/>
  <c r="AI11" i="29"/>
  <c r="AJ11" i="29"/>
  <c r="AK11" i="29"/>
  <c r="AL11" i="29"/>
  <c r="AG12" i="29"/>
  <c r="AH12" i="29"/>
  <c r="AI12" i="29"/>
  <c r="AJ12" i="29"/>
  <c r="AK12" i="29"/>
  <c r="AL12" i="29"/>
  <c r="AG13" i="29"/>
  <c r="AH13" i="29"/>
  <c r="AI13" i="29"/>
  <c r="AJ13" i="29"/>
  <c r="AK13" i="29"/>
  <c r="AL13" i="29"/>
  <c r="AG14" i="29"/>
  <c r="AN14" i="29"/>
  <c r="AH14" i="29"/>
  <c r="AI14" i="29"/>
  <c r="AJ14" i="29"/>
  <c r="AK14" i="29"/>
  <c r="AL14" i="29"/>
  <c r="AG15" i="29"/>
  <c r="AH15" i="29"/>
  <c r="AI15" i="29"/>
  <c r="AJ15" i="29"/>
  <c r="AK15" i="29"/>
  <c r="AL15" i="29"/>
  <c r="AG16" i="29"/>
  <c r="AN16" i="29"/>
  <c r="AH16" i="29"/>
  <c r="AI16" i="29"/>
  <c r="AJ16" i="29"/>
  <c r="AK16" i="29"/>
  <c r="AL16" i="29"/>
  <c r="AG17" i="29"/>
  <c r="AH17" i="29"/>
  <c r="AI17" i="29"/>
  <c r="AJ17" i="29"/>
  <c r="AK17" i="29"/>
  <c r="AL17" i="29"/>
  <c r="AG18" i="29"/>
  <c r="AH18" i="29"/>
  <c r="AI18" i="29"/>
  <c r="AJ18" i="29"/>
  <c r="AK18" i="29"/>
  <c r="AL18" i="29"/>
  <c r="AG19" i="29"/>
  <c r="AH19" i="29"/>
  <c r="AI19" i="29"/>
  <c r="AJ19" i="29"/>
  <c r="AK19" i="29"/>
  <c r="AL19" i="29"/>
  <c r="AG20" i="29"/>
  <c r="AH20" i="29"/>
  <c r="AI20" i="29"/>
  <c r="AJ20" i="29"/>
  <c r="AK20" i="29"/>
  <c r="AL20" i="29"/>
  <c r="AG21" i="29"/>
  <c r="AH21" i="29"/>
  <c r="AI21" i="29"/>
  <c r="AJ21" i="29"/>
  <c r="AK21" i="29"/>
  <c r="AL21" i="29"/>
  <c r="AG22" i="29"/>
  <c r="AN22" i="29"/>
  <c r="AH22" i="29"/>
  <c r="AO22" i="29"/>
  <c r="AI22" i="29"/>
  <c r="AJ22" i="29"/>
  <c r="AK22" i="29"/>
  <c r="AL22" i="29"/>
  <c r="AG23" i="29"/>
  <c r="AH23" i="29"/>
  <c r="AI23" i="29"/>
  <c r="AJ23" i="29"/>
  <c r="AK23" i="29"/>
  <c r="AL23" i="29"/>
  <c r="AG24" i="29"/>
  <c r="AH24" i="29"/>
  <c r="AI24" i="29"/>
  <c r="AJ24" i="29"/>
  <c r="AK24" i="29"/>
  <c r="AL24" i="29"/>
  <c r="AG25" i="29"/>
  <c r="AH25" i="29"/>
  <c r="AI25" i="29"/>
  <c r="AJ25" i="29"/>
  <c r="AK25" i="29"/>
  <c r="AL25" i="29"/>
  <c r="AG26" i="29"/>
  <c r="AH26" i="29"/>
  <c r="AI26" i="29"/>
  <c r="AJ26" i="29"/>
  <c r="AK26" i="29"/>
  <c r="AL26" i="29"/>
  <c r="AG27" i="29"/>
  <c r="AH27" i="29"/>
  <c r="AI27" i="29"/>
  <c r="AJ27" i="29"/>
  <c r="AK27" i="29"/>
  <c r="AL27" i="29"/>
  <c r="AG28" i="29"/>
  <c r="AH28" i="29"/>
  <c r="AI28" i="29"/>
  <c r="AJ28" i="29"/>
  <c r="AK28" i="29"/>
  <c r="AL28" i="29"/>
  <c r="AG29" i="29"/>
  <c r="AH29" i="29"/>
  <c r="AI29" i="29"/>
  <c r="AJ29" i="29"/>
  <c r="AK29" i="29"/>
  <c r="AL29" i="29"/>
  <c r="AG30" i="29"/>
  <c r="AH30" i="29"/>
  <c r="AI30" i="29"/>
  <c r="AJ30" i="29"/>
  <c r="AK30" i="29"/>
  <c r="AL30" i="29"/>
  <c r="AG31" i="29"/>
  <c r="AH31" i="29"/>
  <c r="AI31" i="29"/>
  <c r="AJ31" i="29"/>
  <c r="AQ31" i="29"/>
  <c r="AK31" i="29"/>
  <c r="AL31" i="29"/>
  <c r="AG32" i="29"/>
  <c r="AH32" i="29"/>
  <c r="AI32" i="29"/>
  <c r="AJ32" i="29"/>
  <c r="AK32" i="29"/>
  <c r="AL32" i="29"/>
  <c r="AG33" i="29"/>
  <c r="AH33" i="29"/>
  <c r="AI33" i="29"/>
  <c r="AJ33" i="29"/>
  <c r="AK33" i="29"/>
  <c r="AL33" i="29"/>
  <c r="AG34" i="29"/>
  <c r="AN34" i="29"/>
  <c r="AH34" i="29"/>
  <c r="AI34" i="29"/>
  <c r="AJ34" i="29"/>
  <c r="AK34" i="29"/>
  <c r="AL34" i="29"/>
  <c r="AG35" i="29"/>
  <c r="AH35" i="29"/>
  <c r="AI35" i="29"/>
  <c r="AJ35" i="29"/>
  <c r="AK35" i="29"/>
  <c r="AL35" i="29"/>
  <c r="AG36" i="29"/>
  <c r="AN36" i="29"/>
  <c r="AH36" i="29"/>
  <c r="AI36" i="29"/>
  <c r="AP36" i="29"/>
  <c r="AJ36" i="29"/>
  <c r="AK36" i="29"/>
  <c r="AL36" i="29"/>
  <c r="AG37" i="29"/>
  <c r="AH37" i="29"/>
  <c r="AI37" i="29"/>
  <c r="AJ37" i="29"/>
  <c r="AK37" i="29"/>
  <c r="AL37" i="29"/>
  <c r="AG38" i="29"/>
  <c r="AH38" i="29"/>
  <c r="AI38" i="29"/>
  <c r="AJ38" i="29"/>
  <c r="AK38" i="29"/>
  <c r="AL38" i="29"/>
  <c r="AG39" i="29"/>
  <c r="AH39" i="29"/>
  <c r="AI39" i="29"/>
  <c r="AJ39" i="29"/>
  <c r="AK39" i="29"/>
  <c r="AL39" i="29"/>
  <c r="AG40" i="29"/>
  <c r="AN40" i="29"/>
  <c r="AH40" i="29"/>
  <c r="AI40" i="29"/>
  <c r="AJ40" i="29"/>
  <c r="AK40" i="29"/>
  <c r="AL40" i="29"/>
  <c r="AG41" i="29"/>
  <c r="AH41" i="29"/>
  <c r="AI41" i="29"/>
  <c r="AJ41" i="29"/>
  <c r="AK41" i="29"/>
  <c r="AL41" i="29"/>
  <c r="AG42" i="29"/>
  <c r="AN42" i="29"/>
  <c r="AH42" i="29"/>
  <c r="AI42" i="29"/>
  <c r="AJ42" i="29"/>
  <c r="AK42" i="29"/>
  <c r="AL42" i="29"/>
  <c r="AG43" i="29"/>
  <c r="AH43" i="29"/>
  <c r="AI43" i="29"/>
  <c r="AJ43" i="29"/>
  <c r="AK43" i="29"/>
  <c r="AL43" i="29"/>
  <c r="AG44" i="29"/>
  <c r="AN44" i="29"/>
  <c r="AH44" i="29"/>
  <c r="AI44" i="29"/>
  <c r="AJ44" i="29"/>
  <c r="AK44" i="29"/>
  <c r="AL44" i="29"/>
  <c r="AG45" i="29"/>
  <c r="AH45" i="29"/>
  <c r="AI45" i="29"/>
  <c r="AJ45" i="29"/>
  <c r="AK45" i="29"/>
  <c r="AL45" i="29"/>
  <c r="AG46" i="29"/>
  <c r="AN46" i="29"/>
  <c r="AH46" i="29"/>
  <c r="AI46" i="29"/>
  <c r="AJ46" i="29"/>
  <c r="AK46" i="29"/>
  <c r="AL46" i="29"/>
  <c r="AG47" i="29"/>
  <c r="AH47" i="29"/>
  <c r="AI47" i="29"/>
  <c r="AJ47" i="29"/>
  <c r="AK47" i="29"/>
  <c r="AL47" i="29"/>
  <c r="AG48" i="29"/>
  <c r="AN48" i="29"/>
  <c r="AH48" i="29"/>
  <c r="AI48" i="29"/>
  <c r="AJ48" i="29"/>
  <c r="AK48" i="29"/>
  <c r="AL48" i="29"/>
  <c r="AG49" i="29"/>
  <c r="AH49" i="29"/>
  <c r="AI49" i="29"/>
  <c r="AJ49" i="29"/>
  <c r="AK49" i="29"/>
  <c r="AL49" i="29"/>
  <c r="AG50" i="29"/>
  <c r="AH50" i="29"/>
  <c r="AI50" i="29"/>
  <c r="AJ50" i="29"/>
  <c r="AK50" i="29"/>
  <c r="AL50" i="29"/>
  <c r="AG51" i="29"/>
  <c r="AH51" i="29"/>
  <c r="AI51" i="29"/>
  <c r="AJ51" i="29"/>
  <c r="AK51" i="29"/>
  <c r="AL51" i="29"/>
  <c r="AG52" i="29"/>
  <c r="AH52" i="29"/>
  <c r="AI52" i="29"/>
  <c r="AJ52" i="29"/>
  <c r="AK52" i="29"/>
  <c r="AL52" i="29"/>
  <c r="AG53" i="29"/>
  <c r="AH53" i="29"/>
  <c r="AI53" i="29"/>
  <c r="AJ53" i="29"/>
  <c r="AK53" i="29"/>
  <c r="AL53" i="29"/>
  <c r="AG54" i="29"/>
  <c r="AN54" i="29"/>
  <c r="AH54" i="29"/>
  <c r="AI54" i="29"/>
  <c r="AJ54" i="29"/>
  <c r="AK54" i="29"/>
  <c r="AR54" i="29"/>
  <c r="AL54" i="29"/>
  <c r="AG55" i="29"/>
  <c r="AH55" i="29"/>
  <c r="AI55" i="29"/>
  <c r="AJ55" i="29"/>
  <c r="AK55" i="29"/>
  <c r="AL55" i="29"/>
  <c r="AG56" i="29"/>
  <c r="AH56" i="29"/>
  <c r="AI56" i="29"/>
  <c r="AJ56" i="29"/>
  <c r="AK56" i="29"/>
  <c r="AL56" i="29"/>
  <c r="AG57" i="29"/>
  <c r="AH57" i="29"/>
  <c r="AI57" i="29"/>
  <c r="AJ57" i="29"/>
  <c r="AK57" i="29"/>
  <c r="AL57" i="29"/>
  <c r="AG58" i="29"/>
  <c r="AH58" i="29"/>
  <c r="AI58" i="29"/>
  <c r="AJ58" i="29"/>
  <c r="AK58" i="29"/>
  <c r="AL58" i="29"/>
  <c r="AG59" i="29"/>
  <c r="AH59" i="29"/>
  <c r="AI59" i="29"/>
  <c r="AJ59" i="29"/>
  <c r="AK59" i="29"/>
  <c r="AL59" i="29"/>
  <c r="AG60" i="29"/>
  <c r="AN60" i="29"/>
  <c r="AH60" i="29"/>
  <c r="AI60" i="29"/>
  <c r="AJ60" i="29"/>
  <c r="AK60" i="29"/>
  <c r="AL60" i="29"/>
  <c r="AS60" i="29"/>
  <c r="AG61" i="29"/>
  <c r="AH61" i="29"/>
  <c r="AI61" i="29"/>
  <c r="AJ61" i="29"/>
  <c r="AK61" i="29"/>
  <c r="AL61" i="29"/>
  <c r="AG62" i="29"/>
  <c r="AH62" i="29"/>
  <c r="AI62" i="29"/>
  <c r="AJ62" i="29"/>
  <c r="AK62" i="29"/>
  <c r="AR62" i="29"/>
  <c r="AL62" i="29"/>
  <c r="AG63" i="29"/>
  <c r="AH63" i="29"/>
  <c r="AI63" i="29"/>
  <c r="AJ63" i="29"/>
  <c r="AK63" i="29"/>
  <c r="AL63" i="29"/>
  <c r="AG64" i="29"/>
  <c r="AH64" i="29"/>
  <c r="AI64" i="29"/>
  <c r="AJ64" i="29"/>
  <c r="AQ64" i="29"/>
  <c r="AK64" i="29"/>
  <c r="AL64" i="29"/>
  <c r="AG65" i="29"/>
  <c r="AH65" i="29"/>
  <c r="AI65" i="29"/>
  <c r="AJ65" i="29"/>
  <c r="AK65" i="29"/>
  <c r="AL65" i="29"/>
  <c r="AG66" i="29"/>
  <c r="AN66" i="29"/>
  <c r="AH66" i="29"/>
  <c r="AO66" i="29"/>
  <c r="AI66" i="29"/>
  <c r="AJ66" i="29"/>
  <c r="AK66" i="29"/>
  <c r="AL66" i="29"/>
  <c r="AG67" i="29"/>
  <c r="AH67" i="29"/>
  <c r="AI67" i="29"/>
  <c r="AJ67" i="29"/>
  <c r="AK67" i="29"/>
  <c r="AL67" i="29"/>
  <c r="AH2" i="29"/>
  <c r="AI2" i="29"/>
  <c r="AJ2" i="29"/>
  <c r="AK2" i="29"/>
  <c r="AL2" i="29"/>
  <c r="AG2" i="29"/>
  <c r="AN2" i="29"/>
  <c r="V34" i="29"/>
  <c r="S2" i="29"/>
  <c r="T2" i="29"/>
  <c r="U2" i="29"/>
  <c r="V2" i="29"/>
  <c r="W2" i="29"/>
  <c r="S3" i="29"/>
  <c r="T3" i="29"/>
  <c r="U3" i="29"/>
  <c r="V3" i="29"/>
  <c r="W3" i="29"/>
  <c r="S4" i="29"/>
  <c r="T4" i="29"/>
  <c r="U4" i="29"/>
  <c r="V4" i="29"/>
  <c r="W4" i="29"/>
  <c r="S5" i="29"/>
  <c r="T5" i="29"/>
  <c r="U5" i="29"/>
  <c r="V5" i="29"/>
  <c r="W5" i="29"/>
  <c r="S6" i="29"/>
  <c r="T6" i="29"/>
  <c r="U6" i="29"/>
  <c r="V6" i="29"/>
  <c r="W6" i="29"/>
  <c r="S7" i="29"/>
  <c r="T7" i="29"/>
  <c r="U7" i="29"/>
  <c r="V7" i="29"/>
  <c r="W7" i="29"/>
  <c r="S8" i="29"/>
  <c r="T8" i="29"/>
  <c r="U8" i="29"/>
  <c r="V8" i="29"/>
  <c r="W8" i="29"/>
  <c r="S9" i="29"/>
  <c r="T9" i="29"/>
  <c r="U9" i="29"/>
  <c r="V9" i="29"/>
  <c r="W9" i="29"/>
  <c r="S10" i="29"/>
  <c r="T10" i="29"/>
  <c r="U10" i="29"/>
  <c r="V10" i="29"/>
  <c r="W10" i="29"/>
  <c r="S11" i="29"/>
  <c r="T11" i="29"/>
  <c r="U11" i="29"/>
  <c r="V11" i="29"/>
  <c r="W11" i="29"/>
  <c r="S12" i="29"/>
  <c r="T12" i="29"/>
  <c r="U12" i="29"/>
  <c r="V12" i="29"/>
  <c r="W12" i="29"/>
  <c r="S13" i="29"/>
  <c r="T13" i="29"/>
  <c r="U13" i="29"/>
  <c r="V13" i="29"/>
  <c r="W13" i="29"/>
  <c r="S14" i="29"/>
  <c r="T14" i="29"/>
  <c r="U14" i="29"/>
  <c r="V14" i="29"/>
  <c r="W14" i="29"/>
  <c r="S15" i="29"/>
  <c r="T15" i="29"/>
  <c r="U15" i="29"/>
  <c r="V15" i="29"/>
  <c r="W15" i="29"/>
  <c r="S16" i="29"/>
  <c r="T16" i="29"/>
  <c r="U16" i="29"/>
  <c r="V16" i="29"/>
  <c r="W16" i="29"/>
  <c r="S17" i="29"/>
  <c r="T17" i="29"/>
  <c r="U17" i="29"/>
  <c r="V17" i="29"/>
  <c r="W17" i="29"/>
  <c r="S18" i="29"/>
  <c r="T18" i="29"/>
  <c r="U18" i="29"/>
  <c r="V18" i="29"/>
  <c r="W18" i="29"/>
  <c r="S19" i="29"/>
  <c r="T19" i="29"/>
  <c r="U19" i="29"/>
  <c r="V19" i="29"/>
  <c r="W19" i="29"/>
  <c r="S20" i="29"/>
  <c r="T20" i="29"/>
  <c r="U20" i="29"/>
  <c r="V20" i="29"/>
  <c r="W20" i="29"/>
  <c r="S21" i="29"/>
  <c r="T21" i="29"/>
  <c r="U21" i="29"/>
  <c r="V21" i="29"/>
  <c r="W21" i="29"/>
  <c r="S22" i="29"/>
  <c r="T22" i="29"/>
  <c r="U22" i="29"/>
  <c r="V22" i="29"/>
  <c r="W22" i="29"/>
  <c r="S23" i="29"/>
  <c r="T23" i="29"/>
  <c r="U23" i="29"/>
  <c r="V23" i="29"/>
  <c r="W23" i="29"/>
  <c r="S24" i="29"/>
  <c r="T24" i="29"/>
  <c r="U24" i="29"/>
  <c r="V24" i="29"/>
  <c r="W24" i="29"/>
  <c r="S25" i="29"/>
  <c r="T25" i="29"/>
  <c r="U25" i="29"/>
  <c r="V25" i="29"/>
  <c r="W25" i="29"/>
  <c r="S26" i="29"/>
  <c r="T26" i="29"/>
  <c r="U26" i="29"/>
  <c r="V26" i="29"/>
  <c r="W26" i="29"/>
  <c r="S27" i="29"/>
  <c r="T27" i="29"/>
  <c r="U27" i="29"/>
  <c r="V27" i="29"/>
  <c r="W27" i="29"/>
  <c r="S28" i="29"/>
  <c r="T28" i="29"/>
  <c r="U28" i="29"/>
  <c r="V28" i="29"/>
  <c r="W28" i="29"/>
  <c r="S29" i="29"/>
  <c r="T29" i="29"/>
  <c r="U29" i="29"/>
  <c r="V29" i="29"/>
  <c r="W29" i="29"/>
  <c r="S30" i="29"/>
  <c r="T30" i="29"/>
  <c r="U30" i="29"/>
  <c r="V30" i="29"/>
  <c r="W30" i="29"/>
  <c r="S31" i="29"/>
  <c r="T31" i="29"/>
  <c r="U31" i="29"/>
  <c r="V31" i="29"/>
  <c r="W31" i="29"/>
  <c r="S32" i="29"/>
  <c r="T32" i="29"/>
  <c r="U32" i="29"/>
  <c r="V32" i="29"/>
  <c r="W32" i="29"/>
  <c r="S33" i="29"/>
  <c r="T33" i="29"/>
  <c r="U33" i="29"/>
  <c r="W33" i="29"/>
  <c r="S34" i="29"/>
  <c r="T34" i="29"/>
  <c r="U34" i="29"/>
  <c r="W34" i="29"/>
  <c r="S35" i="29"/>
  <c r="T35" i="29"/>
  <c r="U35" i="29"/>
  <c r="V35" i="29"/>
  <c r="W35" i="29"/>
  <c r="S36" i="29"/>
  <c r="T36" i="29"/>
  <c r="U36" i="29"/>
  <c r="V36" i="29"/>
  <c r="W36" i="29"/>
  <c r="S37" i="29"/>
  <c r="T37" i="29"/>
  <c r="U37" i="29"/>
  <c r="V37" i="29"/>
  <c r="W37" i="29"/>
  <c r="S38" i="29"/>
  <c r="T38" i="29"/>
  <c r="U38" i="29"/>
  <c r="V38" i="29"/>
  <c r="W38" i="29"/>
  <c r="S39" i="29"/>
  <c r="T39" i="29"/>
  <c r="U39" i="29"/>
  <c r="V39" i="29"/>
  <c r="W39" i="29"/>
  <c r="S40" i="29"/>
  <c r="T40" i="29"/>
  <c r="U40" i="29"/>
  <c r="V40" i="29"/>
  <c r="W40" i="29"/>
  <c r="S41" i="29"/>
  <c r="T41" i="29"/>
  <c r="U41" i="29"/>
  <c r="V41" i="29"/>
  <c r="W41" i="29"/>
  <c r="S42" i="29"/>
  <c r="T42" i="29"/>
  <c r="U42" i="29"/>
  <c r="V42" i="29"/>
  <c r="W42" i="29"/>
  <c r="S43" i="29"/>
  <c r="T43" i="29"/>
  <c r="U43" i="29"/>
  <c r="V43" i="29"/>
  <c r="W43" i="29"/>
  <c r="S44" i="29"/>
  <c r="T44" i="29"/>
  <c r="U44" i="29"/>
  <c r="V44" i="29"/>
  <c r="W44" i="29"/>
  <c r="S45" i="29"/>
  <c r="T45" i="29"/>
  <c r="U45" i="29"/>
  <c r="V45" i="29"/>
  <c r="W45" i="29"/>
  <c r="S46" i="29"/>
  <c r="T46" i="29"/>
  <c r="U46" i="29"/>
  <c r="V46" i="29"/>
  <c r="W46" i="29"/>
  <c r="S47" i="29"/>
  <c r="T47" i="29"/>
  <c r="U47" i="29"/>
  <c r="V47" i="29"/>
  <c r="W47" i="29"/>
  <c r="S48" i="29"/>
  <c r="T48" i="29"/>
  <c r="U48" i="29"/>
  <c r="V48" i="29"/>
  <c r="W48" i="29"/>
  <c r="S49" i="29"/>
  <c r="T49" i="29"/>
  <c r="U49" i="29"/>
  <c r="V49" i="29"/>
  <c r="W49" i="29"/>
  <c r="S50" i="29"/>
  <c r="T50" i="29"/>
  <c r="U50" i="29"/>
  <c r="V50" i="29"/>
  <c r="W50" i="29"/>
  <c r="S51" i="29"/>
  <c r="T51" i="29"/>
  <c r="U51" i="29"/>
  <c r="V51" i="29"/>
  <c r="W51" i="29"/>
  <c r="S52" i="29"/>
  <c r="T52" i="29"/>
  <c r="U52" i="29"/>
  <c r="V52" i="29"/>
  <c r="W52" i="29"/>
  <c r="S53" i="29"/>
  <c r="T53" i="29"/>
  <c r="U53" i="29"/>
  <c r="V53" i="29"/>
  <c r="W53" i="29"/>
  <c r="S54" i="29"/>
  <c r="T54" i="29"/>
  <c r="U54" i="29"/>
  <c r="V54" i="29"/>
  <c r="W54" i="29"/>
  <c r="S55" i="29"/>
  <c r="T55" i="29"/>
  <c r="U55" i="29"/>
  <c r="V55" i="29"/>
  <c r="W55" i="29"/>
  <c r="S56" i="29"/>
  <c r="T56" i="29"/>
  <c r="U56" i="29"/>
  <c r="V56" i="29"/>
  <c r="W56" i="29"/>
  <c r="S57" i="29"/>
  <c r="T57" i="29"/>
  <c r="U57" i="29"/>
  <c r="V57" i="29"/>
  <c r="W57" i="29"/>
  <c r="S58" i="29"/>
  <c r="T58" i="29"/>
  <c r="U58" i="29"/>
  <c r="V58" i="29"/>
  <c r="W58" i="29"/>
  <c r="S59" i="29"/>
  <c r="T59" i="29"/>
  <c r="U59" i="29"/>
  <c r="V59" i="29"/>
  <c r="W59" i="29"/>
  <c r="S60" i="29"/>
  <c r="T60" i="29"/>
  <c r="U60" i="29"/>
  <c r="V60" i="29"/>
  <c r="W60" i="29"/>
  <c r="S61" i="29"/>
  <c r="T61" i="29"/>
  <c r="U61" i="29"/>
  <c r="V61" i="29"/>
  <c r="W61" i="29"/>
  <c r="S62" i="29"/>
  <c r="T62" i="29"/>
  <c r="U62" i="29"/>
  <c r="V62" i="29"/>
  <c r="W62" i="29"/>
  <c r="S63" i="29"/>
  <c r="T63" i="29"/>
  <c r="U63" i="29"/>
  <c r="V63" i="29"/>
  <c r="W63" i="29"/>
  <c r="S64" i="29"/>
  <c r="T64" i="29"/>
  <c r="U64" i="29"/>
  <c r="V64" i="29"/>
  <c r="W64" i="29"/>
  <c r="S65" i="29"/>
  <c r="T65" i="29"/>
  <c r="U65" i="29"/>
  <c r="V65" i="29"/>
  <c r="W65" i="29"/>
  <c r="S66" i="29"/>
  <c r="T66" i="29"/>
  <c r="U66" i="29"/>
  <c r="V66" i="29"/>
  <c r="W66" i="29"/>
  <c r="S67" i="29"/>
  <c r="T67" i="29"/>
  <c r="U67" i="29"/>
  <c r="V67" i="29"/>
  <c r="W67" i="29"/>
  <c r="R3" i="29"/>
  <c r="R4" i="29"/>
  <c r="R5" i="29"/>
  <c r="R6" i="29"/>
  <c r="R7" i="29"/>
  <c r="R8" i="29"/>
  <c r="R9" i="29"/>
  <c r="R10" i="29"/>
  <c r="R11" i="29"/>
  <c r="R12" i="29"/>
  <c r="R13" i="29"/>
  <c r="R14" i="29"/>
  <c r="R15" i="29"/>
  <c r="R16" i="29"/>
  <c r="R17" i="29"/>
  <c r="R18" i="29"/>
  <c r="R19" i="29"/>
  <c r="R20" i="29"/>
  <c r="R21" i="29"/>
  <c r="R22" i="29"/>
  <c r="R23" i="29"/>
  <c r="R24" i="29"/>
  <c r="R25" i="29"/>
  <c r="R26" i="29"/>
  <c r="R27" i="29"/>
  <c r="R28" i="29"/>
  <c r="R29" i="29"/>
  <c r="R30" i="29"/>
  <c r="R31" i="29"/>
  <c r="R32" i="29"/>
  <c r="R33" i="29"/>
  <c r="R34" i="29"/>
  <c r="R35" i="29"/>
  <c r="R36" i="29"/>
  <c r="R37" i="29"/>
  <c r="R38" i="29"/>
  <c r="R39" i="29"/>
  <c r="R40" i="29"/>
  <c r="R41" i="29"/>
  <c r="R42" i="29"/>
  <c r="R43" i="29"/>
  <c r="R44" i="29"/>
  <c r="R45" i="29"/>
  <c r="R46" i="29"/>
  <c r="R47" i="29"/>
  <c r="R48" i="29"/>
  <c r="R49" i="29"/>
  <c r="R50" i="29"/>
  <c r="R51" i="29"/>
  <c r="R52" i="29"/>
  <c r="R53" i="29"/>
  <c r="R54" i="29"/>
  <c r="R55" i="29"/>
  <c r="R56" i="29"/>
  <c r="R57" i="29"/>
  <c r="R58" i="29"/>
  <c r="R59" i="29"/>
  <c r="R60" i="29"/>
  <c r="R61" i="29"/>
  <c r="R62" i="29"/>
  <c r="R63" i="29"/>
  <c r="R64" i="29"/>
  <c r="R65" i="29"/>
  <c r="R66" i="29"/>
  <c r="R67" i="29"/>
  <c r="R2" i="29"/>
  <c r="P3" i="29"/>
  <c r="P4" i="29"/>
  <c r="P5" i="29"/>
  <c r="P6" i="29"/>
  <c r="P7" i="29"/>
  <c r="P8" i="29"/>
  <c r="P9" i="29"/>
  <c r="P10" i="29"/>
  <c r="P11" i="29"/>
  <c r="P12" i="29"/>
  <c r="P13" i="29"/>
  <c r="P14" i="29"/>
  <c r="P15" i="29"/>
  <c r="P16" i="29"/>
  <c r="P17" i="29"/>
  <c r="P18" i="29"/>
  <c r="P19" i="29"/>
  <c r="P20" i="29"/>
  <c r="P21" i="29"/>
  <c r="P22" i="29"/>
  <c r="P23" i="29"/>
  <c r="P24" i="29"/>
  <c r="P25" i="29"/>
  <c r="P26" i="29"/>
  <c r="P27" i="29"/>
  <c r="P28" i="29"/>
  <c r="P29" i="29"/>
  <c r="P30" i="29"/>
  <c r="P31" i="29"/>
  <c r="P32" i="29"/>
  <c r="P33" i="29"/>
  <c r="P34" i="29"/>
  <c r="P35" i="29"/>
  <c r="P36" i="29"/>
  <c r="P37" i="29"/>
  <c r="P38" i="29"/>
  <c r="P39" i="29"/>
  <c r="P40" i="29"/>
  <c r="P41" i="29"/>
  <c r="P42" i="29"/>
  <c r="P43" i="29"/>
  <c r="P44" i="29"/>
  <c r="P45" i="29"/>
  <c r="P46" i="29"/>
  <c r="P47" i="29"/>
  <c r="P48" i="29"/>
  <c r="P49" i="29"/>
  <c r="P50" i="29"/>
  <c r="P51" i="29"/>
  <c r="P52" i="29"/>
  <c r="P53" i="29"/>
  <c r="P54" i="29"/>
  <c r="P55" i="29"/>
  <c r="P56" i="29"/>
  <c r="P57" i="29"/>
  <c r="P58" i="29"/>
  <c r="P59" i="29"/>
  <c r="P60" i="29"/>
  <c r="P61" i="29"/>
  <c r="P62" i="29"/>
  <c r="P63" i="29"/>
  <c r="P64" i="29"/>
  <c r="P65" i="29"/>
  <c r="P66" i="29"/>
  <c r="P67" i="29"/>
  <c r="P2" i="29"/>
  <c r="I71" i="29"/>
  <c r="E33" i="29"/>
  <c r="G60" i="29"/>
  <c r="F62" i="29"/>
  <c r="C57" i="29"/>
  <c r="C66" i="29"/>
  <c r="B65" i="29"/>
  <c r="AN65" i="29"/>
  <c r="B63" i="29"/>
  <c r="B32" i="29"/>
  <c r="B47" i="29"/>
  <c r="B62" i="29"/>
  <c r="AN62" i="29"/>
  <c r="B26" i="29"/>
  <c r="B44" i="29"/>
  <c r="B54" i="29"/>
  <c r="B41" i="29"/>
  <c r="B67" i="29"/>
  <c r="B66" i="29"/>
  <c r="B64" i="29"/>
  <c r="B61" i="29"/>
  <c r="AN61" i="29"/>
  <c r="B60" i="29"/>
  <c r="B59" i="29"/>
  <c r="B58" i="29"/>
  <c r="B57" i="29"/>
  <c r="B56" i="29"/>
  <c r="B55" i="29"/>
  <c r="B53" i="29"/>
  <c r="B52" i="29"/>
  <c r="B51" i="29"/>
  <c r="B50" i="29"/>
  <c r="B49" i="29"/>
  <c r="B48" i="29"/>
  <c r="B46" i="29"/>
  <c r="B45" i="29"/>
  <c r="B43" i="29"/>
  <c r="B42" i="29"/>
  <c r="B40" i="29"/>
  <c r="B39" i="29"/>
  <c r="B38" i="29"/>
  <c r="B37" i="29"/>
  <c r="B36" i="29"/>
  <c r="B35" i="29"/>
  <c r="B34" i="29"/>
  <c r="B33" i="29"/>
  <c r="B31" i="29"/>
  <c r="B30" i="29"/>
  <c r="B29" i="29"/>
  <c r="B28" i="29"/>
  <c r="B27" i="29"/>
  <c r="B25" i="29"/>
  <c r="B24" i="29"/>
  <c r="B23" i="29"/>
  <c r="B22" i="29"/>
  <c r="B21" i="29"/>
  <c r="B20" i="29"/>
  <c r="B19" i="29"/>
  <c r="B18" i="29"/>
  <c r="B17" i="29"/>
  <c r="B16" i="29"/>
  <c r="B15" i="29"/>
  <c r="B14" i="29"/>
  <c r="B13" i="29"/>
  <c r="B12" i="29"/>
  <c r="B11" i="29"/>
  <c r="B10" i="29"/>
  <c r="B9" i="29"/>
  <c r="B8" i="29"/>
  <c r="B7" i="29"/>
  <c r="B6" i="29"/>
  <c r="B5" i="29"/>
  <c r="B4" i="29"/>
  <c r="B3" i="29"/>
  <c r="B2" i="29"/>
  <c r="H68" i="29"/>
  <c r="I68" i="29"/>
  <c r="AN52" i="29"/>
  <c r="AN28" i="29"/>
  <c r="AN20" i="29"/>
  <c r="AN12" i="29"/>
  <c r="AN4" i="29"/>
  <c r="P68" i="29"/>
  <c r="AN59" i="29"/>
  <c r="AN57" i="29"/>
  <c r="AN55" i="29"/>
  <c r="AN53" i="29"/>
  <c r="AN51" i="29"/>
  <c r="AN49" i="29"/>
  <c r="AN47" i="29"/>
  <c r="AN45" i="29"/>
  <c r="AN43" i="29"/>
  <c r="AN41" i="29"/>
  <c r="AN39" i="29"/>
  <c r="AN37" i="29"/>
  <c r="AN35" i="29"/>
  <c r="AN33" i="29"/>
  <c r="AN31" i="29"/>
  <c r="AN29" i="29"/>
  <c r="AN27" i="29"/>
  <c r="AN25" i="29"/>
  <c r="AN23" i="29"/>
  <c r="AN21" i="29"/>
  <c r="AN19" i="29"/>
  <c r="AN17" i="29"/>
  <c r="AN15" i="29"/>
  <c r="AN13" i="29"/>
  <c r="AN11" i="29"/>
  <c r="AN9" i="29"/>
  <c r="AN7" i="29"/>
  <c r="AN5" i="29"/>
  <c r="AN3" i="29"/>
  <c r="Y46" i="29"/>
  <c r="Y51" i="29"/>
  <c r="Y67" i="29"/>
  <c r="Y23" i="29"/>
  <c r="Y33" i="29"/>
  <c r="Y37" i="29"/>
  <c r="Y13" i="29"/>
  <c r="Y35" i="29"/>
  <c r="Y44" i="29"/>
  <c r="Y6" i="29"/>
  <c r="Y10" i="29"/>
  <c r="Y14" i="29"/>
  <c r="Y22" i="29"/>
  <c r="Y31" i="29"/>
  <c r="Y36" i="29"/>
  <c r="Y56" i="29"/>
  <c r="Y60" i="29"/>
  <c r="Y26" i="29"/>
  <c r="Y3" i="29"/>
  <c r="Y15" i="29"/>
  <c r="Y19" i="29"/>
  <c r="Y52" i="29"/>
  <c r="Y57" i="29"/>
  <c r="Y61" i="29"/>
  <c r="Y65" i="29"/>
  <c r="Y4" i="29"/>
  <c r="Y20" i="29"/>
  <c r="Y24" i="29"/>
  <c r="Y29" i="29"/>
  <c r="Y53" i="29"/>
  <c r="Y64" i="29"/>
  <c r="Y38" i="29"/>
  <c r="Y30" i="29"/>
  <c r="B68" i="29"/>
  <c r="Y9" i="29"/>
  <c r="Y25" i="29"/>
  <c r="Y45" i="29"/>
  <c r="Y12" i="29"/>
  <c r="Y43" i="29"/>
  <c r="Y59" i="29"/>
  <c r="Y5" i="29"/>
  <c r="Y16" i="29"/>
  <c r="Y54" i="29"/>
  <c r="Y7" i="29"/>
  <c r="Y17" i="29"/>
  <c r="Y28" i="29"/>
  <c r="Y39" i="29"/>
  <c r="Y47" i="29"/>
  <c r="Y55" i="29"/>
  <c r="Y11" i="29"/>
  <c r="Y21" i="29"/>
  <c r="Y32" i="29"/>
  <c r="Y42" i="29"/>
  <c r="Y50" i="29"/>
  <c r="Y58" i="29"/>
  <c r="Y66" i="29"/>
  <c r="Y34" i="29"/>
  <c r="Y49" i="29"/>
  <c r="Y8" i="29"/>
  <c r="Y41" i="29"/>
  <c r="Y48" i="29"/>
  <c r="Y40" i="29"/>
  <c r="Y18" i="29"/>
  <c r="Y62" i="29"/>
  <c r="Y63" i="29"/>
  <c r="Y27" i="29"/>
  <c r="C3" i="29"/>
  <c r="AO3" i="29"/>
  <c r="D3" i="29"/>
  <c r="AP3" i="29"/>
  <c r="E3" i="29"/>
  <c r="AQ3" i="29"/>
  <c r="F3" i="29"/>
  <c r="AR3" i="29"/>
  <c r="G3" i="29"/>
  <c r="AS3" i="29"/>
  <c r="C4" i="29"/>
  <c r="AO4" i="29"/>
  <c r="D4" i="29"/>
  <c r="AP4" i="29"/>
  <c r="E4" i="29"/>
  <c r="AQ4" i="29"/>
  <c r="F4" i="29"/>
  <c r="AR4" i="29"/>
  <c r="G4" i="29"/>
  <c r="AS4" i="29"/>
  <c r="C5" i="29"/>
  <c r="AO5" i="29"/>
  <c r="D5" i="29"/>
  <c r="AP5" i="29"/>
  <c r="E5" i="29"/>
  <c r="AQ5" i="29"/>
  <c r="F5" i="29"/>
  <c r="AR5" i="29"/>
  <c r="G5" i="29"/>
  <c r="AS5" i="29"/>
  <c r="C6" i="29"/>
  <c r="AO6" i="29"/>
  <c r="D6" i="29"/>
  <c r="AP6" i="29"/>
  <c r="E6" i="29"/>
  <c r="AQ6" i="29"/>
  <c r="F6" i="29"/>
  <c r="AR6" i="29"/>
  <c r="G6" i="29"/>
  <c r="AS6" i="29"/>
  <c r="C7" i="29"/>
  <c r="AO7" i="29"/>
  <c r="D7" i="29"/>
  <c r="AP7" i="29"/>
  <c r="E7" i="29"/>
  <c r="AQ7" i="29"/>
  <c r="F7" i="29"/>
  <c r="AR7" i="29"/>
  <c r="G7" i="29"/>
  <c r="AS7" i="29"/>
  <c r="C8" i="29"/>
  <c r="AO8" i="29"/>
  <c r="D8" i="29"/>
  <c r="AP8" i="29"/>
  <c r="E8" i="29"/>
  <c r="AQ8" i="29"/>
  <c r="F8" i="29"/>
  <c r="AR8" i="29"/>
  <c r="G8" i="29"/>
  <c r="AS8" i="29"/>
  <c r="C9" i="29"/>
  <c r="AO9" i="29"/>
  <c r="D9" i="29"/>
  <c r="AP9" i="29"/>
  <c r="E9" i="29"/>
  <c r="AQ9" i="29"/>
  <c r="F9" i="29"/>
  <c r="AR9" i="29"/>
  <c r="G9" i="29"/>
  <c r="AS9" i="29"/>
  <c r="C10" i="29"/>
  <c r="AO10" i="29"/>
  <c r="D10" i="29"/>
  <c r="AP10" i="29"/>
  <c r="E10" i="29"/>
  <c r="AQ10" i="29"/>
  <c r="F10" i="29"/>
  <c r="AR10" i="29"/>
  <c r="G10" i="29"/>
  <c r="AS10" i="29"/>
  <c r="C11" i="29"/>
  <c r="AO11" i="29"/>
  <c r="D11" i="29"/>
  <c r="AP11" i="29"/>
  <c r="E11" i="29"/>
  <c r="AQ11" i="29"/>
  <c r="F11" i="29"/>
  <c r="AR11" i="29"/>
  <c r="G11" i="29"/>
  <c r="AS11" i="29"/>
  <c r="C12" i="29"/>
  <c r="AO12" i="29"/>
  <c r="D12" i="29"/>
  <c r="AP12" i="29"/>
  <c r="E12" i="29"/>
  <c r="AQ12" i="29"/>
  <c r="F12" i="29"/>
  <c r="AR12" i="29"/>
  <c r="G12" i="29"/>
  <c r="AS12" i="29"/>
  <c r="C13" i="29"/>
  <c r="AO13" i="29"/>
  <c r="D13" i="29"/>
  <c r="AP13" i="29"/>
  <c r="E13" i="29"/>
  <c r="AQ13" i="29"/>
  <c r="F13" i="29"/>
  <c r="AR13" i="29"/>
  <c r="G13" i="29"/>
  <c r="AS13" i="29"/>
  <c r="C14" i="29"/>
  <c r="AO14" i="29"/>
  <c r="D14" i="29"/>
  <c r="AP14" i="29"/>
  <c r="E14" i="29"/>
  <c r="AQ14" i="29"/>
  <c r="F14" i="29"/>
  <c r="AR14" i="29"/>
  <c r="G14" i="29"/>
  <c r="AS14" i="29"/>
  <c r="C15" i="29"/>
  <c r="AO15" i="29"/>
  <c r="D15" i="29"/>
  <c r="AP15" i="29"/>
  <c r="E15" i="29"/>
  <c r="AQ15" i="29"/>
  <c r="F15" i="29"/>
  <c r="AR15" i="29"/>
  <c r="G15" i="29"/>
  <c r="AS15" i="29"/>
  <c r="C16" i="29"/>
  <c r="AO16" i="29"/>
  <c r="D16" i="29"/>
  <c r="AP16" i="29"/>
  <c r="E16" i="29"/>
  <c r="AQ16" i="29"/>
  <c r="F16" i="29"/>
  <c r="AR16" i="29"/>
  <c r="G16" i="29"/>
  <c r="AS16" i="29"/>
  <c r="C17" i="29"/>
  <c r="AO17" i="29"/>
  <c r="D17" i="29"/>
  <c r="AP17" i="29"/>
  <c r="E17" i="29"/>
  <c r="AQ17" i="29"/>
  <c r="F17" i="29"/>
  <c r="AR17" i="29"/>
  <c r="G17" i="29"/>
  <c r="AS17" i="29"/>
  <c r="C18" i="29"/>
  <c r="AO18" i="29"/>
  <c r="D18" i="29"/>
  <c r="AP18" i="29"/>
  <c r="E18" i="29"/>
  <c r="AQ18" i="29"/>
  <c r="F18" i="29"/>
  <c r="AR18" i="29"/>
  <c r="G18" i="29"/>
  <c r="AS18" i="29"/>
  <c r="C19" i="29"/>
  <c r="AO19" i="29"/>
  <c r="D19" i="29"/>
  <c r="AP19" i="29"/>
  <c r="E19" i="29"/>
  <c r="AQ19" i="29"/>
  <c r="F19" i="29"/>
  <c r="AR19" i="29"/>
  <c r="G19" i="29"/>
  <c r="AS19" i="29"/>
  <c r="C20" i="29"/>
  <c r="AO20" i="29"/>
  <c r="D20" i="29"/>
  <c r="AP20" i="29"/>
  <c r="E20" i="29"/>
  <c r="AQ20" i="29"/>
  <c r="F20" i="29"/>
  <c r="AR20" i="29"/>
  <c r="G20" i="29"/>
  <c r="AS20" i="29"/>
  <c r="C21" i="29"/>
  <c r="AO21" i="29"/>
  <c r="D21" i="29"/>
  <c r="AP21" i="29"/>
  <c r="E21" i="29"/>
  <c r="AQ21" i="29"/>
  <c r="F21" i="29"/>
  <c r="AR21" i="29"/>
  <c r="G21" i="29"/>
  <c r="AS21" i="29"/>
  <c r="D22" i="29"/>
  <c r="AP22" i="29"/>
  <c r="E22" i="29"/>
  <c r="AQ22" i="29"/>
  <c r="F22" i="29"/>
  <c r="AR22" i="29"/>
  <c r="G22" i="29"/>
  <c r="AS22" i="29"/>
  <c r="C23" i="29"/>
  <c r="AO23" i="29"/>
  <c r="D23" i="29"/>
  <c r="AP23" i="29"/>
  <c r="E23" i="29"/>
  <c r="AQ23" i="29"/>
  <c r="F23" i="29"/>
  <c r="AR23" i="29"/>
  <c r="G23" i="29"/>
  <c r="AS23" i="29"/>
  <c r="C24" i="29"/>
  <c r="AO24" i="29"/>
  <c r="D24" i="29"/>
  <c r="AP24" i="29"/>
  <c r="E24" i="29"/>
  <c r="AQ24" i="29"/>
  <c r="F24" i="29"/>
  <c r="AR24" i="29"/>
  <c r="G24" i="29"/>
  <c r="AS24" i="29"/>
  <c r="C25" i="29"/>
  <c r="AO25" i="29"/>
  <c r="D25" i="29"/>
  <c r="AP25" i="29"/>
  <c r="E25" i="29"/>
  <c r="AQ25" i="29"/>
  <c r="F25" i="29"/>
  <c r="AR25" i="29"/>
  <c r="G25" i="29"/>
  <c r="AS25" i="29"/>
  <c r="C26" i="29"/>
  <c r="AO26" i="29"/>
  <c r="D26" i="29"/>
  <c r="AP26" i="29"/>
  <c r="E26" i="29"/>
  <c r="AQ26" i="29"/>
  <c r="F26" i="29"/>
  <c r="AR26" i="29"/>
  <c r="G26" i="29"/>
  <c r="AS26" i="29"/>
  <c r="C27" i="29"/>
  <c r="AO27" i="29"/>
  <c r="D27" i="29"/>
  <c r="AP27" i="29"/>
  <c r="E27" i="29"/>
  <c r="AQ27" i="29"/>
  <c r="F27" i="29"/>
  <c r="AR27" i="29"/>
  <c r="G27" i="29"/>
  <c r="AS27" i="29"/>
  <c r="C28" i="29"/>
  <c r="AO28" i="29"/>
  <c r="D28" i="29"/>
  <c r="AP28" i="29"/>
  <c r="E28" i="29"/>
  <c r="AQ28" i="29"/>
  <c r="F28" i="29"/>
  <c r="AR28" i="29"/>
  <c r="G28" i="29"/>
  <c r="AS28" i="29"/>
  <c r="C29" i="29"/>
  <c r="AO29" i="29"/>
  <c r="D29" i="29"/>
  <c r="AP29" i="29"/>
  <c r="E29" i="29"/>
  <c r="AQ29" i="29"/>
  <c r="F29" i="29"/>
  <c r="AR29" i="29"/>
  <c r="G29" i="29"/>
  <c r="AS29" i="29"/>
  <c r="C30" i="29"/>
  <c r="AO30" i="29"/>
  <c r="D30" i="29"/>
  <c r="AP30" i="29"/>
  <c r="E30" i="29"/>
  <c r="AQ30" i="29"/>
  <c r="F30" i="29"/>
  <c r="AR30" i="29"/>
  <c r="G30" i="29"/>
  <c r="AS30" i="29"/>
  <c r="C31" i="29"/>
  <c r="AO31" i="29"/>
  <c r="D31" i="29"/>
  <c r="AP31" i="29"/>
  <c r="M31" i="29"/>
  <c r="F31" i="29"/>
  <c r="AR31" i="29"/>
  <c r="G31" i="29"/>
  <c r="AS31" i="29"/>
  <c r="C32" i="29"/>
  <c r="AO32" i="29"/>
  <c r="D32" i="29"/>
  <c r="AP32" i="29"/>
  <c r="E32" i="29"/>
  <c r="AQ32" i="29"/>
  <c r="F32" i="29"/>
  <c r="AR32" i="29"/>
  <c r="G32" i="29"/>
  <c r="AS32" i="29"/>
  <c r="C33" i="29"/>
  <c r="AO33" i="29"/>
  <c r="D33" i="29"/>
  <c r="AP33" i="29"/>
  <c r="M33" i="29"/>
  <c r="F33" i="29"/>
  <c r="AR33" i="29"/>
  <c r="G33" i="29"/>
  <c r="AS33" i="29"/>
  <c r="C34" i="29"/>
  <c r="AO34" i="29"/>
  <c r="D34" i="29"/>
  <c r="AP34" i="29"/>
  <c r="M34" i="29"/>
  <c r="F34" i="29"/>
  <c r="AR34" i="29"/>
  <c r="G34" i="29"/>
  <c r="AS34" i="29"/>
  <c r="C35" i="29"/>
  <c r="AO35" i="29"/>
  <c r="D35" i="29"/>
  <c r="AP35" i="29"/>
  <c r="E35" i="29"/>
  <c r="AQ35" i="29"/>
  <c r="F35" i="29"/>
  <c r="AR35" i="29"/>
  <c r="G35" i="29"/>
  <c r="AS35" i="29"/>
  <c r="C36" i="29"/>
  <c r="AO36" i="29"/>
  <c r="L36" i="29"/>
  <c r="E36" i="29"/>
  <c r="AQ36" i="29"/>
  <c r="F36" i="29"/>
  <c r="AR36" i="29"/>
  <c r="G36" i="29"/>
  <c r="AS36" i="29"/>
  <c r="C37" i="29"/>
  <c r="AO37" i="29"/>
  <c r="D37" i="29"/>
  <c r="AP37" i="29"/>
  <c r="E37" i="29"/>
  <c r="AQ37" i="29"/>
  <c r="F37" i="29"/>
  <c r="AR37" i="29"/>
  <c r="G37" i="29"/>
  <c r="AS37" i="29"/>
  <c r="C38" i="29"/>
  <c r="AO38" i="29"/>
  <c r="D38" i="29"/>
  <c r="AP38" i="29"/>
  <c r="E38" i="29"/>
  <c r="AQ38" i="29"/>
  <c r="F38" i="29"/>
  <c r="AR38" i="29"/>
  <c r="G38" i="29"/>
  <c r="AS38" i="29"/>
  <c r="C39" i="29"/>
  <c r="AO39" i="29"/>
  <c r="D39" i="29"/>
  <c r="AP39" i="29"/>
  <c r="E39" i="29"/>
  <c r="AQ39" i="29"/>
  <c r="F39" i="29"/>
  <c r="AR39" i="29"/>
  <c r="G39" i="29"/>
  <c r="AS39" i="29"/>
  <c r="C40" i="29"/>
  <c r="AO40" i="29"/>
  <c r="D40" i="29"/>
  <c r="AP40" i="29"/>
  <c r="E40" i="29"/>
  <c r="AQ40" i="29"/>
  <c r="F40" i="29"/>
  <c r="AR40" i="29"/>
  <c r="G40" i="29"/>
  <c r="AS40" i="29"/>
  <c r="C41" i="29"/>
  <c r="AO41" i="29"/>
  <c r="D41" i="29"/>
  <c r="AP41" i="29"/>
  <c r="E41" i="29"/>
  <c r="AQ41" i="29"/>
  <c r="F41" i="29"/>
  <c r="AR41" i="29"/>
  <c r="G41" i="29"/>
  <c r="AS41" i="29"/>
  <c r="C42" i="29"/>
  <c r="AO42" i="29"/>
  <c r="D42" i="29"/>
  <c r="AP42" i="29"/>
  <c r="E42" i="29"/>
  <c r="AQ42" i="29"/>
  <c r="F42" i="29"/>
  <c r="AR42" i="29"/>
  <c r="G42" i="29"/>
  <c r="AS42" i="29"/>
  <c r="C43" i="29"/>
  <c r="AO43" i="29"/>
  <c r="D43" i="29"/>
  <c r="AP43" i="29"/>
  <c r="E43" i="29"/>
  <c r="AQ43" i="29"/>
  <c r="F43" i="29"/>
  <c r="AR43" i="29"/>
  <c r="G43" i="29"/>
  <c r="AS43" i="29"/>
  <c r="C44" i="29"/>
  <c r="AO44" i="29"/>
  <c r="D44" i="29"/>
  <c r="AP44" i="29"/>
  <c r="E44" i="29"/>
  <c r="AQ44" i="29"/>
  <c r="F44" i="29"/>
  <c r="AR44" i="29"/>
  <c r="G44" i="29"/>
  <c r="AS44" i="29"/>
  <c r="C45" i="29"/>
  <c r="AO45" i="29"/>
  <c r="D45" i="29"/>
  <c r="AP45" i="29"/>
  <c r="E45" i="29"/>
  <c r="AQ45" i="29"/>
  <c r="F45" i="29"/>
  <c r="AR45" i="29"/>
  <c r="G45" i="29"/>
  <c r="AS45" i="29"/>
  <c r="C46" i="29"/>
  <c r="AO46" i="29"/>
  <c r="D46" i="29"/>
  <c r="AP46" i="29"/>
  <c r="E46" i="29"/>
  <c r="AQ46" i="29"/>
  <c r="F46" i="29"/>
  <c r="AR46" i="29"/>
  <c r="G46" i="29"/>
  <c r="AS46" i="29"/>
  <c r="C47" i="29"/>
  <c r="AO47" i="29"/>
  <c r="D47" i="29"/>
  <c r="AP47" i="29"/>
  <c r="E47" i="29"/>
  <c r="AQ47" i="29"/>
  <c r="F47" i="29"/>
  <c r="AR47" i="29"/>
  <c r="G47" i="29"/>
  <c r="AS47" i="29"/>
  <c r="C48" i="29"/>
  <c r="AO48" i="29"/>
  <c r="D48" i="29"/>
  <c r="AP48" i="29"/>
  <c r="E48" i="29"/>
  <c r="AQ48" i="29"/>
  <c r="F48" i="29"/>
  <c r="AR48" i="29"/>
  <c r="G48" i="29"/>
  <c r="AS48" i="29"/>
  <c r="C49" i="29"/>
  <c r="AO49" i="29"/>
  <c r="D49" i="29"/>
  <c r="AP49" i="29"/>
  <c r="E49" i="29"/>
  <c r="AQ49" i="29"/>
  <c r="F49" i="29"/>
  <c r="AR49" i="29"/>
  <c r="G49" i="29"/>
  <c r="AS49" i="29"/>
  <c r="C50" i="29"/>
  <c r="AO50" i="29"/>
  <c r="D50" i="29"/>
  <c r="AP50" i="29"/>
  <c r="E50" i="29"/>
  <c r="AQ50" i="29"/>
  <c r="F50" i="29"/>
  <c r="AR50" i="29"/>
  <c r="G50" i="29"/>
  <c r="AS50" i="29"/>
  <c r="C51" i="29"/>
  <c r="AO51" i="29"/>
  <c r="D51" i="29"/>
  <c r="AP51" i="29"/>
  <c r="E51" i="29"/>
  <c r="AQ51" i="29"/>
  <c r="F51" i="29"/>
  <c r="AR51" i="29"/>
  <c r="G51" i="29"/>
  <c r="AS51" i="29"/>
  <c r="C52" i="29"/>
  <c r="AO52" i="29"/>
  <c r="D52" i="29"/>
  <c r="AP52" i="29"/>
  <c r="E52" i="29"/>
  <c r="AQ52" i="29"/>
  <c r="F52" i="29"/>
  <c r="AR52" i="29"/>
  <c r="G52" i="29"/>
  <c r="AS52" i="29"/>
  <c r="C53" i="29"/>
  <c r="AO53" i="29"/>
  <c r="D53" i="29"/>
  <c r="AP53" i="29"/>
  <c r="E53" i="29"/>
  <c r="AQ53" i="29"/>
  <c r="F53" i="29"/>
  <c r="AR53" i="29"/>
  <c r="G53" i="29"/>
  <c r="AS53" i="29"/>
  <c r="C54" i="29"/>
  <c r="AO54" i="29"/>
  <c r="D54" i="29"/>
  <c r="AP54" i="29"/>
  <c r="E54" i="29"/>
  <c r="AQ54" i="29"/>
  <c r="N54" i="29"/>
  <c r="G54" i="29"/>
  <c r="AS54" i="29"/>
  <c r="C55" i="29"/>
  <c r="AO55" i="29"/>
  <c r="D55" i="29"/>
  <c r="AP55" i="29"/>
  <c r="E55" i="29"/>
  <c r="AQ55" i="29"/>
  <c r="F55" i="29"/>
  <c r="AR55" i="29"/>
  <c r="G55" i="29"/>
  <c r="AS55" i="29"/>
  <c r="C56" i="29"/>
  <c r="AO56" i="29"/>
  <c r="D56" i="29"/>
  <c r="AP56" i="29"/>
  <c r="E56" i="29"/>
  <c r="AQ56" i="29"/>
  <c r="F56" i="29"/>
  <c r="AR56" i="29"/>
  <c r="G56" i="29"/>
  <c r="AS56" i="29"/>
  <c r="D57" i="29"/>
  <c r="AP57" i="29"/>
  <c r="E57" i="29"/>
  <c r="AQ57" i="29"/>
  <c r="F57" i="29"/>
  <c r="AR57" i="29"/>
  <c r="G57" i="29"/>
  <c r="AS57" i="29"/>
  <c r="C58" i="29"/>
  <c r="AO58" i="29"/>
  <c r="D58" i="29"/>
  <c r="AP58" i="29"/>
  <c r="E58" i="29"/>
  <c r="AQ58" i="29"/>
  <c r="F58" i="29"/>
  <c r="AR58" i="29"/>
  <c r="G58" i="29"/>
  <c r="AS58" i="29"/>
  <c r="C59" i="29"/>
  <c r="AO59" i="29"/>
  <c r="D59" i="29"/>
  <c r="AP59" i="29"/>
  <c r="E59" i="29"/>
  <c r="AQ59" i="29"/>
  <c r="F59" i="29"/>
  <c r="AR59" i="29"/>
  <c r="G59" i="29"/>
  <c r="AS59" i="29"/>
  <c r="C60" i="29"/>
  <c r="AO60" i="29"/>
  <c r="D60" i="29"/>
  <c r="AP60" i="29"/>
  <c r="E60" i="29"/>
  <c r="AQ60" i="29"/>
  <c r="F60" i="29"/>
  <c r="AR60" i="29"/>
  <c r="C61" i="29"/>
  <c r="AO61" i="29"/>
  <c r="D61" i="29"/>
  <c r="AP61" i="29"/>
  <c r="E61" i="29"/>
  <c r="AQ61" i="29"/>
  <c r="F61" i="29"/>
  <c r="AR61" i="29"/>
  <c r="G61" i="29"/>
  <c r="AS61" i="29"/>
  <c r="C62" i="29"/>
  <c r="AO62" i="29"/>
  <c r="D62" i="29"/>
  <c r="AP62" i="29"/>
  <c r="E62" i="29"/>
  <c r="AQ62" i="29"/>
  <c r="N62" i="29"/>
  <c r="G62" i="29"/>
  <c r="AS62" i="29"/>
  <c r="C63" i="29"/>
  <c r="AO63" i="29"/>
  <c r="D63" i="29"/>
  <c r="AP63" i="29"/>
  <c r="E63" i="29"/>
  <c r="AQ63" i="29"/>
  <c r="F63" i="29"/>
  <c r="AR63" i="29"/>
  <c r="G63" i="29"/>
  <c r="AS63" i="29"/>
  <c r="C64" i="29"/>
  <c r="AO64" i="29"/>
  <c r="D64" i="29"/>
  <c r="AP64" i="29"/>
  <c r="M64" i="29"/>
  <c r="F64" i="29"/>
  <c r="AR64" i="29"/>
  <c r="G64" i="29"/>
  <c r="AS64" i="29"/>
  <c r="C65" i="29"/>
  <c r="AO65" i="29"/>
  <c r="D65" i="29"/>
  <c r="AP65" i="29"/>
  <c r="E65" i="29"/>
  <c r="AQ65" i="29"/>
  <c r="F65" i="29"/>
  <c r="AR65" i="29"/>
  <c r="G65" i="29"/>
  <c r="AS65" i="29"/>
  <c r="D66" i="29"/>
  <c r="AP66" i="29"/>
  <c r="E66" i="29"/>
  <c r="AQ66" i="29"/>
  <c r="F66" i="29"/>
  <c r="AR66" i="29"/>
  <c r="G66" i="29"/>
  <c r="AS66" i="29"/>
  <c r="C67" i="29"/>
  <c r="AO67" i="29"/>
  <c r="D67" i="29"/>
  <c r="AP67" i="29"/>
  <c r="E67" i="29"/>
  <c r="AQ67" i="29"/>
  <c r="F67" i="29"/>
  <c r="AR67" i="29"/>
  <c r="G67" i="29"/>
  <c r="AS67" i="29"/>
  <c r="E2" i="29"/>
  <c r="AQ2" i="29"/>
  <c r="G2" i="29"/>
  <c r="AS2" i="29"/>
  <c r="F2" i="29"/>
  <c r="AR2" i="29"/>
  <c r="D2" i="29"/>
  <c r="AP2" i="29"/>
  <c r="C2" i="29"/>
  <c r="AO2" i="29"/>
  <c r="N67" i="29"/>
  <c r="Z65" i="29"/>
  <c r="L64" i="29"/>
  <c r="AA64" i="29"/>
  <c r="M63" i="29"/>
  <c r="Z61" i="29"/>
  <c r="L59" i="29"/>
  <c r="AA59" i="29"/>
  <c r="M58" i="29"/>
  <c r="N57" i="29"/>
  <c r="N56" i="29"/>
  <c r="Z55" i="29"/>
  <c r="L54" i="29"/>
  <c r="M53" i="29"/>
  <c r="N52" i="29"/>
  <c r="Z51" i="29"/>
  <c r="L50" i="29"/>
  <c r="M49" i="29"/>
  <c r="N48" i="29"/>
  <c r="Z47" i="29"/>
  <c r="L46" i="29"/>
  <c r="M45" i="29"/>
  <c r="N44" i="29"/>
  <c r="Z43" i="29"/>
  <c r="L42" i="29"/>
  <c r="M41" i="29"/>
  <c r="N40" i="29"/>
  <c r="Z39" i="29"/>
  <c r="L38" i="29"/>
  <c r="M37" i="29"/>
  <c r="N36" i="29"/>
  <c r="Z35" i="29"/>
  <c r="L34" i="29"/>
  <c r="N32" i="29"/>
  <c r="L30" i="29"/>
  <c r="AA30" i="29"/>
  <c r="M29" i="29"/>
  <c r="N28" i="29"/>
  <c r="L26" i="29"/>
  <c r="AA26" i="29"/>
  <c r="M25" i="29"/>
  <c r="N24" i="29"/>
  <c r="L22" i="29"/>
  <c r="AA22" i="29"/>
  <c r="L21" i="29"/>
  <c r="M20" i="29"/>
  <c r="N19" i="29"/>
  <c r="Z18" i="29"/>
  <c r="L17" i="29"/>
  <c r="M16" i="29"/>
  <c r="N15" i="29"/>
  <c r="Z14" i="29"/>
  <c r="L13" i="29"/>
  <c r="M12" i="29"/>
  <c r="N11" i="29"/>
  <c r="Z10" i="29"/>
  <c r="L9" i="29"/>
  <c r="M8" i="29"/>
  <c r="N7" i="29"/>
  <c r="Z6" i="29"/>
  <c r="L5" i="29"/>
  <c r="M4" i="29"/>
  <c r="N3" i="29"/>
  <c r="M67" i="29"/>
  <c r="AB67" i="29"/>
  <c r="N66" i="29"/>
  <c r="N65" i="29"/>
  <c r="AC65" i="29"/>
  <c r="Z64" i="29"/>
  <c r="L63" i="29"/>
  <c r="AA63" i="29"/>
  <c r="M62" i="29"/>
  <c r="N61" i="29"/>
  <c r="AC61" i="29"/>
  <c r="N60" i="29"/>
  <c r="Z59" i="29"/>
  <c r="L58" i="29"/>
  <c r="AA58" i="29"/>
  <c r="M57" i="29"/>
  <c r="AB57" i="29"/>
  <c r="M56" i="29"/>
  <c r="N55" i="29"/>
  <c r="AC55" i="29"/>
  <c r="Z54" i="29"/>
  <c r="L53" i="29"/>
  <c r="AA53" i="29"/>
  <c r="M52" i="29"/>
  <c r="N51" i="29"/>
  <c r="AC51" i="29"/>
  <c r="Z50" i="29"/>
  <c r="L49" i="29"/>
  <c r="AA49" i="29"/>
  <c r="M48" i="29"/>
  <c r="N47" i="29"/>
  <c r="AC47" i="29"/>
  <c r="Z46" i="29"/>
  <c r="L45" i="29"/>
  <c r="AA45" i="29"/>
  <c r="M44" i="29"/>
  <c r="N43" i="29"/>
  <c r="AC43" i="29"/>
  <c r="Z42" i="29"/>
  <c r="L41" i="29"/>
  <c r="AA41" i="29"/>
  <c r="M40" i="29"/>
  <c r="N39" i="29"/>
  <c r="AC39" i="29"/>
  <c r="Z38" i="29"/>
  <c r="L37" i="29"/>
  <c r="AA37" i="29"/>
  <c r="M36" i="29"/>
  <c r="N35" i="29"/>
  <c r="AC35" i="29"/>
  <c r="Z34" i="29"/>
  <c r="L33" i="29"/>
  <c r="AA33" i="29"/>
  <c r="M32" i="29"/>
  <c r="N31" i="29"/>
  <c r="AC31" i="29"/>
  <c r="Z30" i="29"/>
  <c r="L29" i="29"/>
  <c r="AA29" i="29"/>
  <c r="M28" i="29"/>
  <c r="N27" i="29"/>
  <c r="AC27" i="29"/>
  <c r="Z26" i="29"/>
  <c r="L25" i="29"/>
  <c r="AA25" i="29"/>
  <c r="M24" i="29"/>
  <c r="N23" i="29"/>
  <c r="AC23" i="29"/>
  <c r="Z21" i="29"/>
  <c r="L20" i="29"/>
  <c r="M19" i="29"/>
  <c r="N18" i="29"/>
  <c r="Z17" i="29"/>
  <c r="L16" i="29"/>
  <c r="M15" i="29"/>
  <c r="N14" i="29"/>
  <c r="Z13" i="29"/>
  <c r="L12" i="29"/>
  <c r="M11" i="29"/>
  <c r="N10" i="29"/>
  <c r="Z9" i="29"/>
  <c r="L8" i="29"/>
  <c r="M7" i="29"/>
  <c r="N6" i="29"/>
  <c r="Z5" i="29"/>
  <c r="L4" i="29"/>
  <c r="M3" i="29"/>
  <c r="Z2" i="29"/>
  <c r="L67" i="29"/>
  <c r="AA67" i="29"/>
  <c r="M66" i="29"/>
  <c r="M65" i="29"/>
  <c r="N64" i="29"/>
  <c r="Z63" i="29"/>
  <c r="L62" i="29"/>
  <c r="M61" i="29"/>
  <c r="M60" i="29"/>
  <c r="N59" i="29"/>
  <c r="L57" i="29"/>
  <c r="AA57" i="29"/>
  <c r="L56" i="29"/>
  <c r="M55" i="29"/>
  <c r="L52" i="29"/>
  <c r="AA52" i="29"/>
  <c r="M51" i="29"/>
  <c r="N50" i="29"/>
  <c r="L48" i="29"/>
  <c r="AA48" i="29"/>
  <c r="M47" i="29"/>
  <c r="N46" i="29"/>
  <c r="L44" i="29"/>
  <c r="AA44" i="29"/>
  <c r="M43" i="29"/>
  <c r="N42" i="29"/>
  <c r="L40" i="29"/>
  <c r="AA40" i="29"/>
  <c r="M39" i="29"/>
  <c r="N38" i="29"/>
  <c r="M35" i="29"/>
  <c r="N34" i="29"/>
  <c r="Z33" i="29"/>
  <c r="L32" i="29"/>
  <c r="N30" i="29"/>
  <c r="L28" i="29"/>
  <c r="AA28" i="29"/>
  <c r="M27" i="29"/>
  <c r="N26" i="29"/>
  <c r="L24" i="29"/>
  <c r="AA24" i="29"/>
  <c r="M23" i="29"/>
  <c r="N22" i="29"/>
  <c r="N21" i="29"/>
  <c r="Z20" i="29"/>
  <c r="L19" i="29"/>
  <c r="M18" i="29"/>
  <c r="N17" i="29"/>
  <c r="Z16" i="29"/>
  <c r="L15" i="29"/>
  <c r="M14" i="29"/>
  <c r="N13" i="29"/>
  <c r="Z12" i="29"/>
  <c r="L11" i="29"/>
  <c r="M10" i="29"/>
  <c r="N9" i="29"/>
  <c r="Z8" i="29"/>
  <c r="L7" i="29"/>
  <c r="M6" i="29"/>
  <c r="N5" i="29"/>
  <c r="Z4" i="29"/>
  <c r="L3" i="29"/>
  <c r="AA2" i="29"/>
  <c r="Z67" i="29"/>
  <c r="L66" i="29"/>
  <c r="AA66" i="29"/>
  <c r="L65" i="29"/>
  <c r="AA65" i="29"/>
  <c r="N63" i="29"/>
  <c r="Z62" i="29"/>
  <c r="L61" i="29"/>
  <c r="AA61" i="29"/>
  <c r="L60" i="29"/>
  <c r="AA60" i="29"/>
  <c r="M59" i="29"/>
  <c r="N58" i="29"/>
  <c r="AC58" i="29"/>
  <c r="Z56" i="29"/>
  <c r="L55" i="29"/>
  <c r="M54" i="29"/>
  <c r="N53" i="29"/>
  <c r="Z52" i="29"/>
  <c r="L51" i="29"/>
  <c r="M50" i="29"/>
  <c r="N49" i="29"/>
  <c r="Z48" i="29"/>
  <c r="L47" i="29"/>
  <c r="M46" i="29"/>
  <c r="N45" i="29"/>
  <c r="Z44" i="29"/>
  <c r="L43" i="29"/>
  <c r="M42" i="29"/>
  <c r="N41" i="29"/>
  <c r="Z40" i="29"/>
  <c r="L39" i="29"/>
  <c r="M38" i="29"/>
  <c r="N37" i="29"/>
  <c r="Z36" i="29"/>
  <c r="L35" i="29"/>
  <c r="N33" i="29"/>
  <c r="L31" i="29"/>
  <c r="AA31" i="29"/>
  <c r="M30" i="29"/>
  <c r="N29" i="29"/>
  <c r="L27" i="29"/>
  <c r="AA27" i="29"/>
  <c r="M26" i="29"/>
  <c r="N25" i="29"/>
  <c r="L23" i="29"/>
  <c r="AA23" i="29"/>
  <c r="M22" i="29"/>
  <c r="M21" i="29"/>
  <c r="N20" i="29"/>
  <c r="Z19" i="29"/>
  <c r="L18" i="29"/>
  <c r="M17" i="29"/>
  <c r="N16" i="29"/>
  <c r="Z15" i="29"/>
  <c r="L14" i="29"/>
  <c r="M13" i="29"/>
  <c r="N12" i="29"/>
  <c r="Z11" i="29"/>
  <c r="L10" i="29"/>
  <c r="M9" i="29"/>
  <c r="N8" i="29"/>
  <c r="Z7" i="29"/>
  <c r="L6" i="29"/>
  <c r="M5" i="29"/>
  <c r="N4" i="29"/>
  <c r="Z3" i="29"/>
  <c r="L2" i="29"/>
  <c r="D68" i="29"/>
  <c r="AA36" i="29"/>
  <c r="N2" i="29"/>
  <c r="F68" i="29"/>
  <c r="G68" i="29"/>
  <c r="AD60" i="29"/>
  <c r="C68" i="29"/>
  <c r="M2" i="29"/>
  <c r="E68" i="29"/>
  <c r="AD24" i="29"/>
  <c r="AD28" i="29"/>
  <c r="AD32" i="29"/>
  <c r="AD25" i="29"/>
  <c r="AD29" i="29"/>
  <c r="AD37" i="29"/>
  <c r="AD41" i="29"/>
  <c r="AD45" i="29"/>
  <c r="AD49" i="29"/>
  <c r="AD53" i="29"/>
  <c r="AD58" i="29"/>
  <c r="AD23" i="29"/>
  <c r="AD27" i="29"/>
  <c r="AD31" i="29"/>
  <c r="AD66" i="29"/>
  <c r="AB31" i="29"/>
  <c r="AB34" i="29"/>
  <c r="AB64" i="29"/>
  <c r="AB33" i="29"/>
  <c r="AC54" i="29"/>
  <c r="AC62" i="29"/>
  <c r="AB5" i="29"/>
  <c r="AB9" i="29"/>
  <c r="AB13" i="29"/>
  <c r="AB17" i="29"/>
  <c r="AB21" i="29"/>
  <c r="AC25" i="29"/>
  <c r="AC29" i="29"/>
  <c r="AC33" i="29"/>
  <c r="AB38" i="29"/>
  <c r="AB42" i="29"/>
  <c r="AB46" i="29"/>
  <c r="AB50" i="29"/>
  <c r="AB54" i="29"/>
  <c r="AD62" i="29"/>
  <c r="AD67" i="29"/>
  <c r="AB6" i="29"/>
  <c r="AB10" i="29"/>
  <c r="AB14" i="29"/>
  <c r="AB18" i="29"/>
  <c r="AC22" i="29"/>
  <c r="AC26" i="29"/>
  <c r="AC30" i="29"/>
  <c r="AB35" i="29"/>
  <c r="AC38" i="29"/>
  <c r="AC42" i="29"/>
  <c r="AC46" i="29"/>
  <c r="AC50" i="29"/>
  <c r="AB55" i="29"/>
  <c r="AC59" i="29"/>
  <c r="AB61" i="29"/>
  <c r="AB65" i="29"/>
  <c r="AB3" i="29"/>
  <c r="AB7" i="29"/>
  <c r="AB11" i="29"/>
  <c r="AB15" i="29"/>
  <c r="AB19" i="29"/>
  <c r="AD59" i="29"/>
  <c r="AB4" i="29"/>
  <c r="AB8" i="29"/>
  <c r="AB12" i="29"/>
  <c r="AB16" i="29"/>
  <c r="AB20" i="29"/>
  <c r="AC24" i="29"/>
  <c r="AC28" i="29"/>
  <c r="AC32" i="29"/>
  <c r="AB37" i="29"/>
  <c r="AB41" i="29"/>
  <c r="AB45" i="29"/>
  <c r="AB49" i="29"/>
  <c r="AB53" i="29"/>
  <c r="AC57" i="29"/>
  <c r="AD61" i="29"/>
  <c r="AC67" i="29"/>
  <c r="AD3" i="29"/>
  <c r="AD7" i="29"/>
  <c r="AD11" i="29"/>
  <c r="AD15" i="29"/>
  <c r="AD19" i="29"/>
  <c r="AD36" i="29"/>
  <c r="AD40" i="29"/>
  <c r="AD44" i="29"/>
  <c r="AD48" i="29"/>
  <c r="AD52" i="29"/>
  <c r="AD56" i="29"/>
  <c r="AB59" i="29"/>
  <c r="AC63" i="29"/>
  <c r="AD4" i="29"/>
  <c r="AD8" i="29"/>
  <c r="AD12" i="29"/>
  <c r="AD16" i="29"/>
  <c r="AD20" i="29"/>
  <c r="AD33" i="29"/>
  <c r="AD63" i="29"/>
  <c r="AD5" i="29"/>
  <c r="AD9" i="29"/>
  <c r="AD13" i="29"/>
  <c r="AD17" i="29"/>
  <c r="AD21" i="29"/>
  <c r="AB24" i="29"/>
  <c r="AB28" i="29"/>
  <c r="AB32" i="29"/>
  <c r="AB36" i="29"/>
  <c r="AB40" i="29"/>
  <c r="AB44" i="29"/>
  <c r="AB48" i="29"/>
  <c r="AB52" i="29"/>
  <c r="AB56" i="29"/>
  <c r="AC60" i="29"/>
  <c r="AB62" i="29"/>
  <c r="AC66" i="29"/>
  <c r="AD2" i="29"/>
  <c r="AD6" i="29"/>
  <c r="AD10" i="29"/>
  <c r="AD14" i="29"/>
  <c r="AD18" i="29"/>
  <c r="AD35" i="29"/>
  <c r="AD39" i="29"/>
  <c r="AD43" i="29"/>
  <c r="AD47" i="29"/>
  <c r="AD51" i="29"/>
  <c r="AD55" i="29"/>
  <c r="AB63" i="29"/>
  <c r="Z22" i="29"/>
  <c r="Z57" i="29"/>
  <c r="Z66" i="29"/>
  <c r="AC4" i="29"/>
  <c r="AA6" i="29"/>
  <c r="AC8" i="29"/>
  <c r="AA10" i="29"/>
  <c r="AC12" i="29"/>
  <c r="AA14" i="29"/>
  <c r="AC16" i="29"/>
  <c r="AA18" i="29"/>
  <c r="AC20" i="29"/>
  <c r="AB22" i="29"/>
  <c r="Z24" i="29"/>
  <c r="AB26" i="29"/>
  <c r="Z28" i="29"/>
  <c r="AB30" i="29"/>
  <c r="Z32" i="29"/>
  <c r="AA35" i="29"/>
  <c r="AC37" i="29"/>
  <c r="AA39" i="29"/>
  <c r="AC41" i="29"/>
  <c r="AA43" i="29"/>
  <c r="AC45" i="29"/>
  <c r="AA47" i="29"/>
  <c r="AC49" i="29"/>
  <c r="AA51" i="29"/>
  <c r="AC53" i="29"/>
  <c r="AA55" i="29"/>
  <c r="AD57" i="29"/>
  <c r="AA3" i="29"/>
  <c r="AC5" i="29"/>
  <c r="AA7" i="29"/>
  <c r="AC9" i="29"/>
  <c r="AA11" i="29"/>
  <c r="AC13" i="29"/>
  <c r="AA15" i="29"/>
  <c r="AC17" i="29"/>
  <c r="AA19" i="29"/>
  <c r="AC21" i="29"/>
  <c r="AB23" i="29"/>
  <c r="Z25" i="29"/>
  <c r="AB27" i="29"/>
  <c r="Z29" i="29"/>
  <c r="AA32" i="29"/>
  <c r="AC34" i="29"/>
  <c r="Z37" i="29"/>
  <c r="AB39" i="29"/>
  <c r="Z41" i="29"/>
  <c r="AB43" i="29"/>
  <c r="Z45" i="29"/>
  <c r="AB47" i="29"/>
  <c r="Z49" i="29"/>
  <c r="AB51" i="29"/>
  <c r="Z53" i="29"/>
  <c r="AA56" i="29"/>
  <c r="Z58" i="29"/>
  <c r="AB60" i="29"/>
  <c r="AA62" i="29"/>
  <c r="AC64" i="29"/>
  <c r="AB66" i="29"/>
  <c r="AB2" i="29"/>
  <c r="AA4" i="29"/>
  <c r="AC6" i="29"/>
  <c r="AA8" i="29"/>
  <c r="AC10" i="29"/>
  <c r="AA12" i="29"/>
  <c r="AC14" i="29"/>
  <c r="AA16" i="29"/>
  <c r="AC18" i="29"/>
  <c r="AA20" i="29"/>
  <c r="AD22" i="29"/>
  <c r="AD26" i="29"/>
  <c r="AD30" i="29"/>
  <c r="AD34" i="29"/>
  <c r="AD38" i="29"/>
  <c r="AD42" i="29"/>
  <c r="AD46" i="29"/>
  <c r="AD50" i="29"/>
  <c r="AD54" i="29"/>
  <c r="AD64" i="29"/>
  <c r="AC3" i="29"/>
  <c r="AA5" i="29"/>
  <c r="AC7" i="29"/>
  <c r="AA9" i="29"/>
  <c r="AC11" i="29"/>
  <c r="AA13" i="29"/>
  <c r="AC15" i="29"/>
  <c r="AA17" i="29"/>
  <c r="AC19" i="29"/>
  <c r="AA21" i="29"/>
  <c r="Z23" i="29"/>
  <c r="AB25" i="29"/>
  <c r="Z27" i="29"/>
  <c r="AB29" i="29"/>
  <c r="Z31" i="29"/>
  <c r="AA34" i="29"/>
  <c r="AC36" i="29"/>
  <c r="AA38" i="29"/>
  <c r="AC40" i="29"/>
  <c r="AA42" i="29"/>
  <c r="AC44" i="29"/>
  <c r="AA46" i="29"/>
  <c r="AC48" i="29"/>
  <c r="AA50" i="29"/>
  <c r="AC52" i="29"/>
  <c r="AA54" i="29"/>
  <c r="AC56" i="29"/>
  <c r="AB58" i="29"/>
  <c r="Z60" i="29"/>
  <c r="AD65" i="29"/>
  <c r="AC2" i="29"/>
</calcChain>
</file>

<file path=xl/sharedStrings.xml><?xml version="1.0" encoding="utf-8"?>
<sst xmlns="http://schemas.openxmlformats.org/spreadsheetml/2006/main" count="196" uniqueCount="135">
  <si>
    <t>PX</t>
  </si>
  <si>
    <t>DISCHARGE_DATE</t>
  </si>
  <si>
    <t>Table</t>
  </si>
  <si>
    <t>AV</t>
  </si>
  <si>
    <t>ED</t>
  </si>
  <si>
    <t>EI</t>
  </si>
  <si>
    <t>IP</t>
  </si>
  <si>
    <t>IS</t>
  </si>
  <si>
    <t>OA</t>
  </si>
  <si>
    <t>Encounters</t>
  </si>
  <si>
    <t>n/a</t>
  </si>
  <si>
    <t>ADMIT_DATE</t>
  </si>
  <si>
    <t>DX</t>
  </si>
  <si>
    <t>MEASURE_DATE</t>
  </si>
  <si>
    <t>Demographic Summary</t>
  </si>
  <si>
    <t>PCORnet Dashboard Metrics</t>
  </si>
  <si>
    <t xml:space="preserve">Records With Extreme Values </t>
  </si>
  <si>
    <t>Table Description</t>
  </si>
  <si>
    <t>Records Per Table By Encounter Type</t>
  </si>
  <si>
    <t>Records Per Table By Year</t>
  </si>
  <si>
    <t>Primary Key Definitions</t>
  </si>
  <si>
    <t>Diagnosis Records Per Encounter, Overall and by Encounter Type</t>
  </si>
  <si>
    <t>Procedure Records Per Encounter, Overall and by Encounter Type</t>
  </si>
  <si>
    <t>3.03, 3.04</t>
  </si>
  <si>
    <t>4.01, 4.02, 4.03</t>
  </si>
  <si>
    <t>Date Obfuscation or Imputation</t>
  </si>
  <si>
    <t>Values Outside of CDM Specifications</t>
  </si>
  <si>
    <t>Future Dates</t>
  </si>
  <si>
    <t>RECORDS</t>
  </si>
  <si>
    <t xml:space="preserve">Height, Weight and Body Mass Index (BMI) </t>
  </si>
  <si>
    <t>Records, Patients, Encounters, and Date Ranges by Table</t>
  </si>
  <si>
    <t>Data Check(s)</t>
  </si>
  <si>
    <t>Table IB</t>
  </si>
  <si>
    <t>Table IC</t>
  </si>
  <si>
    <t>Table ID</t>
  </si>
  <si>
    <t>Chart IA</t>
  </si>
  <si>
    <t>Chart IB</t>
  </si>
  <si>
    <t>Chart IC</t>
  </si>
  <si>
    <t>Table IA</t>
  </si>
  <si>
    <t>Section</t>
  </si>
  <si>
    <t>Table IIA</t>
  </si>
  <si>
    <t>Table IIB</t>
  </si>
  <si>
    <t>Table IIC</t>
  </si>
  <si>
    <t>Table IIIA</t>
  </si>
  <si>
    <t>Table IIIB</t>
  </si>
  <si>
    <t>Table IVA</t>
  </si>
  <si>
    <t>Table IVB</t>
  </si>
  <si>
    <t>Table IVC</t>
  </si>
  <si>
    <t>TABLE</t>
  </si>
  <si>
    <t>FOOTNOTE</t>
  </si>
  <si>
    <t>STANDARD</t>
  </si>
  <si>
    <t>IIB</t>
  </si>
  <si>
    <t>ID</t>
  </si>
  <si>
    <t>IIIA</t>
  </si>
  <si>
    <t>IIIB</t>
  </si>
  <si>
    <t>IVC</t>
  </si>
  <si>
    <t>IVA</t>
  </si>
  <si>
    <t>IVB</t>
  </si>
  <si>
    <t>Section II: Data Model Conformance</t>
  </si>
  <si>
    <t>Section IV: Data Completeness</t>
  </si>
  <si>
    <t>Section I: Descriptive Information and Analysis Considerations</t>
  </si>
  <si>
    <t>Chart IVA</t>
  </si>
  <si>
    <t>Chart IVB</t>
  </si>
  <si>
    <t>Table IE</t>
  </si>
  <si>
    <t>Table IF</t>
  </si>
  <si>
    <t>Table IG</t>
  </si>
  <si>
    <t>Non-Permissible Missing Values</t>
  </si>
  <si>
    <t>IF</t>
  </si>
  <si>
    <t xml:space="preserve">Missing or Unknown Values </t>
  </si>
  <si>
    <t>Title1</t>
  </si>
  <si>
    <t>Title2</t>
  </si>
  <si>
    <t xml:space="preserve">This table contains general descriptive information about the patients in the DEMOGRAPHIC table.  These patients may or may not be represented in other CDM tables. </t>
  </si>
  <si>
    <t>Table IA. Demographic Summary</t>
  </si>
  <si>
    <t xml:space="preserve">This table contains the PCORnet Dashboard Metrics which are derived from the data characterization query responses.  </t>
  </si>
  <si>
    <t>Table IB. PCORnet Dashboard Metrics</t>
  </si>
  <si>
    <t>This table contains descriptive statistics and frequencies of VITAL table measurements.</t>
  </si>
  <si>
    <t>Table ID.  Records, Patients, Encounters, and Date Ranges by Table</t>
  </si>
  <si>
    <t xml:space="preserve">This table contains record counts by encounter type for the ENCOUNTER, DIAGNOSIS, and PROCEDURES tables and supports Data Check 4.04.  The presence of ambulatory (AV), inpatient (IP or EI), and emergency department (ED or EI) encounters is not required but may be important for some research studies. </t>
  </si>
  <si>
    <t>This table contains summary counts by table and supports Data Checks 4.01, 4.02, and 4.03.  When possible, DataMarts should include data from no later than 2010 to the present.  Since the date range may be affected by outlier values the percentage of records prior to January 2010 is also displayed.</t>
  </si>
  <si>
    <t>Table IIA. Primary Key Definitions</t>
  </si>
  <si>
    <t>Table IIB. Values Outside of CDM Specifications</t>
  </si>
  <si>
    <t>Table IIC. Non-Permissible Missing Values</t>
  </si>
  <si>
    <t>Table IIIA. Future Dates</t>
  </si>
  <si>
    <t>Table IIIB. Records With Extreme Values</t>
  </si>
  <si>
    <t>Table IVA. Diagnosis Records Per Encounter, Overall and by Encounter Type</t>
  </si>
  <si>
    <t>Table IVB. Procedure Records Per Encounter, Overall and by Encounter Type</t>
  </si>
  <si>
    <t>Table IVC. Missing or Unknown Values</t>
  </si>
  <si>
    <t>Table IC. Height, Weight, and Body Mass Index</t>
  </si>
  <si>
    <t xml:space="preserve">This table lists all fields with pre-defined value lists in the DEMOGRAPHIC, ENROLLMENT, ENCOUNTER, DIAGNOSIS, PROCEDURES, and VITAL tables and supports Data Check 1.06.   The ETL will need to be modified to address any area of non-conformance. </t>
  </si>
  <si>
    <t xml:space="preserve">This table displays the average number of diagnoses records per encounter and supports Data Check 3.01.  Low number of diagnoses per encounter may be due to source data limitations or incomplete data capture.  In general, the number of diagnosis codes should be higher for institutional encounters than for ambulatory encounters. </t>
  </si>
  <si>
    <t>Section III: Data Plausibility</t>
  </si>
  <si>
    <t>TOC</t>
  </si>
  <si>
    <t>IC</t>
  </si>
  <si>
    <t>Trend in Encounters by Admit Date and Encounter Type, 2010-Present</t>
  </si>
  <si>
    <t>Chart IB. Trend in Encounters by Admit Date and Encounter Type, 2010-Present</t>
  </si>
  <si>
    <t>Chart IA. Vital Measures by Measurement Date, 2010-Present</t>
  </si>
  <si>
    <t>Chart IC. Trend in Institutional Encounters by Discharge Date and Encounter Type, 2010-Present</t>
  </si>
  <si>
    <t>Trend in Institutional Encounters by Discharge Date and Encounter Type, 2010-Present</t>
  </si>
  <si>
    <t xml:space="preserve">This table contains the number of records in the ENROLLMENT, ENCOUNTER, DIAGNOSIS, PROCEDURES, and VITAL tables.  All years prior to 2010 and after 2015 are combined.  </t>
  </si>
  <si>
    <t>Data check exceptions are highlighted.</t>
  </si>
  <si>
    <t xml:space="preserve">Response date is the date the data characterization query package was run, not the date the results were received by the DRN OC. Cell counts below the low-cell count threshold will be displayed as 'BT' (below threshold) and treated as zeroes (0s).  </t>
  </si>
  <si>
    <t>This chart illustrates changes over time in the number of records in the VITAL table.  Monthly record counts for specific vital measures are not available.</t>
  </si>
  <si>
    <t>Vital Measures by Measurement Date, 2010-Present</t>
  </si>
  <si>
    <t>Table excludes records with values outside of CDM specifications. \line Cell counts below the low-cell count threshold are displayed as 'BT' and treated as zeroes (0s).  Sums which include 'BT' values are marked with an asterisk (*).\line If applicable, data check exceptions are highlighted.</t>
  </si>
  <si>
    <t>Table excludes records with null or missing values. \line Cell counts below the low-cell count threshold are displayed as 'BT' and treated as zeroes (0s).  Sums which include 'BT' values are marked with an asterisk (*).  \line Year=ENCOUNTER.ADMIT_DATE, ENROLLMENT.ENR_START_DATE, DIAGNOSIS.ADMIT_DATE, PROCEDURES.ADMIT_DATE, or VITAL.MEASURE_DATE.</t>
  </si>
  <si>
    <t>This table contains information about the presence of date obfuscation or imputation for relevant fields in the DEMOGRAPHIC, ENROLLMENT, ENCOUNTER, DIAGNOSIS, PROCEDURES, or VITAL tables and supports Data Check 4.05.   Imputed or obfuscated dates are permissible but are important to consider when interpreting results.</t>
  </si>
  <si>
    <t xml:space="preserve">This table shows the required primary key definitions for the DEMOGRAPHIC, ENROLLMENT, ENCOUNTER, DIAGNOSIS, PROCEDURES, VITAL and HARVEST tables and supports Data Check 1.05.   The ETL will need to be modified to address any area of non-conformance. </t>
  </si>
  <si>
    <t>IIC</t>
  </si>
  <si>
    <t>Chart IVB. Procedure Records Per Encounter by Admit Date and Encounter Type, 2010-Present</t>
  </si>
  <si>
    <t>Chart IVA. Diagnosis Records Per Encounter by Admit Date and Encounter Type, 2010-Present</t>
  </si>
  <si>
    <t>Diagnosis Records Per Encounter by Admit Date and Encounter Type, 2010-Present</t>
  </si>
  <si>
    <t>Procedure Records Per Encounter by Admit Date and Encounter Type, 2010-Present</t>
  </si>
  <si>
    <t xml:space="preserve">This table illustrates the percentage of records with future dates for all date fields in the DEMOGRAPHIC, ENROLLMENT, ENCOUNTER, DIAGNOSIS, PROCEDURES, VITAL and HARVEST tables and supports Data Check 2.01.   Future dates may be attributable to data entry errors in the source data or ETL errors such as including scheduled appointments in the ENCOUNTER table.  </t>
  </si>
  <si>
    <t>Cell counts below the low-cell count threshold are displayed as 'BT' and treated as zeroes (0s).  Sums which include 'BT' values are marked with an asterisk (*).\line Data check exceptions are highlighted.</t>
  </si>
  <si>
    <t xml:space="preserve">Table excludes records with null or missing values. \line Cell counts below the low-cell count threshold are displayed as 'BT' and treated as zeroes (0s).  Sums which include 'BT' values are marked with an asterisk (*). </t>
  </si>
  <si>
    <t>Cell counts below the low-cell count threshold are displayed as 'BT' and treated as zeroes (0s).  Sums which include 'BT' values are marked with an asterisk (*). \line These calculations assume that all encounters in DIAGNOSIS are in ENCOUNTER.\line Data check exceptions are highlighted.</t>
  </si>
  <si>
    <t>Cell counts below the low-cell count threshold are displayed as 'BT' and treated as zeroes (0s).  Sums which include 'BT' values are marked with an asterisk (*). \line These calculations assume that all encounters in PROCEDURES are in ENCOUNTER.\line Data check exceptions are highlighted.</t>
  </si>
  <si>
    <t>This table lists the number of records in the lowest or highest categories of age, height, weight, diastolic blood pressure, and/or systolic blood pressure and supports Data Check 2.02.  A high percentage of records in these categories may indicate incorrect measurement units.</t>
  </si>
  <si>
    <t xml:space="preserve">This table displays the average number of procedure records per encounter and supports Data Check 3.02.  Low numbers of procedures per encounter may be due to source data limitations or incomplete data capture. </t>
  </si>
  <si>
    <t xml:space="preserve">This table includes fields in the DEMOGRAPHIC, ENROLLMENT, ENCOUNTER, DIAGNOSIS, PROCEDURES and VITAL tables which are included in the query results and are not required to be populated (see Table IIC for required fields).  VITAL measures are not included because the VITAL table structure (1 record per result) does not support missingness assessment. The table depicts the percentage of records with missing or unknown values and supports Data Checks 3.03 and 3.04.   </t>
  </si>
  <si>
    <t xml:space="preserve">This table contains the number of records with missing values for all fields which are required to be populated and supports Data Check 1.07.  The ETL will need to be modified to address any area of non-conformance. </t>
  </si>
  <si>
    <t xml:space="preserve">This chart illustrates relative changes over time in the number of records per institutional (IP, IS, or EI) encounter type found in the ENCOUNTER table. Monthly record counts for each encounter type were standardized over the period shown to have a mean of 0 and a standard deviation of 1. The y-axis therefore reflects the deviation in each month’s count from the average over the whole time period. A value above the center line of 0 indicates an above-average number of encounters; a value below the center line of 0 indicates a below-average number of encounters.   Incomplete data in recent months or the introduction of new encounter types may contribute to fluctuations.  </t>
  </si>
  <si>
    <t xml:space="preserve">This chart displays changes over time in the number of procedure codes per encounter.  Pronounced differences may be due to source data changes including changes in coding practices.  Incomplete data in recent months may contribute to fluctuations.  </t>
  </si>
  <si>
    <t xml:space="preserve">This chart displays changes over time in the number of diagnosis codes per encounter.  Pronounced differences may be due to source data changes including changes in coding practices.  Incomplete data in recent months may contribute to fluctuations.  </t>
  </si>
  <si>
    <t>Denominator excludes null or missing values.\line Cell counts below the low-cell count threshold are displayed as 'BT' and treated as zeroes (0s).</t>
  </si>
  <si>
    <t>Table IE. Records Per Table By Encounter Type</t>
  </si>
  <si>
    <t>Table IF. Records Per Table By Year</t>
  </si>
  <si>
    <t>Table IG. Date Obfuscation or Imputation</t>
  </si>
  <si>
    <t>Table excludes records with values outside of CDM specifications \line Cell counts for non-missing values are displayed as 'BT' and treated as zeroes (0s).  Sums which include 'BT' values are marked with an asterisk (*). \line The four 'flavors of null' defined in the CDM are combined in this table but details are available in the source tables. \line Data check exceptions are highlighted.</t>
  </si>
  <si>
    <t xml:space="preserve">This chart illustrates relative changes over time in the number of records per encounter type found in the ENCOUNTER table. Monthly record counts for each encounter type were standardized over the period shown to have a mean of 0 and a standard deviation of 1. The y-axis therefore reflects the deviation in each month’s count from the average over the whole time period. A value above the center line of 0 indicates an above-average number of encounters; a value below the center line of 0 indicates a below-average number of encounters. Incomplete data in recent months or the introduction of new encounter types may contribute to fluctuations.  </t>
  </si>
  <si>
    <t>PCORnet Empirical Data Characterization Report</t>
  </si>
  <si>
    <t xml:space="preserve">This report is derived from a DataMart's responses to the Data Characterization Query Package.  Please refer to the Work Plan for details about the source tables.  </t>
  </si>
  <si>
    <t xml:space="preserve">Error will be displayed if the value of these fields is "04" (due to an error in the DC query code) or if it is a value outside of specifications. </t>
  </si>
  <si>
    <t>Table excludes records with values outside of CDM specifications \line Cell counts below the low-cell count threshold are displayed as 'BT' and treated as zeroes (0s).  Sums which include 'BT' values are marked with an asterisk (*). \line Table excludes records with null or missing values. \line Data check exceptions are highlighted.  \line DATE_MGMT fields may erroneously display 'Values outside of CDM specifications' if the value is '04' due to an error in the query package.</t>
  </si>
  <si>
    <t>IG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</si>
</sst>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409]dd\-mmm\-yy;@"/>
    <numFmt numFmtId="165" formatCode="_(* #,##0_);_(* \(#,##0\);_(* &quot;-&quot;??_);_(@_)"/>
    <numFmt numFmtId="166" formatCode="[$-409]mmm\-yy;@"/>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sz val="9"/>
      <color theme="1"/>
      <name val="Calibri"/>
      <family val="2"/>
      <scheme val="minor"/>
    </font>
    <font>
      <b/>
      <sz val="8"/>
      <color theme="1"/>
      <name val="Calibri"/>
      <family val="2"/>
      <scheme val="minor"/>
    </font>
    <font>
      <sz val="10"/>
      <name val="Arial"/>
      <family val="2"/>
    </font>
    <font>
      <sz val="11"/>
      <name val="Calibri"/>
      <family val="2"/>
      <scheme val="minor"/>
    </font>
    <font>
      <i/>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4" tint="0.79998168889431442"/>
        <bgColor indexed="65"/>
      </patternFill>
    </fill>
    <fill>
      <patternFill patternType="solid">
        <fgColor theme="4" tint="0.39997558519241921"/>
        <bgColor indexed="64"/>
      </patternFill>
    </fill>
    <fill>
      <patternFill patternType="solid">
        <fgColor theme="0"/>
        <bgColor indexed="64"/>
      </patternFill>
    </fill>
    <fill>
      <patternFill patternType="solid">
        <fgColor theme="4" tint="0.79998168889431442"/>
        <bgColor indexed="64"/>
      </patternFill>
    </fill>
  </fills>
  <borders count="17">
    <border>
      <left/>
      <right/>
      <top/>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s>
  <cellStyleXfs count="221">
    <xf numFmtId="0" fontId="0" fillId="0" borderId="0"/>
    <xf numFmtId="0" fontId="1" fillId="0" borderId="0"/>
    <xf numFmtId="0" fontId="3" fillId="0" borderId="0"/>
    <xf numFmtId="164" fontId="1" fillId="0" borderId="0"/>
    <xf numFmtId="164" fontId="5" fillId="3" borderId="1" applyNumberFormat="0">
      <alignment horizontal="center" vertical="center"/>
    </xf>
    <xf numFmtId="164" fontId="4" fillId="2" borderId="1" applyNumberFormat="0" applyAlignment="0" applyProtection="0">
      <alignment horizontal="right" vertical="center"/>
    </xf>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0" fontId="6"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6" fillId="0" borderId="0"/>
  </cellStyleXfs>
  <cellXfs count="47">
    <xf numFmtId="0" fontId="0" fillId="0" borderId="0" xfId="0"/>
    <xf numFmtId="0" fontId="2" fillId="0" borderId="0" xfId="0" applyFont="1"/>
    <xf numFmtId="0" fontId="0" fillId="0" borderId="0" xfId="0"/>
    <xf numFmtId="0" fontId="0" fillId="0" borderId="0" xfId="0" applyFill="1" applyBorder="1"/>
    <xf numFmtId="0" fontId="8" fillId="0" borderId="0" xfId="0" applyFont="1"/>
    <xf numFmtId="0" fontId="0" fillId="0" borderId="0" xfId="0" applyFont="1"/>
    <xf numFmtId="0" fontId="0" fillId="0" borderId="0" xfId="0" applyFont="1" applyAlignment="1">
      <alignment wrapText="1"/>
    </xf>
    <xf numFmtId="165" fontId="0" fillId="0" borderId="2" xfId="218" applyNumberFormat="1" applyFont="1" applyFill="1" applyBorder="1" applyAlignment="1" applyProtection="1">
      <alignment horizontal="right" wrapText="1"/>
    </xf>
    <xf numFmtId="43" fontId="0" fillId="0" borderId="0" xfId="0" applyNumberFormat="1"/>
    <xf numFmtId="166" fontId="0" fillId="0" borderId="0" xfId="0" applyNumberFormat="1"/>
    <xf numFmtId="0" fontId="2" fillId="0" borderId="0" xfId="0" applyFont="1" applyFill="1"/>
    <xf numFmtId="0" fontId="0" fillId="0" borderId="0" xfId="0" applyFill="1" applyAlignment="1">
      <alignment wrapText="1"/>
    </xf>
    <xf numFmtId="0" fontId="0" fillId="0" borderId="0" xfId="0" applyFill="1"/>
    <xf numFmtId="0" fontId="0" fillId="0" borderId="0" xfId="0" applyFont="1" applyAlignment="1"/>
    <xf numFmtId="0" fontId="0" fillId="5" borderId="0" xfId="0" applyFill="1"/>
    <xf numFmtId="166" fontId="0" fillId="5" borderId="0" xfId="0" applyNumberFormat="1" applyFill="1"/>
    <xf numFmtId="0" fontId="0" fillId="0" borderId="0" xfId="0" applyFont="1" applyFill="1" applyBorder="1" applyAlignment="1">
      <alignment wrapText="1"/>
    </xf>
    <xf numFmtId="0" fontId="9" fillId="4" borderId="3" xfId="0" applyFont="1" applyFill="1" applyBorder="1" applyAlignment="1">
      <alignment wrapText="1"/>
    </xf>
    <xf numFmtId="0" fontId="7" fillId="4" borderId="4" xfId="0" applyFont="1" applyFill="1" applyBorder="1" applyAlignment="1">
      <alignment wrapText="1"/>
    </xf>
    <xf numFmtId="0" fontId="7" fillId="4" borderId="5" xfId="0" applyFont="1" applyFill="1" applyBorder="1" applyAlignment="1">
      <alignment wrapText="1"/>
    </xf>
    <xf numFmtId="0" fontId="7" fillId="4" borderId="6" xfId="0" applyFont="1" applyFill="1" applyBorder="1" applyAlignment="1">
      <alignment horizontal="left"/>
    </xf>
    <xf numFmtId="0" fontId="7" fillId="4" borderId="7" xfId="0" applyFont="1" applyFill="1" applyBorder="1" applyAlignment="1">
      <alignment wrapText="1"/>
    </xf>
    <xf numFmtId="0" fontId="7" fillId="4" borderId="2" xfId="0" applyFont="1" applyFill="1" applyBorder="1" applyAlignment="1">
      <alignment wrapText="1"/>
    </xf>
    <xf numFmtId="0" fontId="7" fillId="4" borderId="8" xfId="0" applyFont="1" applyFill="1" applyBorder="1" applyAlignment="1">
      <alignment horizontal="left"/>
    </xf>
    <xf numFmtId="0" fontId="7" fillId="4" borderId="9" xfId="0" applyFont="1" applyFill="1" applyBorder="1" applyAlignment="1">
      <alignment wrapText="1"/>
    </xf>
    <xf numFmtId="0" fontId="7" fillId="4" borderId="10" xfId="0" applyFont="1" applyFill="1" applyBorder="1" applyAlignment="1">
      <alignment wrapText="1"/>
    </xf>
    <xf numFmtId="0" fontId="7" fillId="4" borderId="11" xfId="0" applyFont="1" applyFill="1" applyBorder="1" applyAlignment="1">
      <alignment horizontal="left"/>
    </xf>
    <xf numFmtId="0" fontId="7" fillId="4" borderId="5" xfId="0" applyFont="1" applyFill="1" applyBorder="1"/>
    <xf numFmtId="0" fontId="7" fillId="4" borderId="2" xfId="0" applyFont="1" applyFill="1" applyBorder="1"/>
    <xf numFmtId="0" fontId="7" fillId="4" borderId="10" xfId="0" applyFont="1" applyFill="1" applyBorder="1"/>
    <xf numFmtId="0" fontId="7" fillId="4" borderId="12" xfId="0" applyFont="1" applyFill="1" applyBorder="1" applyAlignment="1">
      <alignment wrapText="1"/>
    </xf>
    <xf numFmtId="0" fontId="7" fillId="4" borderId="3" xfId="0" applyFont="1" applyFill="1" applyBorder="1" applyAlignment="1">
      <alignment wrapText="1"/>
    </xf>
    <xf numFmtId="0" fontId="7" fillId="4" borderId="13" xfId="0" applyFont="1" applyFill="1" applyBorder="1" applyAlignment="1">
      <alignment horizontal="left"/>
    </xf>
    <xf numFmtId="0" fontId="7" fillId="0" borderId="0" xfId="0" applyFont="1" applyFill="1"/>
    <xf numFmtId="0" fontId="7" fillId="0" borderId="2" xfId="0" applyFont="1" applyFill="1" applyBorder="1"/>
    <xf numFmtId="0" fontId="7" fillId="4" borderId="14" xfId="0" applyFont="1" applyFill="1" applyBorder="1" applyAlignment="1">
      <alignment wrapText="1"/>
    </xf>
    <xf numFmtId="0" fontId="7" fillId="4" borderId="15" xfId="0" applyFont="1" applyFill="1" applyBorder="1" applyAlignment="1">
      <alignment wrapText="1"/>
    </xf>
    <xf numFmtId="0" fontId="7" fillId="4" borderId="15" xfId="0" applyFont="1" applyFill="1" applyBorder="1"/>
    <xf numFmtId="0" fontId="7" fillId="4" borderId="16" xfId="0" applyFont="1" applyFill="1" applyBorder="1" applyAlignment="1">
      <alignment horizontal="left"/>
    </xf>
    <xf numFmtId="9" fontId="7" fillId="4" borderId="2" xfId="219" applyFont="1" applyFill="1" applyBorder="1" applyAlignment="1">
      <alignment wrapText="1"/>
    </xf>
    <xf numFmtId="9" fontId="7" fillId="4" borderId="8" xfId="219" applyFont="1" applyFill="1" applyBorder="1" applyAlignment="1">
      <alignment horizontal="left"/>
    </xf>
    <xf numFmtId="0" fontId="9" fillId="0" borderId="0" xfId="0" applyFont="1"/>
    <xf numFmtId="0" fontId="9" fillId="0" borderId="2" xfId="0" applyFont="1" applyFill="1" applyBorder="1"/>
    <xf numFmtId="0" fontId="9" fillId="0" borderId="2" xfId="0" applyFont="1" applyFill="1" applyBorder="1" applyAlignment="1">
      <alignment wrapText="1"/>
    </xf>
    <xf numFmtId="0" fontId="0" fillId="0" borderId="2" xfId="0" applyFill="1" applyBorder="1" applyAlignment="1">
      <alignment wrapText="1"/>
    </xf>
    <xf numFmtId="0" fontId="0" fillId="0" borderId="0" xfId="0" applyFont="1" applyFill="1"/>
    <xf numFmtId="0" fontId="7" fillId="4" borderId="0" xfId="0" applyFont="1" applyFill="1" applyAlignment="1">
      <alignment horizontal="left" wrapText="1"/>
    </xf>
  </cellXfs>
  <cellStyles count="221">
    <cellStyle name="Comma" xfId="218" builtinId="3"/>
    <cellStyle name="Comma 2" xfId="215"/>
    <cellStyle name="fitness_general" xfId="5"/>
    <cellStyle name="Fitness-header" xfId="4"/>
    <cellStyle name="Normal" xfId="0" builtinId="0"/>
    <cellStyle name="Normal 10" xfId="12"/>
    <cellStyle name="Normal 100" xfId="103"/>
    <cellStyle name="Normal 101" xfId="88"/>
    <cellStyle name="Normal 102" xfId="140"/>
    <cellStyle name="Normal 103" xfId="134"/>
    <cellStyle name="Normal 104" xfId="146"/>
    <cellStyle name="Normal 105" xfId="137"/>
    <cellStyle name="Normal 106" xfId="108"/>
    <cellStyle name="Normal 107" xfId="149"/>
    <cellStyle name="Normal 108" xfId="106"/>
    <cellStyle name="Normal 109" xfId="147"/>
    <cellStyle name="Normal 11" xfId="13"/>
    <cellStyle name="Normal 110" xfId="114"/>
    <cellStyle name="Normal 111" xfId="124"/>
    <cellStyle name="Normal 112" xfId="120"/>
    <cellStyle name="Normal 113" xfId="142"/>
    <cellStyle name="Normal 114" xfId="107"/>
    <cellStyle name="Normal 115" xfId="105"/>
    <cellStyle name="Normal 116" xfId="111"/>
    <cellStyle name="Normal 117" xfId="74"/>
    <cellStyle name="Normal 118" xfId="77"/>
    <cellStyle name="Normal 119" xfId="118"/>
    <cellStyle name="Normal 12" xfId="14"/>
    <cellStyle name="Normal 120" xfId="100"/>
    <cellStyle name="Normal 121" xfId="126"/>
    <cellStyle name="Normal 122" xfId="102"/>
    <cellStyle name="Normal 123" xfId="143"/>
    <cellStyle name="Normal 124" xfId="151"/>
    <cellStyle name="Normal 125" xfId="145"/>
    <cellStyle name="Normal 126" xfId="131"/>
    <cellStyle name="Normal 127" xfId="148"/>
    <cellStyle name="Normal 128" xfId="71"/>
    <cellStyle name="Normal 129" xfId="87"/>
    <cellStyle name="Normal 13" xfId="15"/>
    <cellStyle name="Normal 130" xfId="78"/>
    <cellStyle name="Normal 131" xfId="125"/>
    <cellStyle name="Normal 132" xfId="70"/>
    <cellStyle name="Normal 133" xfId="160"/>
    <cellStyle name="Normal 134" xfId="172"/>
    <cellStyle name="Normal 135" xfId="162"/>
    <cellStyle name="Normal 136" xfId="174"/>
    <cellStyle name="Normal 137" xfId="166"/>
    <cellStyle name="Normal 138" xfId="158"/>
    <cellStyle name="Normal 139" xfId="168"/>
    <cellStyle name="Normal 14" xfId="16"/>
    <cellStyle name="Normal 140" xfId="101"/>
    <cellStyle name="Normal 141" xfId="169"/>
    <cellStyle name="Normal 142" xfId="163"/>
    <cellStyle name="Normal 143" xfId="170"/>
    <cellStyle name="Normal 144" xfId="165"/>
    <cellStyle name="Normal 145" xfId="154"/>
    <cellStyle name="Normal 146" xfId="99"/>
    <cellStyle name="Normal 147" xfId="181"/>
    <cellStyle name="Normal 148" xfId="135"/>
    <cellStyle name="Normal 149" xfId="183"/>
    <cellStyle name="Normal 15" xfId="17"/>
    <cellStyle name="Normal 150" xfId="182"/>
    <cellStyle name="Normal 151" xfId="104"/>
    <cellStyle name="Normal 152" xfId="84"/>
    <cellStyle name="Normal 153" xfId="173"/>
    <cellStyle name="Normal 154" xfId="138"/>
    <cellStyle name="Normal 155" xfId="188"/>
    <cellStyle name="Normal 156" xfId="185"/>
    <cellStyle name="Normal 157" xfId="189"/>
    <cellStyle name="Normal 158" xfId="161"/>
    <cellStyle name="Normal 159" xfId="190"/>
    <cellStyle name="Normal 16" xfId="18"/>
    <cellStyle name="Normal 160" xfId="176"/>
    <cellStyle name="Normal 161" xfId="179"/>
    <cellStyle name="Normal 162" xfId="180"/>
    <cellStyle name="Normal 163" xfId="144"/>
    <cellStyle name="Normal 164" xfId="133"/>
    <cellStyle name="Normal 165" xfId="178"/>
    <cellStyle name="Normal 166" xfId="109"/>
    <cellStyle name="Normal 167" xfId="186"/>
    <cellStyle name="Normal 168" xfId="191"/>
    <cellStyle name="Normal 169" xfId="157"/>
    <cellStyle name="Normal 17" xfId="19"/>
    <cellStyle name="Normal 170" xfId="91"/>
    <cellStyle name="Normal 171" xfId="76"/>
    <cellStyle name="Normal 172" xfId="92"/>
    <cellStyle name="Normal 173" xfId="141"/>
    <cellStyle name="Normal 174" xfId="150"/>
    <cellStyle name="Normal 175" xfId="184"/>
    <cellStyle name="Normal 176" xfId="167"/>
    <cellStyle name="Normal 177" xfId="81"/>
    <cellStyle name="Normal 178" xfId="136"/>
    <cellStyle name="Normal 179" xfId="164"/>
    <cellStyle name="Normal 18" xfId="20"/>
    <cellStyle name="Normal 180" xfId="156"/>
    <cellStyle name="Normal 181" xfId="122"/>
    <cellStyle name="Normal 182" xfId="155"/>
    <cellStyle name="Normal 183" xfId="177"/>
    <cellStyle name="Normal 184" xfId="171"/>
    <cellStyle name="Normal 185" xfId="153"/>
    <cellStyle name="Normal 186" xfId="187"/>
    <cellStyle name="Normal 187" xfId="159"/>
    <cellStyle name="Normal 188" xfId="175"/>
    <cellStyle name="Normal 189" xfId="152"/>
    <cellStyle name="Normal 19" xfId="21"/>
    <cellStyle name="Normal 190" xfId="192"/>
    <cellStyle name="Normal 191" xfId="193"/>
    <cellStyle name="Normal 192" xfId="194"/>
    <cellStyle name="Normal 193" xfId="195"/>
    <cellStyle name="Normal 194" xfId="196"/>
    <cellStyle name="Normal 195" xfId="197"/>
    <cellStyle name="Normal 196" xfId="198"/>
    <cellStyle name="Normal 197" xfId="199"/>
    <cellStyle name="Normal 198" xfId="200"/>
    <cellStyle name="Normal 199" xfId="201"/>
    <cellStyle name="Normal 2" xfId="2"/>
    <cellStyle name="Normal 2 2" xfId="6"/>
    <cellStyle name="Normal 2 3" xfId="216"/>
    <cellStyle name="Normal 20" xfId="22"/>
    <cellStyle name="Normal 200" xfId="202"/>
    <cellStyle name="Normal 201" xfId="203"/>
    <cellStyle name="Normal 202" xfId="204"/>
    <cellStyle name="Normal 203" xfId="205"/>
    <cellStyle name="Normal 204" xfId="206"/>
    <cellStyle name="Normal 205" xfId="207"/>
    <cellStyle name="Normal 206" xfId="208"/>
    <cellStyle name="Normal 207" xfId="209"/>
    <cellStyle name="Normal 208" xfId="210"/>
    <cellStyle name="Normal 209" xfId="211"/>
    <cellStyle name="Normal 21" xfId="23"/>
    <cellStyle name="Normal 210" xfId="212"/>
    <cellStyle name="Normal 211" xfId="214"/>
    <cellStyle name="Normal 212" xfId="213"/>
    <cellStyle name="Normal 22" xfId="24"/>
    <cellStyle name="Normal 23" xfId="25"/>
    <cellStyle name="Normal 24" xfId="26"/>
    <cellStyle name="Normal 25" xfId="27"/>
    <cellStyle name="Normal 26" xfId="28"/>
    <cellStyle name="Normal 27" xfId="29"/>
    <cellStyle name="Normal 28" xfId="30"/>
    <cellStyle name="Normal 29" xfId="31"/>
    <cellStyle name="Normal 3" xfId="3"/>
    <cellStyle name="Normal 3 2" xfId="217"/>
    <cellStyle name="Normal 30" xfId="32"/>
    <cellStyle name="Normal 31" xfId="33"/>
    <cellStyle name="Normal 32" xfId="34"/>
    <cellStyle name="Normal 33" xfId="35"/>
    <cellStyle name="Normal 34" xfId="36"/>
    <cellStyle name="Normal 35" xfId="37"/>
    <cellStyle name="Normal 36" xfId="38"/>
    <cellStyle name="Normal 37" xfId="39"/>
    <cellStyle name="Normal 38" xfId="40"/>
    <cellStyle name="Normal 39" xfId="41"/>
    <cellStyle name="Normal 4" xfId="1"/>
    <cellStyle name="Normal 40" xfId="42"/>
    <cellStyle name="Normal 41" xfId="43"/>
    <cellStyle name="Normal 42" xfId="44"/>
    <cellStyle name="Normal 43" xfId="45"/>
    <cellStyle name="Normal 44" xfId="46"/>
    <cellStyle name="Normal 45" xfId="47"/>
    <cellStyle name="Normal 46" xfId="48"/>
    <cellStyle name="Normal 47" xfId="49"/>
    <cellStyle name="Normal 48" xfId="50"/>
    <cellStyle name="Normal 49" xfId="51"/>
    <cellStyle name="Normal 5" xfId="7"/>
    <cellStyle name="Normal 50" xfId="52"/>
    <cellStyle name="Normal 51" xfId="53"/>
    <cellStyle name="Normal 52" xfId="54"/>
    <cellStyle name="Normal 53" xfId="55"/>
    <cellStyle name="Normal 54" xfId="56"/>
    <cellStyle name="Normal 55" xfId="57"/>
    <cellStyle name="Normal 56" xfId="58"/>
    <cellStyle name="Normal 57" xfId="59"/>
    <cellStyle name="Normal 58" xfId="60"/>
    <cellStyle name="Normal 59" xfId="61"/>
    <cellStyle name="Normal 6" xfId="8"/>
    <cellStyle name="Normal 60" xfId="62"/>
    <cellStyle name="Normal 61" xfId="63"/>
    <cellStyle name="Normal 62" xfId="64"/>
    <cellStyle name="Normal 63" xfId="65"/>
    <cellStyle name="Normal 64" xfId="66"/>
    <cellStyle name="Normal 65" xfId="67"/>
    <cellStyle name="Normal 66" xfId="68"/>
    <cellStyle name="Normal 67" xfId="75"/>
    <cellStyle name="Normal 68" xfId="69"/>
    <cellStyle name="Normal 69" xfId="82"/>
    <cellStyle name="Normal 7" xfId="9"/>
    <cellStyle name="Normal 7 2" xfId="220"/>
    <cellStyle name="Normal 70" xfId="116"/>
    <cellStyle name="Normal 71" xfId="85"/>
    <cellStyle name="Normal 72" xfId="113"/>
    <cellStyle name="Normal 73" xfId="89"/>
    <cellStyle name="Normal 74" xfId="110"/>
    <cellStyle name="Normal 75" xfId="79"/>
    <cellStyle name="Normal 76" xfId="73"/>
    <cellStyle name="Normal 77" xfId="115"/>
    <cellStyle name="Normal 78" xfId="86"/>
    <cellStyle name="Normal 79" xfId="112"/>
    <cellStyle name="Normal 8" xfId="10"/>
    <cellStyle name="Normal 80" xfId="90"/>
    <cellStyle name="Normal 81" xfId="123"/>
    <cellStyle name="Normal 82" xfId="128"/>
    <cellStyle name="Normal 83" xfId="95"/>
    <cellStyle name="Normal 84" xfId="129"/>
    <cellStyle name="Normal 85" xfId="97"/>
    <cellStyle name="Normal 86" xfId="117"/>
    <cellStyle name="Normal 87" xfId="127"/>
    <cellStyle name="Normal 88" xfId="72"/>
    <cellStyle name="Normal 89" xfId="93"/>
    <cellStyle name="Normal 9" xfId="11"/>
    <cellStyle name="Normal 90" xfId="96"/>
    <cellStyle name="Normal 91" xfId="94"/>
    <cellStyle name="Normal 92" xfId="98"/>
    <cellStyle name="Normal 93" xfId="121"/>
    <cellStyle name="Normal 94" xfId="119"/>
    <cellStyle name="Normal 95" xfId="80"/>
    <cellStyle name="Normal 96" xfId="130"/>
    <cellStyle name="Normal 97" xfId="83"/>
    <cellStyle name="Normal 98" xfId="139"/>
    <cellStyle name="Normal 99" xfId="132"/>
    <cellStyle name="Percent" xfId="219"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9"/>
  </sheetPr>
  <dimension ref="A1:AV71"/>
  <sheetViews>
    <sheetView topLeftCell="Z1" workbookViewId="0">
      <selection activeCell="A2" sqref="A2:D2"/>
    </sheetView>
  </sheetViews>
  <sheetFormatPr defaultRowHeight="15" x14ac:dyDescent="0.25"/>
  <cols>
    <col min="1" max="1" width="12.28515625" style="9" customWidth="1"/>
    <col min="9" max="9" width="12.42578125" customWidth="1"/>
    <col min="11" max="11" width="16.7109375" style="9" bestFit="1" customWidth="1"/>
    <col min="12" max="15" width="9.140625" style="2"/>
    <col min="17" max="17" width="12.28515625" style="9" customWidth="1"/>
    <col min="18" max="18" width="11.5703125" style="2" bestFit="1" customWidth="1"/>
    <col min="19" max="19" width="9.5703125" style="2" bestFit="1" customWidth="1"/>
    <col min="20" max="23" width="9.5703125" bestFit="1" customWidth="1"/>
    <col min="33" max="33" width="11.5703125" bestFit="1" customWidth="1"/>
    <col min="34" max="38" width="9.5703125" bestFit="1" customWidth="1"/>
    <col min="39" max="39" width="9.140625" style="2"/>
    <col min="46" max="47" width="9.140625" style="2"/>
  </cols>
  <sheetData>
    <row r="1" spans="1:48" s="2" customFormat="1" x14ac:dyDescent="0.25">
      <c r="A1" s="15" t="s">
        <v>11</v>
      </c>
      <c r="B1" s="2" t="s">
        <v>3</v>
      </c>
      <c r="C1" s="2" t="s">
        <v>4</v>
      </c>
      <c r="D1" s="2" t="s">
        <v>5</v>
      </c>
      <c r="E1" s="2" t="s">
        <v>6</v>
      </c>
      <c r="F1" s="2" t="s">
        <v>7</v>
      </c>
      <c r="G1" s="2" t="s">
        <v>8</v>
      </c>
      <c r="I1" s="2" t="s">
        <v>9</v>
      </c>
      <c r="K1" s="15" t="s">
        <v>1</v>
      </c>
      <c r="L1" s="2" t="s">
        <v>5</v>
      </c>
      <c r="M1" s="2" t="s">
        <v>6</v>
      </c>
      <c r="N1" s="2" t="s">
        <v>7</v>
      </c>
      <c r="P1" s="14" t="s">
        <v>12</v>
      </c>
      <c r="Q1" s="9" t="s">
        <v>11</v>
      </c>
      <c r="R1" s="2" t="s">
        <v>3</v>
      </c>
      <c r="S1" s="2" t="s">
        <v>4</v>
      </c>
      <c r="T1" s="2" t="s">
        <v>5</v>
      </c>
      <c r="U1" s="2" t="s">
        <v>6</v>
      </c>
      <c r="V1" s="2" t="s">
        <v>7</v>
      </c>
      <c r="W1" s="2" t="s">
        <v>8</v>
      </c>
      <c r="X1" s="9" t="s">
        <v>11</v>
      </c>
      <c r="Y1" s="2" t="s">
        <v>3</v>
      </c>
      <c r="Z1" s="2" t="s">
        <v>4</v>
      </c>
      <c r="AA1" s="2" t="s">
        <v>5</v>
      </c>
      <c r="AB1" s="2" t="s">
        <v>6</v>
      </c>
      <c r="AC1" s="2" t="s">
        <v>7</v>
      </c>
      <c r="AD1" s="2" t="s">
        <v>8</v>
      </c>
      <c r="AF1" s="14" t="s">
        <v>0</v>
      </c>
      <c r="AG1" s="2" t="s">
        <v>3</v>
      </c>
      <c r="AH1" s="2" t="s">
        <v>4</v>
      </c>
      <c r="AI1" s="2" t="s">
        <v>5</v>
      </c>
      <c r="AJ1" s="2" t="s">
        <v>6</v>
      </c>
      <c r="AK1" s="2" t="s">
        <v>7</v>
      </c>
      <c r="AL1" s="2" t="s">
        <v>8</v>
      </c>
      <c r="AM1" s="9" t="s">
        <v>11</v>
      </c>
      <c r="AN1" s="2" t="s">
        <v>3</v>
      </c>
      <c r="AO1" s="2" t="s">
        <v>4</v>
      </c>
      <c r="AP1" s="2" t="s">
        <v>5</v>
      </c>
      <c r="AQ1" s="2" t="s">
        <v>6</v>
      </c>
      <c r="AR1" s="2" t="s">
        <v>7</v>
      </c>
      <c r="AS1" s="2" t="s">
        <v>8</v>
      </c>
      <c r="AU1" s="9" t="s">
        <v>13</v>
      </c>
      <c r="AV1" s="2" t="s">
        <v>28</v>
      </c>
    </row>
    <row r="2" spans="1:48" x14ac:dyDescent="0.25">
      <c r="A2" s="9">
        <v>40179</v>
      </c>
      <c r="B2" s="2">
        <f t="shared" ref="B2:B64" si="0">0.86*$I2</f>
        <v>182676.04</v>
      </c>
      <c r="C2">
        <f t="shared" ref="C2:C33" si="1">0.042*$I2</f>
        <v>8921.3880000000008</v>
      </c>
      <c r="D2" s="2">
        <f t="shared" ref="D2:D33" si="2">0.015*$I2</f>
        <v>3186.21</v>
      </c>
      <c r="E2">
        <f t="shared" ref="E2:E33" si="3">0.028*I2</f>
        <v>5947.5920000000006</v>
      </c>
      <c r="F2">
        <f t="shared" ref="F2:F33" si="4">0.007*I2</f>
        <v>1486.8980000000001</v>
      </c>
      <c r="G2">
        <f t="shared" ref="G2:G33" si="5">0.035*I2</f>
        <v>7434.4900000000007</v>
      </c>
      <c r="I2">
        <v>212414</v>
      </c>
      <c r="K2" s="9">
        <v>40179</v>
      </c>
      <c r="L2" s="2">
        <f t="shared" ref="L2:L33" si="6">0.25*D2</f>
        <v>796.55250000000001</v>
      </c>
      <c r="M2" s="2">
        <f t="shared" ref="M2:M33" si="7">0.25*E2</f>
        <v>1486.8980000000001</v>
      </c>
      <c r="N2" s="2">
        <f t="shared" ref="N2:N33" si="8">0.25*F2</f>
        <v>371.72450000000003</v>
      </c>
      <c r="P2">
        <f>1/66*25665000</f>
        <v>388863.63636363635</v>
      </c>
      <c r="Q2" s="9">
        <v>40179</v>
      </c>
      <c r="R2" s="8">
        <f>1/66*R$68</f>
        <v>363636.36363636365</v>
      </c>
      <c r="S2" s="8">
        <f t="shared" ref="S2:W2" si="9">1/66*S$68</f>
        <v>7575.757575757576</v>
      </c>
      <c r="T2" s="8">
        <f t="shared" si="9"/>
        <v>2878.787878787879</v>
      </c>
      <c r="U2" s="8">
        <f t="shared" si="9"/>
        <v>5303.030303030303</v>
      </c>
      <c r="V2" s="8">
        <f t="shared" si="9"/>
        <v>1363.6363636363637</v>
      </c>
      <c r="W2" s="8">
        <f t="shared" si="9"/>
        <v>6060.606060606061</v>
      </c>
      <c r="X2" s="9">
        <v>40179</v>
      </c>
      <c r="Y2" s="8">
        <f>R2/B2</f>
        <v>1.9906078741161874</v>
      </c>
      <c r="Z2" s="8">
        <f t="shared" ref="Z2:AD17" si="10">S2/C2</f>
        <v>0.84916804153765935</v>
      </c>
      <c r="AA2" s="8">
        <f t="shared" si="10"/>
        <v>0.90351479619606956</v>
      </c>
      <c r="AB2" s="8">
        <f t="shared" si="10"/>
        <v>0.89162644361454224</v>
      </c>
      <c r="AC2" s="8">
        <f t="shared" si="10"/>
        <v>0.91710148486067211</v>
      </c>
      <c r="AD2" s="8">
        <f t="shared" si="10"/>
        <v>0.81520131987615296</v>
      </c>
      <c r="AG2" s="8">
        <f>1/66*AG$68</f>
        <v>305909.09090909094</v>
      </c>
      <c r="AH2" s="8">
        <f t="shared" ref="AH2:AL17" si="11">1/66*AH$68</f>
        <v>6060.606060606061</v>
      </c>
      <c r="AI2" s="8">
        <f t="shared" si="11"/>
        <v>2727.2727272727275</v>
      </c>
      <c r="AJ2" s="8">
        <f t="shared" si="11"/>
        <v>6030.30303030303</v>
      </c>
      <c r="AK2" s="8">
        <f t="shared" si="11"/>
        <v>1318.1818181818182</v>
      </c>
      <c r="AL2" s="8">
        <f t="shared" si="11"/>
        <v>4545.454545454546</v>
      </c>
      <c r="AM2" s="9">
        <v>40179</v>
      </c>
      <c r="AN2" s="8">
        <f>AG2/B2</f>
        <v>1.6745988741002429</v>
      </c>
      <c r="AO2" s="8">
        <f t="shared" ref="AO2:AS2" si="12">AH2/C2</f>
        <v>0.67933443323012743</v>
      </c>
      <c r="AP2" s="8">
        <f t="shared" si="12"/>
        <v>0.85596138586996073</v>
      </c>
      <c r="AQ2" s="8">
        <f t="shared" si="12"/>
        <v>1.0139066415959652</v>
      </c>
      <c r="AR2" s="8">
        <f t="shared" si="12"/>
        <v>0.88653143536531631</v>
      </c>
      <c r="AS2" s="8">
        <f t="shared" si="12"/>
        <v>0.61140098990711478</v>
      </c>
      <c r="AT2" s="8"/>
      <c r="AU2" s="9">
        <v>40179</v>
      </c>
      <c r="AV2">
        <v>0</v>
      </c>
    </row>
    <row r="3" spans="1:48" x14ac:dyDescent="0.25">
      <c r="A3" s="9">
        <v>40210</v>
      </c>
      <c r="B3" s="2">
        <f t="shared" si="0"/>
        <v>183180</v>
      </c>
      <c r="C3" s="2">
        <f t="shared" si="1"/>
        <v>8946</v>
      </c>
      <c r="D3" s="2">
        <f t="shared" si="2"/>
        <v>3195</v>
      </c>
      <c r="E3" s="2">
        <f t="shared" si="3"/>
        <v>5964</v>
      </c>
      <c r="F3" s="2">
        <f t="shared" si="4"/>
        <v>1491</v>
      </c>
      <c r="G3" s="2">
        <f t="shared" si="5"/>
        <v>7455.0000000000009</v>
      </c>
      <c r="I3" s="2">
        <v>213000</v>
      </c>
      <c r="K3" s="9">
        <v>40210</v>
      </c>
      <c r="L3" s="2">
        <f t="shared" si="6"/>
        <v>798.75</v>
      </c>
      <c r="M3" s="2">
        <f t="shared" si="7"/>
        <v>1491</v>
      </c>
      <c r="N3" s="2">
        <f t="shared" si="8"/>
        <v>372.75</v>
      </c>
      <c r="P3" s="2">
        <f t="shared" ref="P3:P66" si="13">1/66*25665000</f>
        <v>388863.63636363635</v>
      </c>
      <c r="Q3" s="9">
        <v>40210</v>
      </c>
      <c r="R3" s="8">
        <f t="shared" ref="R3:W66" si="14">1/66*R$68</f>
        <v>363636.36363636365</v>
      </c>
      <c r="S3" s="8">
        <f t="shared" si="14"/>
        <v>7575.757575757576</v>
      </c>
      <c r="T3" s="8">
        <f t="shared" si="14"/>
        <v>2878.787878787879</v>
      </c>
      <c r="U3" s="8">
        <f t="shared" si="14"/>
        <v>5303.030303030303</v>
      </c>
      <c r="V3" s="8">
        <f t="shared" si="14"/>
        <v>1363.6363636363637</v>
      </c>
      <c r="W3" s="8">
        <f t="shared" si="14"/>
        <v>6060.606060606061</v>
      </c>
      <c r="X3" s="9">
        <v>40210</v>
      </c>
      <c r="Y3" s="8">
        <f t="shared" ref="Y3:Y66" si="15">R3/B3</f>
        <v>1.9851313660681495</v>
      </c>
      <c r="Z3" s="8">
        <f t="shared" si="10"/>
        <v>0.84683183274732576</v>
      </c>
      <c r="AA3" s="8">
        <f t="shared" si="10"/>
        <v>0.90102907004315458</v>
      </c>
      <c r="AB3" s="8">
        <f t="shared" si="10"/>
        <v>0.88917342438469193</v>
      </c>
      <c r="AC3" s="8">
        <f t="shared" si="10"/>
        <v>0.91457837936711184</v>
      </c>
      <c r="AD3" s="8">
        <f t="shared" si="10"/>
        <v>0.81295855943743267</v>
      </c>
      <c r="AG3" s="8">
        <f t="shared" ref="AG3:AL34" si="16">1/66*AG$68</f>
        <v>305909.09090909094</v>
      </c>
      <c r="AH3" s="8">
        <f t="shared" si="11"/>
        <v>6060.606060606061</v>
      </c>
      <c r="AI3" s="8">
        <f t="shared" si="11"/>
        <v>2727.2727272727275</v>
      </c>
      <c r="AJ3" s="8">
        <f t="shared" si="11"/>
        <v>6030.30303030303</v>
      </c>
      <c r="AK3" s="8">
        <f t="shared" si="11"/>
        <v>1318.1818181818182</v>
      </c>
      <c r="AL3" s="8">
        <f t="shared" si="11"/>
        <v>4545.454545454546</v>
      </c>
      <c r="AM3" s="9">
        <v>40210</v>
      </c>
      <c r="AN3" s="8">
        <f t="shared" ref="AN3:AN66" si="17">AG3/B3</f>
        <v>1.669991761704831</v>
      </c>
      <c r="AO3" s="8">
        <f t="shared" ref="AO3:AO66" si="18">AH3/C3</f>
        <v>0.67746546619786063</v>
      </c>
      <c r="AP3" s="8">
        <f t="shared" ref="AP3:AP66" si="19">AI3/D3</f>
        <v>0.85360648740930434</v>
      </c>
      <c r="AQ3" s="8">
        <f t="shared" ref="AQ3:AQ66" si="20">AJ3/E3</f>
        <v>1.0111172083003068</v>
      </c>
      <c r="AR3" s="8">
        <f t="shared" ref="AR3:AR66" si="21">AK3/F3</f>
        <v>0.88409243338820809</v>
      </c>
      <c r="AS3" s="8">
        <f t="shared" ref="AS3:AS66" si="22">AL3/G3</f>
        <v>0.60971891957807445</v>
      </c>
      <c r="AT3" s="8"/>
      <c r="AU3" s="9">
        <v>40210</v>
      </c>
      <c r="AV3" s="2">
        <v>0</v>
      </c>
    </row>
    <row r="4" spans="1:48" x14ac:dyDescent="0.25">
      <c r="A4" s="9">
        <v>40238</v>
      </c>
      <c r="B4" s="2">
        <f t="shared" si="0"/>
        <v>184040</v>
      </c>
      <c r="C4" s="2">
        <f t="shared" si="1"/>
        <v>8988</v>
      </c>
      <c r="D4" s="2">
        <f t="shared" si="2"/>
        <v>3210</v>
      </c>
      <c r="E4" s="2">
        <f t="shared" si="3"/>
        <v>5992</v>
      </c>
      <c r="F4" s="2">
        <f t="shared" si="4"/>
        <v>1498</v>
      </c>
      <c r="G4" s="2">
        <f t="shared" si="5"/>
        <v>7490.0000000000009</v>
      </c>
      <c r="I4" s="2">
        <v>214000</v>
      </c>
      <c r="K4" s="9">
        <v>40238</v>
      </c>
      <c r="L4" s="2">
        <f t="shared" si="6"/>
        <v>802.5</v>
      </c>
      <c r="M4" s="2">
        <f t="shared" si="7"/>
        <v>1498</v>
      </c>
      <c r="N4" s="2">
        <f t="shared" si="8"/>
        <v>374.5</v>
      </c>
      <c r="P4" s="2">
        <f t="shared" si="13"/>
        <v>388863.63636363635</v>
      </c>
      <c r="Q4" s="9">
        <v>40238</v>
      </c>
      <c r="R4" s="8">
        <f t="shared" si="14"/>
        <v>363636.36363636365</v>
      </c>
      <c r="S4" s="8">
        <f t="shared" si="14"/>
        <v>7575.757575757576</v>
      </c>
      <c r="T4" s="8">
        <f t="shared" si="14"/>
        <v>2878.787878787879</v>
      </c>
      <c r="U4" s="8">
        <f t="shared" si="14"/>
        <v>5303.030303030303</v>
      </c>
      <c r="V4" s="8">
        <f t="shared" si="14"/>
        <v>1363.6363636363637</v>
      </c>
      <c r="W4" s="8">
        <f t="shared" si="14"/>
        <v>6060.606060606061</v>
      </c>
      <c r="X4" s="9">
        <v>40238</v>
      </c>
      <c r="Y4" s="8">
        <f t="shared" si="15"/>
        <v>1.9758550512734387</v>
      </c>
      <c r="Z4" s="8">
        <f t="shared" si="10"/>
        <v>0.84287467465037558</v>
      </c>
      <c r="AA4" s="8">
        <f t="shared" si="10"/>
        <v>0.89681865382799963</v>
      </c>
      <c r="AB4" s="8">
        <f t="shared" si="10"/>
        <v>0.88501840838289436</v>
      </c>
      <c r="AC4" s="8">
        <f t="shared" si="10"/>
        <v>0.91030464862240568</v>
      </c>
      <c r="AD4" s="8">
        <f t="shared" si="10"/>
        <v>0.80915968766436053</v>
      </c>
      <c r="AG4" s="8">
        <f t="shared" si="16"/>
        <v>305909.09090909094</v>
      </c>
      <c r="AH4" s="8">
        <f t="shared" si="11"/>
        <v>6060.606060606061</v>
      </c>
      <c r="AI4" s="8">
        <f t="shared" si="11"/>
        <v>2727.2727272727275</v>
      </c>
      <c r="AJ4" s="8">
        <f t="shared" si="11"/>
        <v>6030.30303030303</v>
      </c>
      <c r="AK4" s="8">
        <f t="shared" si="11"/>
        <v>1318.1818181818182</v>
      </c>
      <c r="AL4" s="8">
        <f t="shared" si="11"/>
        <v>4545.454545454546</v>
      </c>
      <c r="AM4" s="9">
        <v>40238</v>
      </c>
      <c r="AN4" s="8">
        <f t="shared" si="17"/>
        <v>1.6621880618837803</v>
      </c>
      <c r="AO4" s="8">
        <f t="shared" si="18"/>
        <v>0.67429973972030055</v>
      </c>
      <c r="AP4" s="8">
        <f t="shared" si="19"/>
        <v>0.84961767204757865</v>
      </c>
      <c r="AQ4" s="8">
        <f t="shared" si="20"/>
        <v>1.0063923615325483</v>
      </c>
      <c r="AR4" s="8">
        <f t="shared" si="21"/>
        <v>0.87996116033499217</v>
      </c>
      <c r="AS4" s="8">
        <f t="shared" si="22"/>
        <v>0.60686976574827045</v>
      </c>
      <c r="AT4" s="8"/>
      <c r="AU4" s="9">
        <v>40238</v>
      </c>
      <c r="AV4" s="2">
        <v>0</v>
      </c>
    </row>
    <row r="5" spans="1:48" x14ac:dyDescent="0.25">
      <c r="A5" s="9">
        <v>40269</v>
      </c>
      <c r="B5" s="2">
        <f t="shared" si="0"/>
        <v>184900</v>
      </c>
      <c r="C5" s="2">
        <f t="shared" si="1"/>
        <v>9030</v>
      </c>
      <c r="D5" s="2">
        <f t="shared" si="2"/>
        <v>3225</v>
      </c>
      <c r="E5" s="2">
        <f t="shared" si="3"/>
        <v>6020</v>
      </c>
      <c r="F5" s="2">
        <f t="shared" si="4"/>
        <v>1505</v>
      </c>
      <c r="G5" s="2">
        <f t="shared" si="5"/>
        <v>7525.0000000000009</v>
      </c>
      <c r="I5" s="2">
        <v>215000</v>
      </c>
      <c r="K5" s="9">
        <v>40269</v>
      </c>
      <c r="L5" s="2">
        <f t="shared" si="6"/>
        <v>806.25</v>
      </c>
      <c r="M5" s="2">
        <f t="shared" si="7"/>
        <v>1505</v>
      </c>
      <c r="N5" s="2">
        <f t="shared" si="8"/>
        <v>376.25</v>
      </c>
      <c r="P5" s="2">
        <f t="shared" si="13"/>
        <v>388863.63636363635</v>
      </c>
      <c r="Q5" s="9">
        <v>40269</v>
      </c>
      <c r="R5" s="8">
        <f t="shared" si="14"/>
        <v>363636.36363636365</v>
      </c>
      <c r="S5" s="8">
        <f t="shared" si="14"/>
        <v>7575.757575757576</v>
      </c>
      <c r="T5" s="8">
        <f t="shared" si="14"/>
        <v>2878.787878787879</v>
      </c>
      <c r="U5" s="8">
        <f t="shared" si="14"/>
        <v>5303.030303030303</v>
      </c>
      <c r="V5" s="8">
        <f t="shared" si="14"/>
        <v>1363.6363636363637</v>
      </c>
      <c r="W5" s="8">
        <f t="shared" si="14"/>
        <v>6060.606060606061</v>
      </c>
      <c r="X5" s="9">
        <v>40269</v>
      </c>
      <c r="Y5" s="8">
        <f t="shared" si="15"/>
        <v>1.9666650277791435</v>
      </c>
      <c r="Z5" s="8">
        <f t="shared" si="10"/>
        <v>0.83895432732642039</v>
      </c>
      <c r="AA5" s="8">
        <f t="shared" si="10"/>
        <v>0.89264740427531131</v>
      </c>
      <c r="AB5" s="8">
        <f t="shared" si="10"/>
        <v>0.88090204369274139</v>
      </c>
      <c r="AC5" s="8">
        <f t="shared" si="10"/>
        <v>0.90607067351253401</v>
      </c>
      <c r="AD5" s="8">
        <f t="shared" si="10"/>
        <v>0.80539615423336353</v>
      </c>
      <c r="AG5" s="8">
        <f t="shared" si="16"/>
        <v>305909.09090909094</v>
      </c>
      <c r="AH5" s="8">
        <f t="shared" si="11"/>
        <v>6060.606060606061</v>
      </c>
      <c r="AI5" s="8">
        <f t="shared" si="11"/>
        <v>2727.2727272727275</v>
      </c>
      <c r="AJ5" s="8">
        <f t="shared" si="11"/>
        <v>6030.30303030303</v>
      </c>
      <c r="AK5" s="8">
        <f t="shared" si="11"/>
        <v>1318.1818181818182</v>
      </c>
      <c r="AL5" s="8">
        <f t="shared" si="11"/>
        <v>4545.454545454546</v>
      </c>
      <c r="AM5" s="9">
        <v>40269</v>
      </c>
      <c r="AN5" s="8">
        <f t="shared" si="17"/>
        <v>1.6544569546192047</v>
      </c>
      <c r="AO5" s="8">
        <f t="shared" si="18"/>
        <v>0.67116346186113629</v>
      </c>
      <c r="AP5" s="8">
        <f t="shared" si="19"/>
        <v>0.84566596194503174</v>
      </c>
      <c r="AQ5" s="8">
        <f t="shared" si="20"/>
        <v>1.0017114668277458</v>
      </c>
      <c r="AR5" s="8">
        <f t="shared" si="21"/>
        <v>0.87586831772878293</v>
      </c>
      <c r="AS5" s="8">
        <f t="shared" si="22"/>
        <v>0.60404711567502267</v>
      </c>
      <c r="AT5" s="8"/>
      <c r="AU5" s="9">
        <v>40269</v>
      </c>
      <c r="AV5" s="2">
        <v>0</v>
      </c>
    </row>
    <row r="6" spans="1:48" x14ac:dyDescent="0.25">
      <c r="A6" s="9">
        <v>40299</v>
      </c>
      <c r="B6" s="2">
        <f t="shared" si="0"/>
        <v>181460</v>
      </c>
      <c r="C6" s="2">
        <f t="shared" si="1"/>
        <v>8862</v>
      </c>
      <c r="D6" s="2">
        <f t="shared" si="2"/>
        <v>3165</v>
      </c>
      <c r="E6" s="2">
        <f t="shared" si="3"/>
        <v>5908</v>
      </c>
      <c r="F6" s="2">
        <f t="shared" si="4"/>
        <v>1477</v>
      </c>
      <c r="G6" s="2">
        <f t="shared" si="5"/>
        <v>7385.0000000000009</v>
      </c>
      <c r="I6" s="2">
        <v>211000</v>
      </c>
      <c r="K6" s="9">
        <v>40299</v>
      </c>
      <c r="L6" s="2">
        <f t="shared" si="6"/>
        <v>791.25</v>
      </c>
      <c r="M6" s="2">
        <f t="shared" si="7"/>
        <v>1477</v>
      </c>
      <c r="N6" s="2">
        <f t="shared" si="8"/>
        <v>369.25</v>
      </c>
      <c r="P6" s="2">
        <f t="shared" si="13"/>
        <v>388863.63636363635</v>
      </c>
      <c r="Q6" s="9">
        <v>40299</v>
      </c>
      <c r="R6" s="8">
        <f t="shared" si="14"/>
        <v>363636.36363636365</v>
      </c>
      <c r="S6" s="8">
        <f t="shared" si="14"/>
        <v>7575.757575757576</v>
      </c>
      <c r="T6" s="8">
        <f t="shared" si="14"/>
        <v>2878.787878787879</v>
      </c>
      <c r="U6" s="8">
        <f t="shared" si="14"/>
        <v>5303.030303030303</v>
      </c>
      <c r="V6" s="8">
        <f t="shared" si="14"/>
        <v>1363.6363636363637</v>
      </c>
      <c r="W6" s="8">
        <f t="shared" si="14"/>
        <v>6060.606060606061</v>
      </c>
      <c r="X6" s="9">
        <v>40299</v>
      </c>
      <c r="Y6" s="8">
        <f t="shared" si="15"/>
        <v>2.0039477771209282</v>
      </c>
      <c r="Z6" s="8">
        <f t="shared" si="10"/>
        <v>0.8548586747638881</v>
      </c>
      <c r="AA6" s="8">
        <f t="shared" si="10"/>
        <v>0.90956962994877688</v>
      </c>
      <c r="AB6" s="8">
        <f t="shared" si="10"/>
        <v>0.89760160850208248</v>
      </c>
      <c r="AC6" s="8">
        <f t="shared" si="10"/>
        <v>0.92324736874499913</v>
      </c>
      <c r="AD6" s="8">
        <f t="shared" si="10"/>
        <v>0.82066432777333242</v>
      </c>
      <c r="AG6" s="8">
        <f t="shared" si="16"/>
        <v>305909.09090909094</v>
      </c>
      <c r="AH6" s="8">
        <f t="shared" si="11"/>
        <v>6060.606060606061</v>
      </c>
      <c r="AI6" s="8">
        <f t="shared" si="11"/>
        <v>2727.2727272727275</v>
      </c>
      <c r="AJ6" s="8">
        <f t="shared" si="11"/>
        <v>6030.30303030303</v>
      </c>
      <c r="AK6" s="8">
        <f t="shared" si="11"/>
        <v>1318.1818181818182</v>
      </c>
      <c r="AL6" s="8">
        <f t="shared" si="11"/>
        <v>4545.454545454546</v>
      </c>
      <c r="AM6" s="9">
        <v>40299</v>
      </c>
      <c r="AN6" s="8">
        <f t="shared" si="17"/>
        <v>1.685821067502981</v>
      </c>
      <c r="AO6" s="8">
        <f t="shared" si="18"/>
        <v>0.68388693981111048</v>
      </c>
      <c r="AP6" s="8">
        <f t="shared" si="19"/>
        <v>0.86169754416199917</v>
      </c>
      <c r="AQ6" s="8">
        <f t="shared" si="20"/>
        <v>1.0207012576680823</v>
      </c>
      <c r="AR6" s="8">
        <f t="shared" si="21"/>
        <v>0.89247245645349915</v>
      </c>
      <c r="AS6" s="8">
        <f t="shared" si="22"/>
        <v>0.61549824582999935</v>
      </c>
      <c r="AT6" s="8"/>
      <c r="AU6" s="9">
        <v>40299</v>
      </c>
      <c r="AV6" s="2">
        <v>0</v>
      </c>
    </row>
    <row r="7" spans="1:48" x14ac:dyDescent="0.25">
      <c r="A7" s="9">
        <v>40330</v>
      </c>
      <c r="B7" s="2">
        <f t="shared" si="0"/>
        <v>182320</v>
      </c>
      <c r="C7" s="2">
        <f t="shared" si="1"/>
        <v>8904</v>
      </c>
      <c r="D7" s="2">
        <f t="shared" si="2"/>
        <v>3180</v>
      </c>
      <c r="E7" s="2">
        <f t="shared" si="3"/>
        <v>5936</v>
      </c>
      <c r="F7" s="2">
        <f t="shared" si="4"/>
        <v>1484</v>
      </c>
      <c r="G7" s="2">
        <f t="shared" si="5"/>
        <v>7420.0000000000009</v>
      </c>
      <c r="I7" s="2">
        <v>212000</v>
      </c>
      <c r="K7" s="9">
        <v>40330</v>
      </c>
      <c r="L7" s="2">
        <f t="shared" si="6"/>
        <v>795</v>
      </c>
      <c r="M7" s="2">
        <f t="shared" si="7"/>
        <v>1484</v>
      </c>
      <c r="N7" s="2">
        <f t="shared" si="8"/>
        <v>371</v>
      </c>
      <c r="P7" s="2">
        <f t="shared" si="13"/>
        <v>388863.63636363635</v>
      </c>
      <c r="Q7" s="9">
        <v>40330</v>
      </c>
      <c r="R7" s="8">
        <f t="shared" si="14"/>
        <v>363636.36363636365</v>
      </c>
      <c r="S7" s="8">
        <f t="shared" si="14"/>
        <v>7575.757575757576</v>
      </c>
      <c r="T7" s="8">
        <f t="shared" si="14"/>
        <v>2878.787878787879</v>
      </c>
      <c r="U7" s="8">
        <f t="shared" si="14"/>
        <v>5303.030303030303</v>
      </c>
      <c r="V7" s="8">
        <f t="shared" si="14"/>
        <v>1363.6363636363637</v>
      </c>
      <c r="W7" s="8">
        <f t="shared" si="14"/>
        <v>6060.606060606061</v>
      </c>
      <c r="X7" s="9">
        <v>40330</v>
      </c>
      <c r="Y7" s="8">
        <f t="shared" si="15"/>
        <v>1.9944951932665842</v>
      </c>
      <c r="Z7" s="8">
        <f t="shared" si="10"/>
        <v>0.8508263225244358</v>
      </c>
      <c r="AA7" s="8">
        <f t="shared" si="10"/>
        <v>0.90527920716599963</v>
      </c>
      <c r="AB7" s="8">
        <f t="shared" si="10"/>
        <v>0.89336763865065749</v>
      </c>
      <c r="AC7" s="8">
        <f t="shared" si="10"/>
        <v>0.91889242832639062</v>
      </c>
      <c r="AD7" s="8">
        <f t="shared" si="10"/>
        <v>0.81679326962345822</v>
      </c>
      <c r="AG7" s="8">
        <f t="shared" si="16"/>
        <v>305909.09090909094</v>
      </c>
      <c r="AH7" s="8">
        <f t="shared" si="11"/>
        <v>6060.606060606061</v>
      </c>
      <c r="AI7" s="8">
        <f t="shared" si="11"/>
        <v>2727.2727272727275</v>
      </c>
      <c r="AJ7" s="8">
        <f t="shared" si="11"/>
        <v>6030.30303030303</v>
      </c>
      <c r="AK7" s="8">
        <f t="shared" si="11"/>
        <v>1318.1818181818182</v>
      </c>
      <c r="AL7" s="8">
        <f t="shared" si="11"/>
        <v>4545.454545454546</v>
      </c>
      <c r="AM7" s="9">
        <v>40330</v>
      </c>
      <c r="AN7" s="8">
        <f t="shared" si="17"/>
        <v>1.6778690813355142</v>
      </c>
      <c r="AO7" s="8">
        <f t="shared" si="18"/>
        <v>0.68066105801954857</v>
      </c>
      <c r="AP7" s="8">
        <f t="shared" si="19"/>
        <v>0.85763293310463129</v>
      </c>
      <c r="AQ7" s="8">
        <f t="shared" si="20"/>
        <v>1.0158866290941762</v>
      </c>
      <c r="AR7" s="8">
        <f t="shared" si="21"/>
        <v>0.88826268071551095</v>
      </c>
      <c r="AS7" s="8">
        <f t="shared" si="22"/>
        <v>0.61259495221759375</v>
      </c>
      <c r="AT7" s="8"/>
      <c r="AU7" s="9">
        <v>40330</v>
      </c>
      <c r="AV7" s="2">
        <v>0</v>
      </c>
    </row>
    <row r="8" spans="1:48" x14ac:dyDescent="0.25">
      <c r="A8" s="9">
        <v>40360</v>
      </c>
      <c r="B8" s="2">
        <f t="shared" si="0"/>
        <v>181374</v>
      </c>
      <c r="C8" s="2">
        <f t="shared" si="1"/>
        <v>8857.8000000000011</v>
      </c>
      <c r="D8" s="2">
        <f t="shared" si="2"/>
        <v>3163.5</v>
      </c>
      <c r="E8" s="2">
        <f t="shared" si="3"/>
        <v>5905.2</v>
      </c>
      <c r="F8" s="2">
        <f t="shared" si="4"/>
        <v>1476.3</v>
      </c>
      <c r="G8" s="2">
        <f t="shared" si="5"/>
        <v>7381.5000000000009</v>
      </c>
      <c r="I8" s="2">
        <v>210900</v>
      </c>
      <c r="K8" s="9">
        <v>40360</v>
      </c>
      <c r="L8" s="2">
        <f t="shared" si="6"/>
        <v>790.875</v>
      </c>
      <c r="M8" s="2">
        <f t="shared" si="7"/>
        <v>1476.3</v>
      </c>
      <c r="N8" s="2">
        <f t="shared" si="8"/>
        <v>369.07499999999999</v>
      </c>
      <c r="P8" s="2">
        <f t="shared" si="13"/>
        <v>388863.63636363635</v>
      </c>
      <c r="Q8" s="9">
        <v>40360</v>
      </c>
      <c r="R8" s="8">
        <f t="shared" si="14"/>
        <v>363636.36363636365</v>
      </c>
      <c r="S8" s="8">
        <f t="shared" si="14"/>
        <v>7575.757575757576</v>
      </c>
      <c r="T8" s="8">
        <f t="shared" si="14"/>
        <v>2878.787878787879</v>
      </c>
      <c r="U8" s="8">
        <f t="shared" si="14"/>
        <v>5303.030303030303</v>
      </c>
      <c r="V8" s="8">
        <f t="shared" si="14"/>
        <v>1363.6363636363637</v>
      </c>
      <c r="W8" s="8">
        <f t="shared" si="14"/>
        <v>6060.606060606061</v>
      </c>
      <c r="X8" s="9">
        <v>40360</v>
      </c>
      <c r="Y8" s="8">
        <f t="shared" si="15"/>
        <v>2.004897965730279</v>
      </c>
      <c r="Z8" s="8">
        <f t="shared" si="10"/>
        <v>0.85526401315874989</v>
      </c>
      <c r="AA8" s="8">
        <f t="shared" si="10"/>
        <v>0.9100009100009101</v>
      </c>
      <c r="AB8" s="8">
        <f t="shared" si="10"/>
        <v>0.89802721381668749</v>
      </c>
      <c r="AC8" s="8">
        <f t="shared" si="10"/>
        <v>0.92368513421145015</v>
      </c>
      <c r="AD8" s="8">
        <f t="shared" si="10"/>
        <v>0.82105345263239993</v>
      </c>
      <c r="AG8" s="8">
        <f t="shared" si="16"/>
        <v>305909.09090909094</v>
      </c>
      <c r="AH8" s="8">
        <f t="shared" si="11"/>
        <v>6060.606060606061</v>
      </c>
      <c r="AI8" s="8">
        <f t="shared" si="11"/>
        <v>2727.2727272727275</v>
      </c>
      <c r="AJ8" s="8">
        <f t="shared" si="11"/>
        <v>6030.30303030303</v>
      </c>
      <c r="AK8" s="8">
        <f t="shared" si="11"/>
        <v>1318.1818181818182</v>
      </c>
      <c r="AL8" s="8">
        <f t="shared" si="11"/>
        <v>4545.454545454546</v>
      </c>
      <c r="AM8" s="9">
        <v>40360</v>
      </c>
      <c r="AN8" s="8">
        <f t="shared" si="17"/>
        <v>1.6866204136705973</v>
      </c>
      <c r="AO8" s="8">
        <f t="shared" si="18"/>
        <v>0.68421121052699996</v>
      </c>
      <c r="AP8" s="8">
        <f t="shared" si="19"/>
        <v>0.86210612526402008</v>
      </c>
      <c r="AQ8" s="8">
        <f t="shared" si="20"/>
        <v>1.0211852317115475</v>
      </c>
      <c r="AR8" s="8">
        <f t="shared" si="21"/>
        <v>0.89289562973773506</v>
      </c>
      <c r="AS8" s="8">
        <f t="shared" si="22"/>
        <v>0.61579008947430003</v>
      </c>
      <c r="AT8" s="8"/>
      <c r="AU8" s="9">
        <v>40360</v>
      </c>
      <c r="AV8" s="2">
        <v>0</v>
      </c>
    </row>
    <row r="9" spans="1:48" x14ac:dyDescent="0.25">
      <c r="A9" s="9">
        <v>40391</v>
      </c>
      <c r="B9" s="2">
        <f t="shared" si="0"/>
        <v>240800</v>
      </c>
      <c r="C9" s="2">
        <f t="shared" si="1"/>
        <v>11760</v>
      </c>
      <c r="D9" s="2">
        <f t="shared" si="2"/>
        <v>4200</v>
      </c>
      <c r="E9" s="2">
        <f t="shared" si="3"/>
        <v>7840</v>
      </c>
      <c r="F9" s="2">
        <f t="shared" si="4"/>
        <v>1960</v>
      </c>
      <c r="G9" s="2">
        <f t="shared" si="5"/>
        <v>9800.0000000000018</v>
      </c>
      <c r="I9" s="2">
        <v>280000</v>
      </c>
      <c r="K9" s="9">
        <v>40391</v>
      </c>
      <c r="L9" s="2">
        <f t="shared" si="6"/>
        <v>1050</v>
      </c>
      <c r="M9" s="2">
        <f t="shared" si="7"/>
        <v>1960</v>
      </c>
      <c r="N9" s="2">
        <f t="shared" si="8"/>
        <v>490</v>
      </c>
      <c r="P9" s="2">
        <f t="shared" si="13"/>
        <v>388863.63636363635</v>
      </c>
      <c r="Q9" s="9">
        <v>40391</v>
      </c>
      <c r="R9" s="8">
        <f t="shared" si="14"/>
        <v>363636.36363636365</v>
      </c>
      <c r="S9" s="8">
        <f t="shared" si="14"/>
        <v>7575.757575757576</v>
      </c>
      <c r="T9" s="8">
        <f t="shared" si="14"/>
        <v>2878.787878787879</v>
      </c>
      <c r="U9" s="8">
        <f t="shared" si="14"/>
        <v>5303.030303030303</v>
      </c>
      <c r="V9" s="8">
        <f t="shared" si="14"/>
        <v>1363.6363636363637</v>
      </c>
      <c r="W9" s="8">
        <f t="shared" si="14"/>
        <v>6060.606060606061</v>
      </c>
      <c r="X9" s="9">
        <v>40391</v>
      </c>
      <c r="Y9" s="8">
        <f t="shared" si="15"/>
        <v>1.5101177891875566</v>
      </c>
      <c r="Z9" s="8">
        <f t="shared" si="10"/>
        <v>0.64419707276850136</v>
      </c>
      <c r="AA9" s="8">
        <f t="shared" si="10"/>
        <v>0.68542568542568549</v>
      </c>
      <c r="AB9" s="8">
        <f t="shared" si="10"/>
        <v>0.67640692640692646</v>
      </c>
      <c r="AC9" s="8">
        <f t="shared" si="10"/>
        <v>0.69573283858998147</v>
      </c>
      <c r="AD9" s="8">
        <f t="shared" si="10"/>
        <v>0.61842918985776119</v>
      </c>
      <c r="AG9" s="8">
        <f t="shared" si="16"/>
        <v>305909.09090909094</v>
      </c>
      <c r="AH9" s="8">
        <f t="shared" si="11"/>
        <v>6060.606060606061</v>
      </c>
      <c r="AI9" s="8">
        <f t="shared" si="11"/>
        <v>2727.2727272727275</v>
      </c>
      <c r="AJ9" s="8">
        <f t="shared" si="11"/>
        <v>6030.30303030303</v>
      </c>
      <c r="AK9" s="8">
        <f t="shared" si="11"/>
        <v>1318.1818181818182</v>
      </c>
      <c r="AL9" s="8">
        <f t="shared" si="11"/>
        <v>4545.454545454546</v>
      </c>
      <c r="AM9" s="9">
        <v>40391</v>
      </c>
      <c r="AN9" s="8">
        <f t="shared" si="17"/>
        <v>1.2703865901540321</v>
      </c>
      <c r="AO9" s="8">
        <f t="shared" si="18"/>
        <v>0.51535765821480106</v>
      </c>
      <c r="AP9" s="8">
        <f t="shared" si="19"/>
        <v>0.64935064935064934</v>
      </c>
      <c r="AQ9" s="8">
        <f t="shared" si="20"/>
        <v>0.7691713048855906</v>
      </c>
      <c r="AR9" s="8">
        <f t="shared" si="21"/>
        <v>0.67254174397031541</v>
      </c>
      <c r="AS9" s="8">
        <f t="shared" si="22"/>
        <v>0.46382189239332094</v>
      </c>
      <c r="AT9" s="8"/>
      <c r="AU9" s="9">
        <v>40391</v>
      </c>
      <c r="AV9" s="2">
        <v>0</v>
      </c>
    </row>
    <row r="10" spans="1:48" x14ac:dyDescent="0.25">
      <c r="A10" s="9">
        <v>40422</v>
      </c>
      <c r="B10" s="2">
        <f t="shared" si="0"/>
        <v>172000</v>
      </c>
      <c r="C10" s="2">
        <f t="shared" si="1"/>
        <v>8400</v>
      </c>
      <c r="D10" s="2">
        <f t="shared" si="2"/>
        <v>3000</v>
      </c>
      <c r="E10" s="2">
        <f t="shared" si="3"/>
        <v>5600</v>
      </c>
      <c r="F10" s="2">
        <f t="shared" si="4"/>
        <v>1400</v>
      </c>
      <c r="G10" s="2">
        <f t="shared" si="5"/>
        <v>7000.0000000000009</v>
      </c>
      <c r="I10" s="2">
        <v>200000</v>
      </c>
      <c r="K10" s="9">
        <v>40422</v>
      </c>
      <c r="L10" s="2">
        <f t="shared" si="6"/>
        <v>750</v>
      </c>
      <c r="M10" s="2">
        <f t="shared" si="7"/>
        <v>1400</v>
      </c>
      <c r="N10" s="2">
        <f t="shared" si="8"/>
        <v>350</v>
      </c>
      <c r="P10" s="2">
        <f t="shared" si="13"/>
        <v>388863.63636363635</v>
      </c>
      <c r="Q10" s="9">
        <v>40422</v>
      </c>
      <c r="R10" s="8">
        <f t="shared" si="14"/>
        <v>363636.36363636365</v>
      </c>
      <c r="S10" s="8">
        <f t="shared" si="14"/>
        <v>7575.757575757576</v>
      </c>
      <c r="T10" s="8">
        <f t="shared" si="14"/>
        <v>2878.787878787879</v>
      </c>
      <c r="U10" s="8">
        <f t="shared" si="14"/>
        <v>5303.030303030303</v>
      </c>
      <c r="V10" s="8">
        <f t="shared" si="14"/>
        <v>1363.6363636363637</v>
      </c>
      <c r="W10" s="8">
        <f t="shared" si="14"/>
        <v>6060.606060606061</v>
      </c>
      <c r="X10" s="9">
        <v>40422</v>
      </c>
      <c r="Y10" s="8">
        <f t="shared" si="15"/>
        <v>2.1141649048625792</v>
      </c>
      <c r="Z10" s="8">
        <f t="shared" si="10"/>
        <v>0.90187590187590194</v>
      </c>
      <c r="AA10" s="8">
        <f t="shared" si="10"/>
        <v>0.95959595959595967</v>
      </c>
      <c r="AB10" s="8">
        <f t="shared" si="10"/>
        <v>0.94696969696969702</v>
      </c>
      <c r="AC10" s="8">
        <f t="shared" si="10"/>
        <v>0.97402597402597413</v>
      </c>
      <c r="AD10" s="8">
        <f t="shared" si="10"/>
        <v>0.86580086580086579</v>
      </c>
      <c r="AG10" s="8">
        <f t="shared" si="16"/>
        <v>305909.09090909094</v>
      </c>
      <c r="AH10" s="8">
        <f t="shared" si="11"/>
        <v>6060.606060606061</v>
      </c>
      <c r="AI10" s="8">
        <f t="shared" si="11"/>
        <v>2727.2727272727275</v>
      </c>
      <c r="AJ10" s="8">
        <f t="shared" si="11"/>
        <v>6030.30303030303</v>
      </c>
      <c r="AK10" s="8">
        <f t="shared" si="11"/>
        <v>1318.1818181818182</v>
      </c>
      <c r="AL10" s="8">
        <f t="shared" si="11"/>
        <v>4545.454545454546</v>
      </c>
      <c r="AM10" s="9">
        <v>40422</v>
      </c>
      <c r="AN10" s="8">
        <f t="shared" si="17"/>
        <v>1.778541226215645</v>
      </c>
      <c r="AO10" s="8">
        <f t="shared" si="18"/>
        <v>0.72150072150072153</v>
      </c>
      <c r="AP10" s="8">
        <f t="shared" si="19"/>
        <v>0.90909090909090917</v>
      </c>
      <c r="AQ10" s="8">
        <f t="shared" si="20"/>
        <v>1.0768398268398267</v>
      </c>
      <c r="AR10" s="8">
        <f t="shared" si="21"/>
        <v>0.94155844155844159</v>
      </c>
      <c r="AS10" s="8">
        <f t="shared" si="22"/>
        <v>0.64935064935064934</v>
      </c>
      <c r="AT10" s="8"/>
      <c r="AU10" s="9">
        <v>40422</v>
      </c>
      <c r="AV10" s="2">
        <v>0</v>
      </c>
    </row>
    <row r="11" spans="1:48" x14ac:dyDescent="0.25">
      <c r="A11" s="9">
        <v>40452</v>
      </c>
      <c r="B11" s="2">
        <f t="shared" si="0"/>
        <v>184900</v>
      </c>
      <c r="C11" s="2">
        <f t="shared" si="1"/>
        <v>9030</v>
      </c>
      <c r="D11" s="2">
        <f t="shared" si="2"/>
        <v>3225</v>
      </c>
      <c r="E11" s="2">
        <f t="shared" si="3"/>
        <v>6020</v>
      </c>
      <c r="F11" s="2">
        <f t="shared" si="4"/>
        <v>1505</v>
      </c>
      <c r="G11" s="2">
        <f t="shared" si="5"/>
        <v>7525.0000000000009</v>
      </c>
      <c r="I11" s="2">
        <v>215000</v>
      </c>
      <c r="K11" s="9">
        <v>40452</v>
      </c>
      <c r="L11" s="2">
        <f t="shared" si="6"/>
        <v>806.25</v>
      </c>
      <c r="M11" s="2">
        <f t="shared" si="7"/>
        <v>1505</v>
      </c>
      <c r="N11" s="2">
        <f t="shared" si="8"/>
        <v>376.25</v>
      </c>
      <c r="P11" s="2">
        <f t="shared" si="13"/>
        <v>388863.63636363635</v>
      </c>
      <c r="Q11" s="9">
        <v>40452</v>
      </c>
      <c r="R11" s="8">
        <f t="shared" si="14"/>
        <v>363636.36363636365</v>
      </c>
      <c r="S11" s="8">
        <f t="shared" si="14"/>
        <v>7575.757575757576</v>
      </c>
      <c r="T11" s="8">
        <f t="shared" si="14"/>
        <v>2878.787878787879</v>
      </c>
      <c r="U11" s="8">
        <f t="shared" si="14"/>
        <v>5303.030303030303</v>
      </c>
      <c r="V11" s="8">
        <f t="shared" si="14"/>
        <v>1363.6363636363637</v>
      </c>
      <c r="W11" s="8">
        <f t="shared" si="14"/>
        <v>6060.606060606061</v>
      </c>
      <c r="X11" s="9">
        <v>40452</v>
      </c>
      <c r="Y11" s="8">
        <f t="shared" si="15"/>
        <v>1.9666650277791435</v>
      </c>
      <c r="Z11" s="8">
        <f t="shared" si="10"/>
        <v>0.83895432732642039</v>
      </c>
      <c r="AA11" s="8">
        <f t="shared" si="10"/>
        <v>0.89264740427531131</v>
      </c>
      <c r="AB11" s="8">
        <f t="shared" si="10"/>
        <v>0.88090204369274139</v>
      </c>
      <c r="AC11" s="8">
        <f t="shared" si="10"/>
        <v>0.90607067351253401</v>
      </c>
      <c r="AD11" s="8">
        <f t="shared" si="10"/>
        <v>0.80539615423336353</v>
      </c>
      <c r="AG11" s="8">
        <f t="shared" si="16"/>
        <v>305909.09090909094</v>
      </c>
      <c r="AH11" s="8">
        <f t="shared" si="11"/>
        <v>6060.606060606061</v>
      </c>
      <c r="AI11" s="8">
        <f t="shared" si="11"/>
        <v>2727.2727272727275</v>
      </c>
      <c r="AJ11" s="8">
        <f t="shared" si="11"/>
        <v>6030.30303030303</v>
      </c>
      <c r="AK11" s="8">
        <f t="shared" si="11"/>
        <v>1318.1818181818182</v>
      </c>
      <c r="AL11" s="8">
        <f t="shared" si="11"/>
        <v>4545.454545454546</v>
      </c>
      <c r="AM11" s="9">
        <v>40452</v>
      </c>
      <c r="AN11" s="8">
        <f t="shared" si="17"/>
        <v>1.6544569546192047</v>
      </c>
      <c r="AO11" s="8">
        <f t="shared" si="18"/>
        <v>0.67116346186113629</v>
      </c>
      <c r="AP11" s="8">
        <f t="shared" si="19"/>
        <v>0.84566596194503174</v>
      </c>
      <c r="AQ11" s="8">
        <f t="shared" si="20"/>
        <v>1.0017114668277458</v>
      </c>
      <c r="AR11" s="8">
        <f t="shared" si="21"/>
        <v>0.87586831772878293</v>
      </c>
      <c r="AS11" s="8">
        <f t="shared" si="22"/>
        <v>0.60404711567502267</v>
      </c>
      <c r="AT11" s="8"/>
      <c r="AU11" s="9">
        <v>40452</v>
      </c>
      <c r="AV11" s="2">
        <v>0</v>
      </c>
    </row>
    <row r="12" spans="1:48" x14ac:dyDescent="0.25">
      <c r="A12" s="9">
        <v>40483</v>
      </c>
      <c r="B12" s="2">
        <f t="shared" si="0"/>
        <v>178880</v>
      </c>
      <c r="C12" s="2">
        <f t="shared" si="1"/>
        <v>8736</v>
      </c>
      <c r="D12" s="2">
        <f t="shared" si="2"/>
        <v>3120</v>
      </c>
      <c r="E12" s="2">
        <f t="shared" si="3"/>
        <v>5824</v>
      </c>
      <c r="F12" s="2">
        <f t="shared" si="4"/>
        <v>1456</v>
      </c>
      <c r="G12" s="2">
        <f t="shared" si="5"/>
        <v>7280.0000000000009</v>
      </c>
      <c r="I12" s="2">
        <v>208000</v>
      </c>
      <c r="K12" s="9">
        <v>40483</v>
      </c>
      <c r="L12" s="2">
        <f t="shared" si="6"/>
        <v>780</v>
      </c>
      <c r="M12" s="2">
        <f t="shared" si="7"/>
        <v>1456</v>
      </c>
      <c r="N12" s="2">
        <f t="shared" si="8"/>
        <v>364</v>
      </c>
      <c r="P12" s="2">
        <f t="shared" si="13"/>
        <v>388863.63636363635</v>
      </c>
      <c r="Q12" s="9">
        <v>40483</v>
      </c>
      <c r="R12" s="8">
        <f t="shared" si="14"/>
        <v>363636.36363636365</v>
      </c>
      <c r="S12" s="8">
        <f t="shared" si="14"/>
        <v>7575.757575757576</v>
      </c>
      <c r="T12" s="8">
        <f t="shared" si="14"/>
        <v>2878.787878787879</v>
      </c>
      <c r="U12" s="8">
        <f t="shared" si="14"/>
        <v>5303.030303030303</v>
      </c>
      <c r="V12" s="8">
        <f t="shared" si="14"/>
        <v>1363.6363636363637</v>
      </c>
      <c r="W12" s="8">
        <f t="shared" si="14"/>
        <v>6060.606060606061</v>
      </c>
      <c r="X12" s="9">
        <v>40483</v>
      </c>
      <c r="Y12" s="8">
        <f t="shared" si="15"/>
        <v>2.0328508700601726</v>
      </c>
      <c r="Z12" s="8">
        <f t="shared" si="10"/>
        <v>0.86718836718836723</v>
      </c>
      <c r="AA12" s="8">
        <f t="shared" si="10"/>
        <v>0.92268842268842277</v>
      </c>
      <c r="AB12" s="8">
        <f t="shared" si="10"/>
        <v>0.91054778554778559</v>
      </c>
      <c r="AC12" s="8">
        <f t="shared" si="10"/>
        <v>0.93656343656343666</v>
      </c>
      <c r="AD12" s="8">
        <f t="shared" si="10"/>
        <v>0.8325008325008324</v>
      </c>
      <c r="AG12" s="8">
        <f t="shared" si="16"/>
        <v>305909.09090909094</v>
      </c>
      <c r="AH12" s="8">
        <f t="shared" si="11"/>
        <v>6060.606060606061</v>
      </c>
      <c r="AI12" s="8">
        <f t="shared" si="11"/>
        <v>2727.2727272727275</v>
      </c>
      <c r="AJ12" s="8">
        <f t="shared" si="11"/>
        <v>6030.30303030303</v>
      </c>
      <c r="AK12" s="8">
        <f t="shared" si="11"/>
        <v>1318.1818181818182</v>
      </c>
      <c r="AL12" s="8">
        <f t="shared" si="11"/>
        <v>4545.454545454546</v>
      </c>
      <c r="AM12" s="9">
        <v>40483</v>
      </c>
      <c r="AN12" s="8">
        <f t="shared" si="17"/>
        <v>1.7101357944381201</v>
      </c>
      <c r="AO12" s="8">
        <f t="shared" si="18"/>
        <v>0.69375069375069376</v>
      </c>
      <c r="AP12" s="8">
        <f t="shared" si="19"/>
        <v>0.87412587412587417</v>
      </c>
      <c r="AQ12" s="8">
        <f t="shared" si="20"/>
        <v>1.0354229104229105</v>
      </c>
      <c r="AR12" s="8">
        <f t="shared" si="21"/>
        <v>0.90534465534465536</v>
      </c>
      <c r="AS12" s="8">
        <f t="shared" si="22"/>
        <v>0.62437562437562433</v>
      </c>
      <c r="AT12" s="8"/>
      <c r="AU12" s="9">
        <v>40483</v>
      </c>
      <c r="AV12" s="2">
        <v>0</v>
      </c>
    </row>
    <row r="13" spans="1:48" x14ac:dyDescent="0.25">
      <c r="A13" s="9">
        <v>40513</v>
      </c>
      <c r="B13" s="2">
        <f t="shared" si="0"/>
        <v>181460</v>
      </c>
      <c r="C13" s="2">
        <f t="shared" si="1"/>
        <v>8862</v>
      </c>
      <c r="D13" s="2">
        <f t="shared" si="2"/>
        <v>3165</v>
      </c>
      <c r="E13" s="2">
        <f t="shared" si="3"/>
        <v>5908</v>
      </c>
      <c r="F13" s="2">
        <f t="shared" si="4"/>
        <v>1477</v>
      </c>
      <c r="G13" s="2">
        <f t="shared" si="5"/>
        <v>7385.0000000000009</v>
      </c>
      <c r="I13" s="2">
        <v>211000</v>
      </c>
      <c r="K13" s="9">
        <v>40513</v>
      </c>
      <c r="L13" s="2">
        <f t="shared" si="6"/>
        <v>791.25</v>
      </c>
      <c r="M13" s="2">
        <f t="shared" si="7"/>
        <v>1477</v>
      </c>
      <c r="N13" s="2">
        <f t="shared" si="8"/>
        <v>369.25</v>
      </c>
      <c r="P13" s="2">
        <f t="shared" si="13"/>
        <v>388863.63636363635</v>
      </c>
      <c r="Q13" s="9">
        <v>40513</v>
      </c>
      <c r="R13" s="8">
        <f t="shared" si="14"/>
        <v>363636.36363636365</v>
      </c>
      <c r="S13" s="8">
        <f t="shared" si="14"/>
        <v>7575.757575757576</v>
      </c>
      <c r="T13" s="8">
        <f t="shared" si="14"/>
        <v>2878.787878787879</v>
      </c>
      <c r="U13" s="8">
        <f t="shared" si="14"/>
        <v>5303.030303030303</v>
      </c>
      <c r="V13" s="8">
        <f t="shared" si="14"/>
        <v>1363.6363636363637</v>
      </c>
      <c r="W13" s="8">
        <f t="shared" si="14"/>
        <v>6060.606060606061</v>
      </c>
      <c r="X13" s="9">
        <v>40513</v>
      </c>
      <c r="Y13" s="8">
        <f t="shared" si="15"/>
        <v>2.0039477771209282</v>
      </c>
      <c r="Z13" s="8">
        <f t="shared" si="10"/>
        <v>0.8548586747638881</v>
      </c>
      <c r="AA13" s="8">
        <f t="shared" si="10"/>
        <v>0.90956962994877688</v>
      </c>
      <c r="AB13" s="8">
        <f t="shared" si="10"/>
        <v>0.89760160850208248</v>
      </c>
      <c r="AC13" s="8">
        <f t="shared" si="10"/>
        <v>0.92324736874499913</v>
      </c>
      <c r="AD13" s="8">
        <f t="shared" si="10"/>
        <v>0.82066432777333242</v>
      </c>
      <c r="AG13" s="8">
        <f t="shared" si="16"/>
        <v>305909.09090909094</v>
      </c>
      <c r="AH13" s="8">
        <f t="shared" si="11"/>
        <v>6060.606060606061</v>
      </c>
      <c r="AI13" s="8">
        <f t="shared" si="11"/>
        <v>2727.2727272727275</v>
      </c>
      <c r="AJ13" s="8">
        <f t="shared" si="11"/>
        <v>6030.30303030303</v>
      </c>
      <c r="AK13" s="8">
        <f t="shared" si="11"/>
        <v>1318.1818181818182</v>
      </c>
      <c r="AL13" s="8">
        <f t="shared" si="11"/>
        <v>4545.454545454546</v>
      </c>
      <c r="AM13" s="9">
        <v>40513</v>
      </c>
      <c r="AN13" s="8">
        <f t="shared" si="17"/>
        <v>1.685821067502981</v>
      </c>
      <c r="AO13" s="8">
        <f t="shared" si="18"/>
        <v>0.68388693981111048</v>
      </c>
      <c r="AP13" s="8">
        <f t="shared" si="19"/>
        <v>0.86169754416199917</v>
      </c>
      <c r="AQ13" s="8">
        <f t="shared" si="20"/>
        <v>1.0207012576680823</v>
      </c>
      <c r="AR13" s="8">
        <f t="shared" si="21"/>
        <v>0.89247245645349915</v>
      </c>
      <c r="AS13" s="8">
        <f t="shared" si="22"/>
        <v>0.61549824582999935</v>
      </c>
      <c r="AT13" s="8"/>
      <c r="AU13" s="9">
        <v>40513</v>
      </c>
      <c r="AV13" s="2">
        <v>0</v>
      </c>
    </row>
    <row r="14" spans="1:48" x14ac:dyDescent="0.25">
      <c r="A14" s="9">
        <v>40544</v>
      </c>
      <c r="B14" s="2">
        <f t="shared" si="0"/>
        <v>184900</v>
      </c>
      <c r="C14" s="2">
        <f t="shared" si="1"/>
        <v>9030</v>
      </c>
      <c r="D14" s="2">
        <f t="shared" si="2"/>
        <v>3225</v>
      </c>
      <c r="E14" s="2">
        <f t="shared" si="3"/>
        <v>6020</v>
      </c>
      <c r="F14" s="2">
        <f t="shared" si="4"/>
        <v>1505</v>
      </c>
      <c r="G14" s="2">
        <f t="shared" si="5"/>
        <v>7525.0000000000009</v>
      </c>
      <c r="I14" s="2">
        <v>215000</v>
      </c>
      <c r="K14" s="9">
        <v>40544</v>
      </c>
      <c r="L14" s="2">
        <f t="shared" si="6"/>
        <v>806.25</v>
      </c>
      <c r="M14" s="2">
        <f t="shared" si="7"/>
        <v>1505</v>
      </c>
      <c r="N14" s="2">
        <f t="shared" si="8"/>
        <v>376.25</v>
      </c>
      <c r="P14" s="2">
        <f t="shared" si="13"/>
        <v>388863.63636363635</v>
      </c>
      <c r="Q14" s="9">
        <v>40544</v>
      </c>
      <c r="R14" s="8">
        <f t="shared" si="14"/>
        <v>363636.36363636365</v>
      </c>
      <c r="S14" s="8">
        <f t="shared" si="14"/>
        <v>7575.757575757576</v>
      </c>
      <c r="T14" s="8">
        <f t="shared" si="14"/>
        <v>2878.787878787879</v>
      </c>
      <c r="U14" s="8">
        <f t="shared" si="14"/>
        <v>5303.030303030303</v>
      </c>
      <c r="V14" s="8">
        <f t="shared" si="14"/>
        <v>1363.6363636363637</v>
      </c>
      <c r="W14" s="8">
        <f t="shared" si="14"/>
        <v>6060.606060606061</v>
      </c>
      <c r="X14" s="9">
        <v>40544</v>
      </c>
      <c r="Y14" s="8">
        <f t="shared" si="15"/>
        <v>1.9666650277791435</v>
      </c>
      <c r="Z14" s="8">
        <f t="shared" si="10"/>
        <v>0.83895432732642039</v>
      </c>
      <c r="AA14" s="8">
        <f t="shared" si="10"/>
        <v>0.89264740427531131</v>
      </c>
      <c r="AB14" s="8">
        <f t="shared" si="10"/>
        <v>0.88090204369274139</v>
      </c>
      <c r="AC14" s="8">
        <f t="shared" si="10"/>
        <v>0.90607067351253401</v>
      </c>
      <c r="AD14" s="8">
        <f t="shared" si="10"/>
        <v>0.80539615423336353</v>
      </c>
      <c r="AG14" s="8">
        <f t="shared" si="16"/>
        <v>305909.09090909094</v>
      </c>
      <c r="AH14" s="8">
        <f t="shared" si="11"/>
        <v>6060.606060606061</v>
      </c>
      <c r="AI14" s="8">
        <f t="shared" si="11"/>
        <v>2727.2727272727275</v>
      </c>
      <c r="AJ14" s="8">
        <f t="shared" si="11"/>
        <v>6030.30303030303</v>
      </c>
      <c r="AK14" s="8">
        <f t="shared" si="11"/>
        <v>1318.1818181818182</v>
      </c>
      <c r="AL14" s="8">
        <f t="shared" si="11"/>
        <v>4545.454545454546</v>
      </c>
      <c r="AM14" s="9">
        <v>40544</v>
      </c>
      <c r="AN14" s="8">
        <f t="shared" si="17"/>
        <v>1.6544569546192047</v>
      </c>
      <c r="AO14" s="8">
        <f t="shared" si="18"/>
        <v>0.67116346186113629</v>
      </c>
      <c r="AP14" s="8">
        <f t="shared" si="19"/>
        <v>0.84566596194503174</v>
      </c>
      <c r="AQ14" s="8">
        <f t="shared" si="20"/>
        <v>1.0017114668277458</v>
      </c>
      <c r="AR14" s="8">
        <f t="shared" si="21"/>
        <v>0.87586831772878293</v>
      </c>
      <c r="AS14" s="8">
        <f t="shared" si="22"/>
        <v>0.60404711567502267</v>
      </c>
      <c r="AT14" s="8"/>
      <c r="AU14" s="9">
        <v>40544</v>
      </c>
      <c r="AV14">
        <v>663000</v>
      </c>
    </row>
    <row r="15" spans="1:48" x14ac:dyDescent="0.25">
      <c r="A15" s="9">
        <v>40575</v>
      </c>
      <c r="B15" s="2">
        <f t="shared" si="0"/>
        <v>187480</v>
      </c>
      <c r="C15" s="2">
        <f t="shared" si="1"/>
        <v>9156</v>
      </c>
      <c r="D15" s="2">
        <f t="shared" si="2"/>
        <v>3270</v>
      </c>
      <c r="E15" s="2">
        <f t="shared" si="3"/>
        <v>6104</v>
      </c>
      <c r="F15" s="2">
        <f t="shared" si="4"/>
        <v>1526</v>
      </c>
      <c r="G15" s="2">
        <f t="shared" si="5"/>
        <v>7630.0000000000009</v>
      </c>
      <c r="I15" s="2">
        <v>218000</v>
      </c>
      <c r="K15" s="9">
        <v>40575</v>
      </c>
      <c r="L15" s="2">
        <f t="shared" si="6"/>
        <v>817.5</v>
      </c>
      <c r="M15" s="2">
        <f t="shared" si="7"/>
        <v>1526</v>
      </c>
      <c r="N15" s="2">
        <f t="shared" si="8"/>
        <v>381.5</v>
      </c>
      <c r="P15" s="2">
        <f t="shared" si="13"/>
        <v>388863.63636363635</v>
      </c>
      <c r="Q15" s="9">
        <v>40575</v>
      </c>
      <c r="R15" s="8">
        <f t="shared" si="14"/>
        <v>363636.36363636365</v>
      </c>
      <c r="S15" s="8">
        <f t="shared" si="14"/>
        <v>7575.757575757576</v>
      </c>
      <c r="T15" s="8">
        <f t="shared" si="14"/>
        <v>2878.787878787879</v>
      </c>
      <c r="U15" s="8">
        <f t="shared" si="14"/>
        <v>5303.030303030303</v>
      </c>
      <c r="V15" s="8">
        <f t="shared" si="14"/>
        <v>1363.6363636363637</v>
      </c>
      <c r="W15" s="8">
        <f t="shared" si="14"/>
        <v>6060.606060606061</v>
      </c>
      <c r="X15" s="9">
        <v>40575</v>
      </c>
      <c r="Y15" s="8">
        <f t="shared" si="15"/>
        <v>1.9396008301491554</v>
      </c>
      <c r="Z15" s="8">
        <f t="shared" si="10"/>
        <v>0.8274090842898183</v>
      </c>
      <c r="AA15" s="8">
        <f t="shared" si="10"/>
        <v>0.88036326568436662</v>
      </c>
      <c r="AB15" s="8">
        <f t="shared" si="10"/>
        <v>0.86877953850430911</v>
      </c>
      <c r="AC15" s="8">
        <f t="shared" si="10"/>
        <v>0.89360181103300373</v>
      </c>
      <c r="AD15" s="8">
        <f t="shared" si="10"/>
        <v>0.79431272091822547</v>
      </c>
      <c r="AG15" s="8">
        <f t="shared" si="16"/>
        <v>305909.09090909094</v>
      </c>
      <c r="AH15" s="8">
        <f t="shared" si="11"/>
        <v>6060.606060606061</v>
      </c>
      <c r="AI15" s="8">
        <f t="shared" si="11"/>
        <v>2727.2727272727275</v>
      </c>
      <c r="AJ15" s="8">
        <f t="shared" si="11"/>
        <v>6030.30303030303</v>
      </c>
      <c r="AK15" s="8">
        <f t="shared" si="11"/>
        <v>1318.1818181818182</v>
      </c>
      <c r="AL15" s="8">
        <f t="shared" si="11"/>
        <v>4545.454545454546</v>
      </c>
      <c r="AM15" s="9">
        <v>40575</v>
      </c>
      <c r="AN15" s="8">
        <f t="shared" si="17"/>
        <v>1.6316891983629771</v>
      </c>
      <c r="AO15" s="8">
        <f t="shared" si="18"/>
        <v>0.66192726743185459</v>
      </c>
      <c r="AP15" s="8">
        <f t="shared" si="19"/>
        <v>0.8340283569641368</v>
      </c>
      <c r="AQ15" s="8">
        <f t="shared" si="20"/>
        <v>0.98792644664204288</v>
      </c>
      <c r="AR15" s="8">
        <f t="shared" si="21"/>
        <v>0.86381508399857032</v>
      </c>
      <c r="AS15" s="8">
        <f t="shared" si="22"/>
        <v>0.59573454068866916</v>
      </c>
      <c r="AT15" s="8"/>
      <c r="AU15" s="9">
        <v>40575</v>
      </c>
      <c r="AV15" s="2">
        <v>650000</v>
      </c>
    </row>
    <row r="16" spans="1:48" x14ac:dyDescent="0.25">
      <c r="A16" s="9">
        <v>40603</v>
      </c>
      <c r="B16" s="2">
        <f t="shared" si="0"/>
        <v>171140</v>
      </c>
      <c r="C16" s="2">
        <f t="shared" si="1"/>
        <v>8358</v>
      </c>
      <c r="D16" s="2">
        <f t="shared" si="2"/>
        <v>2985</v>
      </c>
      <c r="E16" s="2">
        <f t="shared" si="3"/>
        <v>5572</v>
      </c>
      <c r="F16" s="2">
        <f t="shared" si="4"/>
        <v>1393</v>
      </c>
      <c r="G16" s="2">
        <f t="shared" si="5"/>
        <v>6965.0000000000009</v>
      </c>
      <c r="I16" s="2">
        <v>199000</v>
      </c>
      <c r="K16" s="9">
        <v>40603</v>
      </c>
      <c r="L16" s="2">
        <f t="shared" si="6"/>
        <v>746.25</v>
      </c>
      <c r="M16" s="2">
        <f t="shared" si="7"/>
        <v>1393</v>
      </c>
      <c r="N16" s="2">
        <f t="shared" si="8"/>
        <v>348.25</v>
      </c>
      <c r="P16" s="2">
        <f t="shared" si="13"/>
        <v>388863.63636363635</v>
      </c>
      <c r="Q16" s="9">
        <v>40603</v>
      </c>
      <c r="R16" s="8">
        <f t="shared" si="14"/>
        <v>363636.36363636365</v>
      </c>
      <c r="S16" s="8">
        <f t="shared" si="14"/>
        <v>7575.757575757576</v>
      </c>
      <c r="T16" s="8">
        <f t="shared" si="14"/>
        <v>2878.787878787879</v>
      </c>
      <c r="U16" s="8">
        <f t="shared" si="14"/>
        <v>5303.030303030303</v>
      </c>
      <c r="V16" s="8">
        <f t="shared" si="14"/>
        <v>1363.6363636363637</v>
      </c>
      <c r="W16" s="8">
        <f t="shared" si="14"/>
        <v>6060.606060606061</v>
      </c>
      <c r="X16" s="9">
        <v>40603</v>
      </c>
      <c r="Y16" s="8">
        <f t="shared" si="15"/>
        <v>2.1247888491081199</v>
      </c>
      <c r="Z16" s="8">
        <f t="shared" si="10"/>
        <v>0.90640794158382099</v>
      </c>
      <c r="AA16" s="8">
        <f t="shared" si="10"/>
        <v>0.96441804984518564</v>
      </c>
      <c r="AB16" s="8">
        <f t="shared" si="10"/>
        <v>0.95172833866301199</v>
      </c>
      <c r="AC16" s="8">
        <f t="shared" si="10"/>
        <v>0.9789205769105267</v>
      </c>
      <c r="AD16" s="8">
        <f t="shared" si="10"/>
        <v>0.87015162392046808</v>
      </c>
      <c r="AG16" s="8">
        <f t="shared" si="16"/>
        <v>305909.09090909094</v>
      </c>
      <c r="AH16" s="8">
        <f t="shared" si="11"/>
        <v>6060.606060606061</v>
      </c>
      <c r="AI16" s="8">
        <f t="shared" si="11"/>
        <v>2727.2727272727275</v>
      </c>
      <c r="AJ16" s="8">
        <f t="shared" si="11"/>
        <v>6030.30303030303</v>
      </c>
      <c r="AK16" s="8">
        <f t="shared" si="11"/>
        <v>1318.1818181818182</v>
      </c>
      <c r="AL16" s="8">
        <f t="shared" si="11"/>
        <v>4545.454545454546</v>
      </c>
      <c r="AM16" s="9">
        <v>40603</v>
      </c>
      <c r="AN16" s="8">
        <f t="shared" si="17"/>
        <v>1.7874786193122061</v>
      </c>
      <c r="AO16" s="8">
        <f t="shared" si="18"/>
        <v>0.72512635326705688</v>
      </c>
      <c r="AP16" s="8">
        <f t="shared" si="19"/>
        <v>0.91365920511649157</v>
      </c>
      <c r="AQ16" s="8">
        <f t="shared" si="20"/>
        <v>1.0822510822510822</v>
      </c>
      <c r="AR16" s="8">
        <f t="shared" si="21"/>
        <v>0.94628989101350913</v>
      </c>
      <c r="AS16" s="8">
        <f t="shared" si="22"/>
        <v>0.65261371794035106</v>
      </c>
      <c r="AT16" s="8"/>
      <c r="AU16" s="9">
        <v>40603</v>
      </c>
      <c r="AV16" s="2">
        <v>614000</v>
      </c>
    </row>
    <row r="17" spans="1:48" x14ac:dyDescent="0.25">
      <c r="A17" s="9">
        <v>40634</v>
      </c>
      <c r="B17" s="2">
        <f t="shared" si="0"/>
        <v>173720</v>
      </c>
      <c r="C17" s="2">
        <f t="shared" si="1"/>
        <v>8484</v>
      </c>
      <c r="D17" s="2">
        <f t="shared" si="2"/>
        <v>3030</v>
      </c>
      <c r="E17" s="2">
        <f t="shared" si="3"/>
        <v>5656</v>
      </c>
      <c r="F17" s="2">
        <f t="shared" si="4"/>
        <v>1414</v>
      </c>
      <c r="G17" s="2">
        <f t="shared" si="5"/>
        <v>7070.0000000000009</v>
      </c>
      <c r="I17" s="2">
        <v>202000</v>
      </c>
      <c r="K17" s="9">
        <v>40634</v>
      </c>
      <c r="L17" s="2">
        <f t="shared" si="6"/>
        <v>757.5</v>
      </c>
      <c r="M17" s="2">
        <f t="shared" si="7"/>
        <v>1414</v>
      </c>
      <c r="N17" s="2">
        <f t="shared" si="8"/>
        <v>353.5</v>
      </c>
      <c r="P17" s="2">
        <f t="shared" si="13"/>
        <v>388863.63636363635</v>
      </c>
      <c r="Q17" s="9">
        <v>40634</v>
      </c>
      <c r="R17" s="8">
        <f t="shared" si="14"/>
        <v>363636.36363636365</v>
      </c>
      <c r="S17" s="8">
        <f t="shared" si="14"/>
        <v>7575.757575757576</v>
      </c>
      <c r="T17" s="8">
        <f t="shared" si="14"/>
        <v>2878.787878787879</v>
      </c>
      <c r="U17" s="8">
        <f t="shared" si="14"/>
        <v>5303.030303030303</v>
      </c>
      <c r="V17" s="8">
        <f t="shared" si="14"/>
        <v>1363.6363636363637</v>
      </c>
      <c r="W17" s="8">
        <f t="shared" si="14"/>
        <v>6060.606060606061</v>
      </c>
      <c r="X17" s="9">
        <v>40634</v>
      </c>
      <c r="Y17" s="8">
        <f t="shared" si="15"/>
        <v>2.0932325790718607</v>
      </c>
      <c r="Z17" s="8">
        <f t="shared" si="10"/>
        <v>0.89294643750089298</v>
      </c>
      <c r="AA17" s="8">
        <f t="shared" si="10"/>
        <v>0.95009500950095016</v>
      </c>
      <c r="AB17" s="8">
        <f t="shared" si="10"/>
        <v>0.93759375937593759</v>
      </c>
      <c r="AC17" s="8">
        <f t="shared" si="10"/>
        <v>0.96438215250096448</v>
      </c>
      <c r="AD17" s="8">
        <f t="shared" si="10"/>
        <v>0.85722858000085722</v>
      </c>
      <c r="AG17" s="8">
        <f t="shared" si="16"/>
        <v>305909.09090909094</v>
      </c>
      <c r="AH17" s="8">
        <f t="shared" si="11"/>
        <v>6060.606060606061</v>
      </c>
      <c r="AI17" s="8">
        <f t="shared" si="11"/>
        <v>2727.2727272727275</v>
      </c>
      <c r="AJ17" s="8">
        <f t="shared" si="11"/>
        <v>6030.30303030303</v>
      </c>
      <c r="AK17" s="8">
        <f t="shared" si="11"/>
        <v>1318.1818181818182</v>
      </c>
      <c r="AL17" s="8">
        <f t="shared" si="11"/>
        <v>4545.454545454546</v>
      </c>
      <c r="AM17" s="9">
        <v>40634</v>
      </c>
      <c r="AN17" s="8">
        <f t="shared" si="17"/>
        <v>1.7609319071442029</v>
      </c>
      <c r="AO17" s="8">
        <f t="shared" si="18"/>
        <v>0.71435715000071442</v>
      </c>
      <c r="AP17" s="8">
        <f t="shared" si="19"/>
        <v>0.90009000900090019</v>
      </c>
      <c r="AQ17" s="8">
        <f t="shared" si="20"/>
        <v>1.0661780463760662</v>
      </c>
      <c r="AR17" s="8">
        <f t="shared" si="21"/>
        <v>0.93223608075093223</v>
      </c>
      <c r="AS17" s="8">
        <f t="shared" si="22"/>
        <v>0.64292143500064292</v>
      </c>
      <c r="AT17" s="8"/>
      <c r="AU17" s="9">
        <v>40634</v>
      </c>
      <c r="AV17" s="2">
        <v>600000</v>
      </c>
    </row>
    <row r="18" spans="1:48" x14ac:dyDescent="0.25">
      <c r="A18" s="9">
        <v>40664</v>
      </c>
      <c r="B18" s="2">
        <f t="shared" si="0"/>
        <v>182676.04</v>
      </c>
      <c r="C18" s="2">
        <f t="shared" si="1"/>
        <v>8921.3880000000008</v>
      </c>
      <c r="D18" s="2">
        <f t="shared" si="2"/>
        <v>3186.21</v>
      </c>
      <c r="E18" s="2">
        <f t="shared" si="3"/>
        <v>5947.5920000000006</v>
      </c>
      <c r="F18" s="2">
        <f t="shared" si="4"/>
        <v>1486.8980000000001</v>
      </c>
      <c r="G18" s="2">
        <f t="shared" si="5"/>
        <v>7434.4900000000007</v>
      </c>
      <c r="I18" s="2">
        <v>212414</v>
      </c>
      <c r="K18" s="9">
        <v>40664</v>
      </c>
      <c r="L18" s="2">
        <f t="shared" si="6"/>
        <v>796.55250000000001</v>
      </c>
      <c r="M18" s="2">
        <f t="shared" si="7"/>
        <v>1486.8980000000001</v>
      </c>
      <c r="N18" s="2">
        <f t="shared" si="8"/>
        <v>371.72450000000003</v>
      </c>
      <c r="P18" s="2">
        <f t="shared" si="13"/>
        <v>388863.63636363635</v>
      </c>
      <c r="Q18" s="9">
        <v>40664</v>
      </c>
      <c r="R18" s="8">
        <f t="shared" si="14"/>
        <v>363636.36363636365</v>
      </c>
      <c r="S18" s="8">
        <f t="shared" si="14"/>
        <v>7575.757575757576</v>
      </c>
      <c r="T18" s="8">
        <f t="shared" si="14"/>
        <v>2878.787878787879</v>
      </c>
      <c r="U18" s="8">
        <f t="shared" si="14"/>
        <v>5303.030303030303</v>
      </c>
      <c r="V18" s="8">
        <f t="shared" si="14"/>
        <v>1363.6363636363637</v>
      </c>
      <c r="W18" s="8">
        <f t="shared" si="14"/>
        <v>6060.606060606061</v>
      </c>
      <c r="X18" s="9">
        <v>40664</v>
      </c>
      <c r="Y18" s="8">
        <f t="shared" si="15"/>
        <v>1.9906078741161874</v>
      </c>
      <c r="Z18" s="8">
        <f t="shared" ref="Z18:Z67" si="23">S18/C18</f>
        <v>0.84916804153765935</v>
      </c>
      <c r="AA18" s="8">
        <f t="shared" ref="AA18:AA67" si="24">T18/D18</f>
        <v>0.90351479619606956</v>
      </c>
      <c r="AB18" s="8">
        <f t="shared" ref="AB18:AB67" si="25">U18/E18</f>
        <v>0.89162644361454224</v>
      </c>
      <c r="AC18" s="8">
        <f t="shared" ref="AC18:AC67" si="26">V18/F18</f>
        <v>0.91710148486067211</v>
      </c>
      <c r="AD18" s="8">
        <f t="shared" ref="AD18:AD67" si="27">W18/G18</f>
        <v>0.81520131987615296</v>
      </c>
      <c r="AG18" s="8">
        <f t="shared" si="16"/>
        <v>305909.09090909094</v>
      </c>
      <c r="AH18" s="8">
        <f t="shared" si="16"/>
        <v>6060.606060606061</v>
      </c>
      <c r="AI18" s="8">
        <f t="shared" si="16"/>
        <v>2727.2727272727275</v>
      </c>
      <c r="AJ18" s="8">
        <f t="shared" si="16"/>
        <v>6030.30303030303</v>
      </c>
      <c r="AK18" s="8">
        <f t="shared" si="16"/>
        <v>1318.1818181818182</v>
      </c>
      <c r="AL18" s="8">
        <f t="shared" si="16"/>
        <v>4545.454545454546</v>
      </c>
      <c r="AM18" s="9">
        <v>40664</v>
      </c>
      <c r="AN18" s="8">
        <f t="shared" si="17"/>
        <v>1.6745988741002429</v>
      </c>
      <c r="AO18" s="8">
        <f t="shared" si="18"/>
        <v>0.67933443323012743</v>
      </c>
      <c r="AP18" s="8">
        <f t="shared" si="19"/>
        <v>0.85596138586996073</v>
      </c>
      <c r="AQ18" s="8">
        <f t="shared" si="20"/>
        <v>1.0139066415959652</v>
      </c>
      <c r="AR18" s="8">
        <f t="shared" si="21"/>
        <v>0.88653143536531631</v>
      </c>
      <c r="AS18" s="8">
        <f t="shared" si="22"/>
        <v>0.61140098990711478</v>
      </c>
      <c r="AT18" s="8"/>
      <c r="AU18" s="9">
        <v>40664</v>
      </c>
      <c r="AV18" s="2">
        <v>675000</v>
      </c>
    </row>
    <row r="19" spans="1:48" x14ac:dyDescent="0.25">
      <c r="A19" s="9">
        <v>40695</v>
      </c>
      <c r="B19" s="2">
        <f t="shared" si="0"/>
        <v>183180</v>
      </c>
      <c r="C19" s="2">
        <f t="shared" si="1"/>
        <v>8946</v>
      </c>
      <c r="D19" s="2">
        <f t="shared" si="2"/>
        <v>3195</v>
      </c>
      <c r="E19" s="2">
        <f t="shared" si="3"/>
        <v>5964</v>
      </c>
      <c r="F19" s="2">
        <f t="shared" si="4"/>
        <v>1491</v>
      </c>
      <c r="G19" s="2">
        <f t="shared" si="5"/>
        <v>7455.0000000000009</v>
      </c>
      <c r="I19" s="2">
        <v>213000</v>
      </c>
      <c r="K19" s="9">
        <v>40695</v>
      </c>
      <c r="L19" s="2">
        <f t="shared" si="6"/>
        <v>798.75</v>
      </c>
      <c r="M19" s="2">
        <f t="shared" si="7"/>
        <v>1491</v>
      </c>
      <c r="N19" s="2">
        <f t="shared" si="8"/>
        <v>372.75</v>
      </c>
      <c r="P19" s="2">
        <f t="shared" si="13"/>
        <v>388863.63636363635</v>
      </c>
      <c r="Q19" s="9">
        <v>40695</v>
      </c>
      <c r="R19" s="8">
        <f t="shared" si="14"/>
        <v>363636.36363636365</v>
      </c>
      <c r="S19" s="8">
        <f t="shared" si="14"/>
        <v>7575.757575757576</v>
      </c>
      <c r="T19" s="8">
        <f t="shared" si="14"/>
        <v>2878.787878787879</v>
      </c>
      <c r="U19" s="8">
        <f t="shared" si="14"/>
        <v>5303.030303030303</v>
      </c>
      <c r="V19" s="8">
        <f t="shared" si="14"/>
        <v>1363.6363636363637</v>
      </c>
      <c r="W19" s="8">
        <f t="shared" si="14"/>
        <v>6060.606060606061</v>
      </c>
      <c r="X19" s="9">
        <v>40695</v>
      </c>
      <c r="Y19" s="8">
        <f t="shared" si="15"/>
        <v>1.9851313660681495</v>
      </c>
      <c r="Z19" s="8">
        <f t="shared" si="23"/>
        <v>0.84683183274732576</v>
      </c>
      <c r="AA19" s="8">
        <f t="shared" si="24"/>
        <v>0.90102907004315458</v>
      </c>
      <c r="AB19" s="8">
        <f t="shared" si="25"/>
        <v>0.88917342438469193</v>
      </c>
      <c r="AC19" s="8">
        <f t="shared" si="26"/>
        <v>0.91457837936711184</v>
      </c>
      <c r="AD19" s="8">
        <f t="shared" si="27"/>
        <v>0.81295855943743267</v>
      </c>
      <c r="AG19" s="8">
        <f t="shared" si="16"/>
        <v>305909.09090909094</v>
      </c>
      <c r="AH19" s="8">
        <f t="shared" si="16"/>
        <v>6060.606060606061</v>
      </c>
      <c r="AI19" s="8">
        <f t="shared" si="16"/>
        <v>2727.2727272727275</v>
      </c>
      <c r="AJ19" s="8">
        <f t="shared" si="16"/>
        <v>6030.30303030303</v>
      </c>
      <c r="AK19" s="8">
        <f t="shared" si="16"/>
        <v>1318.1818181818182</v>
      </c>
      <c r="AL19" s="8">
        <f t="shared" si="16"/>
        <v>4545.454545454546</v>
      </c>
      <c r="AM19" s="9">
        <v>40695</v>
      </c>
      <c r="AN19" s="8">
        <f t="shared" si="17"/>
        <v>1.669991761704831</v>
      </c>
      <c r="AO19" s="8">
        <f t="shared" si="18"/>
        <v>0.67746546619786063</v>
      </c>
      <c r="AP19" s="8">
        <f t="shared" si="19"/>
        <v>0.85360648740930434</v>
      </c>
      <c r="AQ19" s="8">
        <f t="shared" si="20"/>
        <v>1.0111172083003068</v>
      </c>
      <c r="AR19" s="8">
        <f t="shared" si="21"/>
        <v>0.88409243338820809</v>
      </c>
      <c r="AS19" s="8">
        <f t="shared" si="22"/>
        <v>0.60971891957807445</v>
      </c>
      <c r="AT19" s="8"/>
      <c r="AU19" s="9">
        <v>40695</v>
      </c>
      <c r="AV19" s="2">
        <v>650000</v>
      </c>
    </row>
    <row r="20" spans="1:48" x14ac:dyDescent="0.25">
      <c r="A20" s="9">
        <v>40725</v>
      </c>
      <c r="B20" s="2">
        <f t="shared" si="0"/>
        <v>184040</v>
      </c>
      <c r="C20" s="2">
        <f t="shared" si="1"/>
        <v>8988</v>
      </c>
      <c r="D20" s="2">
        <f t="shared" si="2"/>
        <v>3210</v>
      </c>
      <c r="E20" s="2">
        <f t="shared" si="3"/>
        <v>5992</v>
      </c>
      <c r="F20" s="2">
        <f t="shared" si="4"/>
        <v>1498</v>
      </c>
      <c r="G20" s="2">
        <f t="shared" si="5"/>
        <v>7490.0000000000009</v>
      </c>
      <c r="I20" s="2">
        <v>214000</v>
      </c>
      <c r="K20" s="9">
        <v>40725</v>
      </c>
      <c r="L20" s="2">
        <f t="shared" si="6"/>
        <v>802.5</v>
      </c>
      <c r="M20" s="2">
        <f t="shared" si="7"/>
        <v>1498</v>
      </c>
      <c r="N20" s="2">
        <f t="shared" si="8"/>
        <v>374.5</v>
      </c>
      <c r="P20" s="2">
        <f t="shared" si="13"/>
        <v>388863.63636363635</v>
      </c>
      <c r="Q20" s="9">
        <v>40725</v>
      </c>
      <c r="R20" s="8">
        <f t="shared" si="14"/>
        <v>363636.36363636365</v>
      </c>
      <c r="S20" s="8">
        <f t="shared" si="14"/>
        <v>7575.757575757576</v>
      </c>
      <c r="T20" s="8">
        <f t="shared" si="14"/>
        <v>2878.787878787879</v>
      </c>
      <c r="U20" s="8">
        <f t="shared" si="14"/>
        <v>5303.030303030303</v>
      </c>
      <c r="V20" s="8">
        <f t="shared" si="14"/>
        <v>1363.6363636363637</v>
      </c>
      <c r="W20" s="8">
        <f t="shared" si="14"/>
        <v>6060.606060606061</v>
      </c>
      <c r="X20" s="9">
        <v>40725</v>
      </c>
      <c r="Y20" s="8">
        <f t="shared" si="15"/>
        <v>1.9758550512734387</v>
      </c>
      <c r="Z20" s="8">
        <f t="shared" si="23"/>
        <v>0.84287467465037558</v>
      </c>
      <c r="AA20" s="8">
        <f t="shared" si="24"/>
        <v>0.89681865382799963</v>
      </c>
      <c r="AB20" s="8">
        <f t="shared" si="25"/>
        <v>0.88501840838289436</v>
      </c>
      <c r="AC20" s="8">
        <f t="shared" si="26"/>
        <v>0.91030464862240568</v>
      </c>
      <c r="AD20" s="8">
        <f t="shared" si="27"/>
        <v>0.80915968766436053</v>
      </c>
      <c r="AG20" s="8">
        <f t="shared" si="16"/>
        <v>305909.09090909094</v>
      </c>
      <c r="AH20" s="8">
        <f t="shared" si="16"/>
        <v>6060.606060606061</v>
      </c>
      <c r="AI20" s="8">
        <f t="shared" si="16"/>
        <v>2727.2727272727275</v>
      </c>
      <c r="AJ20" s="8">
        <f t="shared" si="16"/>
        <v>6030.30303030303</v>
      </c>
      <c r="AK20" s="8">
        <f t="shared" si="16"/>
        <v>1318.1818181818182</v>
      </c>
      <c r="AL20" s="8">
        <f t="shared" si="16"/>
        <v>4545.454545454546</v>
      </c>
      <c r="AM20" s="9">
        <v>40725</v>
      </c>
      <c r="AN20" s="8">
        <f t="shared" si="17"/>
        <v>1.6621880618837803</v>
      </c>
      <c r="AO20" s="8">
        <f t="shared" si="18"/>
        <v>0.67429973972030055</v>
      </c>
      <c r="AP20" s="8">
        <f t="shared" si="19"/>
        <v>0.84961767204757865</v>
      </c>
      <c r="AQ20" s="8">
        <f t="shared" si="20"/>
        <v>1.0063923615325483</v>
      </c>
      <c r="AR20" s="8">
        <f t="shared" si="21"/>
        <v>0.87996116033499217</v>
      </c>
      <c r="AS20" s="8">
        <f t="shared" si="22"/>
        <v>0.60686976574827045</v>
      </c>
      <c r="AT20" s="8"/>
      <c r="AU20" s="9">
        <v>40725</v>
      </c>
      <c r="AV20" s="2">
        <v>685000</v>
      </c>
    </row>
    <row r="21" spans="1:48" x14ac:dyDescent="0.25">
      <c r="A21" s="9">
        <v>40756</v>
      </c>
      <c r="B21" s="2">
        <f t="shared" si="0"/>
        <v>184900</v>
      </c>
      <c r="C21" s="2">
        <f t="shared" si="1"/>
        <v>9030</v>
      </c>
      <c r="D21" s="2">
        <f t="shared" si="2"/>
        <v>3225</v>
      </c>
      <c r="E21" s="2">
        <f t="shared" si="3"/>
        <v>6020</v>
      </c>
      <c r="F21" s="2">
        <f t="shared" si="4"/>
        <v>1505</v>
      </c>
      <c r="G21" s="2">
        <f t="shared" si="5"/>
        <v>7525.0000000000009</v>
      </c>
      <c r="I21" s="2">
        <v>215000</v>
      </c>
      <c r="K21" s="9">
        <v>40756</v>
      </c>
      <c r="L21" s="2">
        <f t="shared" si="6"/>
        <v>806.25</v>
      </c>
      <c r="M21" s="2">
        <f t="shared" si="7"/>
        <v>1505</v>
      </c>
      <c r="N21" s="2">
        <f t="shared" si="8"/>
        <v>376.25</v>
      </c>
      <c r="P21" s="2">
        <f t="shared" si="13"/>
        <v>388863.63636363635</v>
      </c>
      <c r="Q21" s="9">
        <v>40756</v>
      </c>
      <c r="R21" s="8">
        <f t="shared" si="14"/>
        <v>363636.36363636365</v>
      </c>
      <c r="S21" s="8">
        <f t="shared" si="14"/>
        <v>7575.757575757576</v>
      </c>
      <c r="T21" s="8">
        <f t="shared" si="14"/>
        <v>2878.787878787879</v>
      </c>
      <c r="U21" s="8">
        <f t="shared" si="14"/>
        <v>5303.030303030303</v>
      </c>
      <c r="V21" s="8">
        <f t="shared" si="14"/>
        <v>1363.6363636363637</v>
      </c>
      <c r="W21" s="8">
        <f t="shared" si="14"/>
        <v>6060.606060606061</v>
      </c>
      <c r="X21" s="9">
        <v>40756</v>
      </c>
      <c r="Y21" s="8">
        <f t="shared" si="15"/>
        <v>1.9666650277791435</v>
      </c>
      <c r="Z21" s="8">
        <f t="shared" si="23"/>
        <v>0.83895432732642039</v>
      </c>
      <c r="AA21" s="8">
        <f t="shared" si="24"/>
        <v>0.89264740427531131</v>
      </c>
      <c r="AB21" s="8">
        <f t="shared" si="25"/>
        <v>0.88090204369274139</v>
      </c>
      <c r="AC21" s="8">
        <f t="shared" si="26"/>
        <v>0.90607067351253401</v>
      </c>
      <c r="AD21" s="8">
        <f t="shared" si="27"/>
        <v>0.80539615423336353</v>
      </c>
      <c r="AG21" s="8">
        <f t="shared" si="16"/>
        <v>305909.09090909094</v>
      </c>
      <c r="AH21" s="8">
        <f t="shared" si="16"/>
        <v>6060.606060606061</v>
      </c>
      <c r="AI21" s="8">
        <f t="shared" si="16"/>
        <v>2727.2727272727275</v>
      </c>
      <c r="AJ21" s="8">
        <f t="shared" si="16"/>
        <v>6030.30303030303</v>
      </c>
      <c r="AK21" s="8">
        <f t="shared" si="16"/>
        <v>1318.1818181818182</v>
      </c>
      <c r="AL21" s="8">
        <f t="shared" si="16"/>
        <v>4545.454545454546</v>
      </c>
      <c r="AM21" s="9">
        <v>40756</v>
      </c>
      <c r="AN21" s="8">
        <f t="shared" si="17"/>
        <v>1.6544569546192047</v>
      </c>
      <c r="AO21" s="8">
        <f t="shared" si="18"/>
        <v>0.67116346186113629</v>
      </c>
      <c r="AP21" s="8">
        <f t="shared" si="19"/>
        <v>0.84566596194503174</v>
      </c>
      <c r="AQ21" s="8">
        <f t="shared" si="20"/>
        <v>1.0017114668277458</v>
      </c>
      <c r="AR21" s="8">
        <f t="shared" si="21"/>
        <v>0.87586831772878293</v>
      </c>
      <c r="AS21" s="8">
        <f t="shared" si="22"/>
        <v>0.60404711567502267</v>
      </c>
      <c r="AT21" s="8"/>
      <c r="AU21" s="9">
        <v>40756</v>
      </c>
      <c r="AV21" s="2">
        <v>625000</v>
      </c>
    </row>
    <row r="22" spans="1:48" x14ac:dyDescent="0.25">
      <c r="A22" s="9">
        <v>40787</v>
      </c>
      <c r="B22" s="2">
        <f t="shared" si="0"/>
        <v>181460</v>
      </c>
      <c r="C22" s="2">
        <v>9960</v>
      </c>
      <c r="D22" s="2">
        <f t="shared" si="2"/>
        <v>3165</v>
      </c>
      <c r="E22" s="2">
        <f t="shared" si="3"/>
        <v>5908</v>
      </c>
      <c r="F22" s="2">
        <f t="shared" si="4"/>
        <v>1477</v>
      </c>
      <c r="G22" s="2">
        <f t="shared" si="5"/>
        <v>7385.0000000000009</v>
      </c>
      <c r="I22" s="2">
        <v>211000</v>
      </c>
      <c r="K22" s="9">
        <v>40787</v>
      </c>
      <c r="L22" s="2">
        <f t="shared" si="6"/>
        <v>791.25</v>
      </c>
      <c r="M22" s="2">
        <f t="shared" si="7"/>
        <v>1477</v>
      </c>
      <c r="N22" s="2">
        <f t="shared" si="8"/>
        <v>369.25</v>
      </c>
      <c r="P22" s="2">
        <f t="shared" si="13"/>
        <v>388863.63636363635</v>
      </c>
      <c r="Q22" s="9">
        <v>40787</v>
      </c>
      <c r="R22" s="8">
        <f t="shared" si="14"/>
        <v>363636.36363636365</v>
      </c>
      <c r="S22" s="8">
        <f t="shared" si="14"/>
        <v>7575.757575757576</v>
      </c>
      <c r="T22" s="8">
        <f t="shared" si="14"/>
        <v>2878.787878787879</v>
      </c>
      <c r="U22" s="8">
        <f t="shared" si="14"/>
        <v>5303.030303030303</v>
      </c>
      <c r="V22" s="8">
        <f t="shared" si="14"/>
        <v>1363.6363636363637</v>
      </c>
      <c r="W22" s="8">
        <f t="shared" si="14"/>
        <v>6060.606060606061</v>
      </c>
      <c r="X22" s="9">
        <v>40787</v>
      </c>
      <c r="Y22" s="8">
        <f t="shared" si="15"/>
        <v>2.0039477771209282</v>
      </c>
      <c r="Z22" s="8">
        <f t="shared" si="23"/>
        <v>0.76061823049774857</v>
      </c>
      <c r="AA22" s="8">
        <f t="shared" si="24"/>
        <v>0.90956962994877688</v>
      </c>
      <c r="AB22" s="8">
        <f t="shared" si="25"/>
        <v>0.89760160850208248</v>
      </c>
      <c r="AC22" s="8">
        <f t="shared" si="26"/>
        <v>0.92324736874499913</v>
      </c>
      <c r="AD22" s="8">
        <f t="shared" si="27"/>
        <v>0.82066432777333242</v>
      </c>
      <c r="AG22" s="8">
        <f t="shared" si="16"/>
        <v>305909.09090909094</v>
      </c>
      <c r="AH22" s="8">
        <f t="shared" si="16"/>
        <v>6060.606060606061</v>
      </c>
      <c r="AI22" s="8">
        <f t="shared" si="16"/>
        <v>2727.2727272727275</v>
      </c>
      <c r="AJ22" s="8">
        <f t="shared" si="16"/>
        <v>6030.30303030303</v>
      </c>
      <c r="AK22" s="8">
        <f t="shared" si="16"/>
        <v>1318.1818181818182</v>
      </c>
      <c r="AL22" s="8">
        <f t="shared" si="16"/>
        <v>4545.454545454546</v>
      </c>
      <c r="AM22" s="9">
        <v>40787</v>
      </c>
      <c r="AN22" s="8">
        <f t="shared" si="17"/>
        <v>1.685821067502981</v>
      </c>
      <c r="AO22" s="8">
        <f t="shared" si="18"/>
        <v>0.60849458439819892</v>
      </c>
      <c r="AP22" s="8">
        <f t="shared" si="19"/>
        <v>0.86169754416199917</v>
      </c>
      <c r="AQ22" s="8">
        <f t="shared" si="20"/>
        <v>1.0207012576680823</v>
      </c>
      <c r="AR22" s="8">
        <f t="shared" si="21"/>
        <v>0.89247245645349915</v>
      </c>
      <c r="AS22" s="8">
        <f t="shared" si="22"/>
        <v>0.61549824582999935</v>
      </c>
      <c r="AT22" s="8"/>
      <c r="AU22" s="9">
        <v>40787</v>
      </c>
      <c r="AV22" s="2">
        <v>644000</v>
      </c>
    </row>
    <row r="23" spans="1:48" x14ac:dyDescent="0.25">
      <c r="A23" s="9">
        <v>40817</v>
      </c>
      <c r="B23" s="2">
        <f t="shared" si="0"/>
        <v>182320</v>
      </c>
      <c r="C23" s="2">
        <f t="shared" si="1"/>
        <v>8904</v>
      </c>
      <c r="D23" s="2">
        <f t="shared" si="2"/>
        <v>3180</v>
      </c>
      <c r="E23" s="2">
        <f t="shared" si="3"/>
        <v>5936</v>
      </c>
      <c r="F23" s="2">
        <f t="shared" si="4"/>
        <v>1484</v>
      </c>
      <c r="G23" s="2">
        <f t="shared" si="5"/>
        <v>7420.0000000000009</v>
      </c>
      <c r="I23" s="2">
        <v>212000</v>
      </c>
      <c r="K23" s="9">
        <v>40817</v>
      </c>
      <c r="L23" s="2">
        <f t="shared" si="6"/>
        <v>795</v>
      </c>
      <c r="M23" s="2">
        <f t="shared" si="7"/>
        <v>1484</v>
      </c>
      <c r="N23" s="2">
        <f t="shared" si="8"/>
        <v>371</v>
      </c>
      <c r="P23" s="2">
        <f t="shared" si="13"/>
        <v>388863.63636363635</v>
      </c>
      <c r="Q23" s="9">
        <v>40817</v>
      </c>
      <c r="R23" s="8">
        <f t="shared" si="14"/>
        <v>363636.36363636365</v>
      </c>
      <c r="S23" s="8">
        <f t="shared" si="14"/>
        <v>7575.757575757576</v>
      </c>
      <c r="T23" s="8">
        <f t="shared" si="14"/>
        <v>2878.787878787879</v>
      </c>
      <c r="U23" s="8">
        <f t="shared" si="14"/>
        <v>5303.030303030303</v>
      </c>
      <c r="V23" s="8">
        <f t="shared" si="14"/>
        <v>1363.6363636363637</v>
      </c>
      <c r="W23" s="8">
        <f t="shared" si="14"/>
        <v>6060.606060606061</v>
      </c>
      <c r="X23" s="9">
        <v>40817</v>
      </c>
      <c r="Y23" s="8">
        <f t="shared" si="15"/>
        <v>1.9944951932665842</v>
      </c>
      <c r="Z23" s="8">
        <f t="shared" si="23"/>
        <v>0.8508263225244358</v>
      </c>
      <c r="AA23" s="8">
        <f t="shared" si="24"/>
        <v>0.90527920716599963</v>
      </c>
      <c r="AB23" s="8">
        <f t="shared" si="25"/>
        <v>0.89336763865065749</v>
      </c>
      <c r="AC23" s="8">
        <f t="shared" si="26"/>
        <v>0.91889242832639062</v>
      </c>
      <c r="AD23" s="8">
        <f t="shared" si="27"/>
        <v>0.81679326962345822</v>
      </c>
      <c r="AG23" s="8">
        <f t="shared" si="16"/>
        <v>305909.09090909094</v>
      </c>
      <c r="AH23" s="8">
        <f t="shared" si="16"/>
        <v>6060.606060606061</v>
      </c>
      <c r="AI23" s="8">
        <f t="shared" si="16"/>
        <v>2727.2727272727275</v>
      </c>
      <c r="AJ23" s="8">
        <f t="shared" si="16"/>
        <v>6030.30303030303</v>
      </c>
      <c r="AK23" s="8">
        <f t="shared" si="16"/>
        <v>1318.1818181818182</v>
      </c>
      <c r="AL23" s="8">
        <f t="shared" si="16"/>
        <v>4545.454545454546</v>
      </c>
      <c r="AM23" s="9">
        <v>40817</v>
      </c>
      <c r="AN23" s="8">
        <f t="shared" si="17"/>
        <v>1.6778690813355142</v>
      </c>
      <c r="AO23" s="8">
        <f t="shared" si="18"/>
        <v>0.68066105801954857</v>
      </c>
      <c r="AP23" s="8">
        <f t="shared" si="19"/>
        <v>0.85763293310463129</v>
      </c>
      <c r="AQ23" s="8">
        <f t="shared" si="20"/>
        <v>1.0158866290941762</v>
      </c>
      <c r="AR23" s="8">
        <f t="shared" si="21"/>
        <v>0.88826268071551095</v>
      </c>
      <c r="AS23" s="8">
        <f t="shared" si="22"/>
        <v>0.61259495221759375</v>
      </c>
      <c r="AT23" s="8"/>
      <c r="AU23" s="9">
        <v>40817</v>
      </c>
      <c r="AV23" s="2">
        <v>670000</v>
      </c>
    </row>
    <row r="24" spans="1:48" x14ac:dyDescent="0.25">
      <c r="A24" s="9">
        <v>40848</v>
      </c>
      <c r="B24" s="2">
        <f t="shared" si="0"/>
        <v>181374</v>
      </c>
      <c r="C24" s="2">
        <f t="shared" si="1"/>
        <v>8857.8000000000011</v>
      </c>
      <c r="D24" s="2">
        <f t="shared" si="2"/>
        <v>3163.5</v>
      </c>
      <c r="E24" s="2">
        <f t="shared" si="3"/>
        <v>5905.2</v>
      </c>
      <c r="F24" s="2">
        <f t="shared" si="4"/>
        <v>1476.3</v>
      </c>
      <c r="G24" s="2">
        <f t="shared" si="5"/>
        <v>7381.5000000000009</v>
      </c>
      <c r="I24" s="2">
        <v>210900</v>
      </c>
      <c r="K24" s="9">
        <v>40848</v>
      </c>
      <c r="L24" s="2">
        <f t="shared" si="6"/>
        <v>790.875</v>
      </c>
      <c r="M24" s="2">
        <f t="shared" si="7"/>
        <v>1476.3</v>
      </c>
      <c r="N24" s="2">
        <f t="shared" si="8"/>
        <v>369.07499999999999</v>
      </c>
      <c r="P24" s="2">
        <f t="shared" si="13"/>
        <v>388863.63636363635</v>
      </c>
      <c r="Q24" s="9">
        <v>40848</v>
      </c>
      <c r="R24" s="8">
        <f t="shared" si="14"/>
        <v>363636.36363636365</v>
      </c>
      <c r="S24" s="8">
        <f t="shared" si="14"/>
        <v>7575.757575757576</v>
      </c>
      <c r="T24" s="8">
        <f t="shared" si="14"/>
        <v>2878.787878787879</v>
      </c>
      <c r="U24" s="8">
        <f t="shared" si="14"/>
        <v>5303.030303030303</v>
      </c>
      <c r="V24" s="8">
        <f t="shared" si="14"/>
        <v>1363.6363636363637</v>
      </c>
      <c r="W24" s="8">
        <f t="shared" si="14"/>
        <v>6060.606060606061</v>
      </c>
      <c r="X24" s="9">
        <v>40848</v>
      </c>
      <c r="Y24" s="8">
        <f t="shared" si="15"/>
        <v>2.004897965730279</v>
      </c>
      <c r="Z24" s="8">
        <f t="shared" si="23"/>
        <v>0.85526401315874989</v>
      </c>
      <c r="AA24" s="8">
        <f t="shared" si="24"/>
        <v>0.9100009100009101</v>
      </c>
      <c r="AB24" s="8">
        <f t="shared" si="25"/>
        <v>0.89802721381668749</v>
      </c>
      <c r="AC24" s="8">
        <f t="shared" si="26"/>
        <v>0.92368513421145015</v>
      </c>
      <c r="AD24" s="8">
        <f t="shared" si="27"/>
        <v>0.82105345263239993</v>
      </c>
      <c r="AG24" s="8">
        <f t="shared" si="16"/>
        <v>305909.09090909094</v>
      </c>
      <c r="AH24" s="8">
        <f t="shared" si="16"/>
        <v>6060.606060606061</v>
      </c>
      <c r="AI24" s="8">
        <f t="shared" si="16"/>
        <v>2727.2727272727275</v>
      </c>
      <c r="AJ24" s="8">
        <f t="shared" si="16"/>
        <v>6030.30303030303</v>
      </c>
      <c r="AK24" s="8">
        <f t="shared" si="16"/>
        <v>1318.1818181818182</v>
      </c>
      <c r="AL24" s="8">
        <f t="shared" si="16"/>
        <v>4545.454545454546</v>
      </c>
      <c r="AM24" s="9">
        <v>40848</v>
      </c>
      <c r="AN24" s="8">
        <f t="shared" si="17"/>
        <v>1.6866204136705973</v>
      </c>
      <c r="AO24" s="8">
        <f t="shared" si="18"/>
        <v>0.68421121052699996</v>
      </c>
      <c r="AP24" s="8">
        <f t="shared" si="19"/>
        <v>0.86210612526402008</v>
      </c>
      <c r="AQ24" s="8">
        <f t="shared" si="20"/>
        <v>1.0211852317115475</v>
      </c>
      <c r="AR24" s="8">
        <f t="shared" si="21"/>
        <v>0.89289562973773506</v>
      </c>
      <c r="AS24" s="8">
        <f t="shared" si="22"/>
        <v>0.61579008947430003</v>
      </c>
      <c r="AT24" s="8"/>
      <c r="AU24" s="9">
        <v>40848</v>
      </c>
      <c r="AV24" s="2">
        <v>650000</v>
      </c>
    </row>
    <row r="25" spans="1:48" x14ac:dyDescent="0.25">
      <c r="A25" s="9">
        <v>40878</v>
      </c>
      <c r="B25" s="2">
        <f t="shared" si="0"/>
        <v>190920</v>
      </c>
      <c r="C25" s="2">
        <f t="shared" si="1"/>
        <v>9324</v>
      </c>
      <c r="D25" s="2">
        <f t="shared" si="2"/>
        <v>3330</v>
      </c>
      <c r="E25" s="2">
        <f t="shared" si="3"/>
        <v>6216</v>
      </c>
      <c r="F25" s="2">
        <f t="shared" si="4"/>
        <v>1554</v>
      </c>
      <c r="G25" s="2">
        <f t="shared" si="5"/>
        <v>7770.0000000000009</v>
      </c>
      <c r="I25" s="2">
        <v>222000</v>
      </c>
      <c r="K25" s="9">
        <v>40878</v>
      </c>
      <c r="L25" s="2">
        <f t="shared" si="6"/>
        <v>832.5</v>
      </c>
      <c r="M25" s="2">
        <f t="shared" si="7"/>
        <v>1554</v>
      </c>
      <c r="N25" s="2">
        <f t="shared" si="8"/>
        <v>388.5</v>
      </c>
      <c r="P25" s="2">
        <f t="shared" si="13"/>
        <v>388863.63636363635</v>
      </c>
      <c r="Q25" s="9">
        <v>40878</v>
      </c>
      <c r="R25" s="8">
        <f t="shared" si="14"/>
        <v>363636.36363636365</v>
      </c>
      <c r="S25" s="8">
        <f t="shared" si="14"/>
        <v>7575.757575757576</v>
      </c>
      <c r="T25" s="8">
        <f t="shared" si="14"/>
        <v>2878.787878787879</v>
      </c>
      <c r="U25" s="8">
        <f t="shared" si="14"/>
        <v>5303.030303030303</v>
      </c>
      <c r="V25" s="8">
        <f t="shared" si="14"/>
        <v>1363.6363636363637</v>
      </c>
      <c r="W25" s="8">
        <f t="shared" si="14"/>
        <v>6060.606060606061</v>
      </c>
      <c r="X25" s="9">
        <v>40878</v>
      </c>
      <c r="Y25" s="8">
        <f t="shared" si="15"/>
        <v>1.9046530674437652</v>
      </c>
      <c r="Z25" s="8">
        <f t="shared" si="23"/>
        <v>0.81250081250081252</v>
      </c>
      <c r="AA25" s="8">
        <f t="shared" si="24"/>
        <v>0.86450086450086461</v>
      </c>
      <c r="AB25" s="8">
        <f t="shared" si="25"/>
        <v>0.8531258531258531</v>
      </c>
      <c r="AC25" s="8">
        <f t="shared" si="26"/>
        <v>0.87750087750087757</v>
      </c>
      <c r="AD25" s="8">
        <f t="shared" si="27"/>
        <v>0.78000078000077999</v>
      </c>
      <c r="AG25" s="8">
        <f t="shared" si="16"/>
        <v>305909.09090909094</v>
      </c>
      <c r="AH25" s="8">
        <f t="shared" si="16"/>
        <v>6060.606060606061</v>
      </c>
      <c r="AI25" s="8">
        <f t="shared" si="16"/>
        <v>2727.2727272727275</v>
      </c>
      <c r="AJ25" s="8">
        <f t="shared" si="16"/>
        <v>6030.30303030303</v>
      </c>
      <c r="AK25" s="8">
        <f t="shared" si="16"/>
        <v>1318.1818181818182</v>
      </c>
      <c r="AL25" s="8">
        <f t="shared" si="16"/>
        <v>4545.454545454546</v>
      </c>
      <c r="AM25" s="9">
        <v>40878</v>
      </c>
      <c r="AN25" s="8">
        <f t="shared" si="17"/>
        <v>1.6022893929870676</v>
      </c>
      <c r="AO25" s="8">
        <f t="shared" si="18"/>
        <v>0.65000065000064999</v>
      </c>
      <c r="AP25" s="8">
        <f t="shared" si="19"/>
        <v>0.81900081900081911</v>
      </c>
      <c r="AQ25" s="8">
        <f t="shared" si="20"/>
        <v>0.97012597012597013</v>
      </c>
      <c r="AR25" s="8">
        <f t="shared" si="21"/>
        <v>0.84825084825084829</v>
      </c>
      <c r="AS25" s="8">
        <f t="shared" si="22"/>
        <v>0.58500058500058505</v>
      </c>
      <c r="AT25" s="8"/>
      <c r="AU25" s="9">
        <v>40878</v>
      </c>
      <c r="AV25" s="2">
        <v>660000</v>
      </c>
    </row>
    <row r="26" spans="1:48" x14ac:dyDescent="0.25">
      <c r="A26" s="9">
        <v>40909</v>
      </c>
      <c r="B26" s="2">
        <f>$I26</f>
        <v>200000</v>
      </c>
      <c r="C26" s="2">
        <f t="shared" si="1"/>
        <v>8400</v>
      </c>
      <c r="D26" s="2">
        <f t="shared" si="2"/>
        <v>3000</v>
      </c>
      <c r="E26" s="2">
        <f t="shared" si="3"/>
        <v>5600</v>
      </c>
      <c r="F26" s="2">
        <f t="shared" si="4"/>
        <v>1400</v>
      </c>
      <c r="G26" s="2">
        <f t="shared" si="5"/>
        <v>7000.0000000000009</v>
      </c>
      <c r="I26" s="2">
        <v>200000</v>
      </c>
      <c r="K26" s="9">
        <v>40909</v>
      </c>
      <c r="L26" s="2">
        <f t="shared" si="6"/>
        <v>750</v>
      </c>
      <c r="M26" s="2">
        <f t="shared" si="7"/>
        <v>1400</v>
      </c>
      <c r="N26" s="2">
        <f t="shared" si="8"/>
        <v>350</v>
      </c>
      <c r="P26" s="2">
        <f t="shared" si="13"/>
        <v>388863.63636363635</v>
      </c>
      <c r="Q26" s="9">
        <v>40909</v>
      </c>
      <c r="R26" s="8">
        <f t="shared" si="14"/>
        <v>363636.36363636365</v>
      </c>
      <c r="S26" s="8">
        <f t="shared" si="14"/>
        <v>7575.757575757576</v>
      </c>
      <c r="T26" s="8">
        <f t="shared" si="14"/>
        <v>2878.787878787879</v>
      </c>
      <c r="U26" s="8">
        <f t="shared" si="14"/>
        <v>5303.030303030303</v>
      </c>
      <c r="V26" s="8">
        <f t="shared" si="14"/>
        <v>1363.6363636363637</v>
      </c>
      <c r="W26" s="8">
        <f t="shared" si="14"/>
        <v>6060.606060606061</v>
      </c>
      <c r="X26" s="9">
        <v>40909</v>
      </c>
      <c r="Y26" s="8">
        <f t="shared" si="15"/>
        <v>1.8181818181818183</v>
      </c>
      <c r="Z26" s="8">
        <f t="shared" si="23"/>
        <v>0.90187590187590194</v>
      </c>
      <c r="AA26" s="8">
        <f t="shared" si="24"/>
        <v>0.95959595959595967</v>
      </c>
      <c r="AB26" s="8">
        <f t="shared" si="25"/>
        <v>0.94696969696969702</v>
      </c>
      <c r="AC26" s="8">
        <f t="shared" si="26"/>
        <v>0.97402597402597413</v>
      </c>
      <c r="AD26" s="8">
        <f t="shared" si="27"/>
        <v>0.86580086580086579</v>
      </c>
      <c r="AG26" s="8">
        <f t="shared" si="16"/>
        <v>305909.09090909094</v>
      </c>
      <c r="AH26" s="8">
        <f t="shared" si="16"/>
        <v>6060.606060606061</v>
      </c>
      <c r="AI26" s="8">
        <f t="shared" si="16"/>
        <v>2727.2727272727275</v>
      </c>
      <c r="AJ26" s="8">
        <f t="shared" si="16"/>
        <v>6030.30303030303</v>
      </c>
      <c r="AK26" s="8">
        <f t="shared" si="16"/>
        <v>1318.1818181818182</v>
      </c>
      <c r="AL26" s="8">
        <f t="shared" si="16"/>
        <v>4545.454545454546</v>
      </c>
      <c r="AM26" s="9">
        <v>40909</v>
      </c>
      <c r="AN26" s="8">
        <f t="shared" si="17"/>
        <v>1.5295454545454548</v>
      </c>
      <c r="AO26" s="8">
        <f t="shared" si="18"/>
        <v>0.72150072150072153</v>
      </c>
      <c r="AP26" s="8">
        <f t="shared" si="19"/>
        <v>0.90909090909090917</v>
      </c>
      <c r="AQ26" s="8">
        <f t="shared" si="20"/>
        <v>1.0768398268398267</v>
      </c>
      <c r="AR26" s="8">
        <f t="shared" si="21"/>
        <v>0.94155844155844159</v>
      </c>
      <c r="AS26" s="8">
        <f t="shared" si="22"/>
        <v>0.64935064935064934</v>
      </c>
      <c r="AT26" s="8"/>
      <c r="AU26" s="9">
        <v>40909</v>
      </c>
      <c r="AV26">
        <v>435000</v>
      </c>
    </row>
    <row r="27" spans="1:48" x14ac:dyDescent="0.25">
      <c r="A27" s="9">
        <v>40940</v>
      </c>
      <c r="B27" s="2">
        <f t="shared" si="0"/>
        <v>184900</v>
      </c>
      <c r="C27" s="2">
        <f t="shared" si="1"/>
        <v>9030</v>
      </c>
      <c r="D27" s="2">
        <f t="shared" si="2"/>
        <v>3225</v>
      </c>
      <c r="E27" s="2">
        <f t="shared" si="3"/>
        <v>6020</v>
      </c>
      <c r="F27" s="2">
        <f t="shared" si="4"/>
        <v>1505</v>
      </c>
      <c r="G27" s="2">
        <f t="shared" si="5"/>
        <v>7525.0000000000009</v>
      </c>
      <c r="I27" s="2">
        <v>215000</v>
      </c>
      <c r="K27" s="9">
        <v>40940</v>
      </c>
      <c r="L27" s="2">
        <f t="shared" si="6"/>
        <v>806.25</v>
      </c>
      <c r="M27" s="2">
        <f t="shared" si="7"/>
        <v>1505</v>
      </c>
      <c r="N27" s="2">
        <f t="shared" si="8"/>
        <v>376.25</v>
      </c>
      <c r="P27" s="2">
        <f t="shared" si="13"/>
        <v>388863.63636363635</v>
      </c>
      <c r="Q27" s="9">
        <v>40940</v>
      </c>
      <c r="R27" s="8">
        <f t="shared" si="14"/>
        <v>363636.36363636365</v>
      </c>
      <c r="S27" s="8">
        <f t="shared" si="14"/>
        <v>7575.757575757576</v>
      </c>
      <c r="T27" s="8">
        <f t="shared" si="14"/>
        <v>2878.787878787879</v>
      </c>
      <c r="U27" s="8">
        <f t="shared" si="14"/>
        <v>5303.030303030303</v>
      </c>
      <c r="V27" s="8">
        <f t="shared" si="14"/>
        <v>1363.6363636363637</v>
      </c>
      <c r="W27" s="8">
        <f t="shared" si="14"/>
        <v>6060.606060606061</v>
      </c>
      <c r="X27" s="9">
        <v>40940</v>
      </c>
      <c r="Y27" s="8">
        <f t="shared" si="15"/>
        <v>1.9666650277791435</v>
      </c>
      <c r="Z27" s="8">
        <f t="shared" si="23"/>
        <v>0.83895432732642039</v>
      </c>
      <c r="AA27" s="8">
        <f t="shared" si="24"/>
        <v>0.89264740427531131</v>
      </c>
      <c r="AB27" s="8">
        <f t="shared" si="25"/>
        <v>0.88090204369274139</v>
      </c>
      <c r="AC27" s="8">
        <f t="shared" si="26"/>
        <v>0.90607067351253401</v>
      </c>
      <c r="AD27" s="8">
        <f t="shared" si="27"/>
        <v>0.80539615423336353</v>
      </c>
      <c r="AG27" s="8">
        <f t="shared" si="16"/>
        <v>305909.09090909094</v>
      </c>
      <c r="AH27" s="8">
        <f t="shared" si="16"/>
        <v>6060.606060606061</v>
      </c>
      <c r="AI27" s="8">
        <f t="shared" si="16"/>
        <v>2727.2727272727275</v>
      </c>
      <c r="AJ27" s="8">
        <f t="shared" si="16"/>
        <v>6030.30303030303</v>
      </c>
      <c r="AK27" s="8">
        <f t="shared" si="16"/>
        <v>1318.1818181818182</v>
      </c>
      <c r="AL27" s="8">
        <f t="shared" si="16"/>
        <v>4545.454545454546</v>
      </c>
      <c r="AM27" s="9">
        <v>40940</v>
      </c>
      <c r="AN27" s="8">
        <f t="shared" si="17"/>
        <v>1.6544569546192047</v>
      </c>
      <c r="AO27" s="8">
        <f t="shared" si="18"/>
        <v>0.67116346186113629</v>
      </c>
      <c r="AP27" s="8">
        <f t="shared" si="19"/>
        <v>0.84566596194503174</v>
      </c>
      <c r="AQ27" s="8">
        <f t="shared" si="20"/>
        <v>1.0017114668277458</v>
      </c>
      <c r="AR27" s="8">
        <f t="shared" si="21"/>
        <v>0.87586831772878293</v>
      </c>
      <c r="AS27" s="8">
        <f t="shared" si="22"/>
        <v>0.60404711567502267</v>
      </c>
      <c r="AT27" s="8"/>
      <c r="AU27" s="9">
        <v>40940</v>
      </c>
      <c r="AV27" s="2">
        <v>450000</v>
      </c>
    </row>
    <row r="28" spans="1:48" x14ac:dyDescent="0.25">
      <c r="A28" s="9">
        <v>40969</v>
      </c>
      <c r="B28" s="2">
        <f t="shared" si="0"/>
        <v>178880</v>
      </c>
      <c r="C28" s="2">
        <f t="shared" si="1"/>
        <v>8736</v>
      </c>
      <c r="D28" s="2">
        <f t="shared" si="2"/>
        <v>3120</v>
      </c>
      <c r="E28" s="2">
        <f t="shared" si="3"/>
        <v>5824</v>
      </c>
      <c r="F28" s="2">
        <f t="shared" si="4"/>
        <v>1456</v>
      </c>
      <c r="G28" s="2">
        <f t="shared" si="5"/>
        <v>7280.0000000000009</v>
      </c>
      <c r="I28" s="2">
        <v>208000</v>
      </c>
      <c r="K28" s="9">
        <v>40969</v>
      </c>
      <c r="L28" s="2">
        <f t="shared" si="6"/>
        <v>780</v>
      </c>
      <c r="M28" s="2">
        <f t="shared" si="7"/>
        <v>1456</v>
      </c>
      <c r="N28" s="2">
        <f t="shared" si="8"/>
        <v>364</v>
      </c>
      <c r="P28" s="2">
        <f t="shared" si="13"/>
        <v>388863.63636363635</v>
      </c>
      <c r="Q28" s="9">
        <v>40969</v>
      </c>
      <c r="R28" s="8">
        <f t="shared" si="14"/>
        <v>363636.36363636365</v>
      </c>
      <c r="S28" s="8">
        <f t="shared" si="14"/>
        <v>7575.757575757576</v>
      </c>
      <c r="T28" s="8">
        <f t="shared" si="14"/>
        <v>2878.787878787879</v>
      </c>
      <c r="U28" s="8">
        <f t="shared" si="14"/>
        <v>5303.030303030303</v>
      </c>
      <c r="V28" s="8">
        <f t="shared" si="14"/>
        <v>1363.6363636363637</v>
      </c>
      <c r="W28" s="8">
        <f t="shared" si="14"/>
        <v>6060.606060606061</v>
      </c>
      <c r="X28" s="9">
        <v>40969</v>
      </c>
      <c r="Y28" s="8">
        <f t="shared" si="15"/>
        <v>2.0328508700601726</v>
      </c>
      <c r="Z28" s="8">
        <f t="shared" si="23"/>
        <v>0.86718836718836723</v>
      </c>
      <c r="AA28" s="8">
        <f t="shared" si="24"/>
        <v>0.92268842268842277</v>
      </c>
      <c r="AB28" s="8">
        <f t="shared" si="25"/>
        <v>0.91054778554778559</v>
      </c>
      <c r="AC28" s="8">
        <f t="shared" si="26"/>
        <v>0.93656343656343666</v>
      </c>
      <c r="AD28" s="8">
        <f t="shared" si="27"/>
        <v>0.8325008325008324</v>
      </c>
      <c r="AG28" s="8">
        <f t="shared" si="16"/>
        <v>305909.09090909094</v>
      </c>
      <c r="AH28" s="8">
        <f t="shared" si="16"/>
        <v>6060.606060606061</v>
      </c>
      <c r="AI28" s="8">
        <f t="shared" si="16"/>
        <v>2727.2727272727275</v>
      </c>
      <c r="AJ28" s="8">
        <f t="shared" si="16"/>
        <v>6030.30303030303</v>
      </c>
      <c r="AK28" s="8">
        <f t="shared" si="16"/>
        <v>1318.1818181818182</v>
      </c>
      <c r="AL28" s="8">
        <f t="shared" si="16"/>
        <v>4545.454545454546</v>
      </c>
      <c r="AM28" s="9">
        <v>40969</v>
      </c>
      <c r="AN28" s="8">
        <f t="shared" si="17"/>
        <v>1.7101357944381201</v>
      </c>
      <c r="AO28" s="8">
        <f t="shared" si="18"/>
        <v>0.69375069375069376</v>
      </c>
      <c r="AP28" s="8">
        <f t="shared" si="19"/>
        <v>0.87412587412587417</v>
      </c>
      <c r="AQ28" s="8">
        <f t="shared" si="20"/>
        <v>1.0354229104229105</v>
      </c>
      <c r="AR28" s="8">
        <f t="shared" si="21"/>
        <v>0.90534465534465536</v>
      </c>
      <c r="AS28" s="8">
        <f t="shared" si="22"/>
        <v>0.62437562437562433</v>
      </c>
      <c r="AT28" s="8"/>
      <c r="AU28" s="9">
        <v>40969</v>
      </c>
      <c r="AV28" s="2">
        <v>420000</v>
      </c>
    </row>
    <row r="29" spans="1:48" x14ac:dyDescent="0.25">
      <c r="A29" s="9">
        <v>41000</v>
      </c>
      <c r="B29" s="2">
        <f t="shared" si="0"/>
        <v>181460</v>
      </c>
      <c r="C29" s="2">
        <f t="shared" si="1"/>
        <v>8862</v>
      </c>
      <c r="D29" s="2">
        <f t="shared" si="2"/>
        <v>3165</v>
      </c>
      <c r="E29" s="2">
        <f t="shared" si="3"/>
        <v>5908</v>
      </c>
      <c r="F29" s="2">
        <f t="shared" si="4"/>
        <v>1477</v>
      </c>
      <c r="G29" s="2">
        <f t="shared" si="5"/>
        <v>7385.0000000000009</v>
      </c>
      <c r="I29" s="2">
        <v>211000</v>
      </c>
      <c r="K29" s="9">
        <v>41000</v>
      </c>
      <c r="L29" s="2">
        <f t="shared" si="6"/>
        <v>791.25</v>
      </c>
      <c r="M29" s="2">
        <f t="shared" si="7"/>
        <v>1477</v>
      </c>
      <c r="N29" s="2">
        <f t="shared" si="8"/>
        <v>369.25</v>
      </c>
      <c r="P29" s="2">
        <f t="shared" si="13"/>
        <v>388863.63636363635</v>
      </c>
      <c r="Q29" s="9">
        <v>41000</v>
      </c>
      <c r="R29" s="8">
        <f t="shared" si="14"/>
        <v>363636.36363636365</v>
      </c>
      <c r="S29" s="8">
        <f t="shared" si="14"/>
        <v>7575.757575757576</v>
      </c>
      <c r="T29" s="8">
        <f t="shared" si="14"/>
        <v>2878.787878787879</v>
      </c>
      <c r="U29" s="8">
        <f t="shared" si="14"/>
        <v>5303.030303030303</v>
      </c>
      <c r="V29" s="8">
        <f t="shared" si="14"/>
        <v>1363.6363636363637</v>
      </c>
      <c r="W29" s="8">
        <f t="shared" si="14"/>
        <v>6060.606060606061</v>
      </c>
      <c r="X29" s="9">
        <v>41000</v>
      </c>
      <c r="Y29" s="8">
        <f t="shared" si="15"/>
        <v>2.0039477771209282</v>
      </c>
      <c r="Z29" s="8">
        <f t="shared" si="23"/>
        <v>0.8548586747638881</v>
      </c>
      <c r="AA29" s="8">
        <f t="shared" si="24"/>
        <v>0.90956962994877688</v>
      </c>
      <c r="AB29" s="8">
        <f t="shared" si="25"/>
        <v>0.89760160850208248</v>
      </c>
      <c r="AC29" s="8">
        <f t="shared" si="26"/>
        <v>0.92324736874499913</v>
      </c>
      <c r="AD29" s="8">
        <f t="shared" si="27"/>
        <v>0.82066432777333242</v>
      </c>
      <c r="AG29" s="8">
        <f t="shared" si="16"/>
        <v>305909.09090909094</v>
      </c>
      <c r="AH29" s="8">
        <f t="shared" si="16"/>
        <v>6060.606060606061</v>
      </c>
      <c r="AI29" s="8">
        <f t="shared" si="16"/>
        <v>2727.2727272727275</v>
      </c>
      <c r="AJ29" s="8">
        <f t="shared" si="16"/>
        <v>6030.30303030303</v>
      </c>
      <c r="AK29" s="8">
        <f t="shared" si="16"/>
        <v>1318.1818181818182</v>
      </c>
      <c r="AL29" s="8">
        <f t="shared" si="16"/>
        <v>4545.454545454546</v>
      </c>
      <c r="AM29" s="9">
        <v>41000</v>
      </c>
      <c r="AN29" s="8">
        <f t="shared" si="17"/>
        <v>1.685821067502981</v>
      </c>
      <c r="AO29" s="8">
        <f t="shared" si="18"/>
        <v>0.68388693981111048</v>
      </c>
      <c r="AP29" s="8">
        <f t="shared" si="19"/>
        <v>0.86169754416199917</v>
      </c>
      <c r="AQ29" s="8">
        <f t="shared" si="20"/>
        <v>1.0207012576680823</v>
      </c>
      <c r="AR29" s="8">
        <f t="shared" si="21"/>
        <v>0.89247245645349915</v>
      </c>
      <c r="AS29" s="8">
        <f t="shared" si="22"/>
        <v>0.61549824582999935</v>
      </c>
      <c r="AT29" s="8"/>
      <c r="AU29" s="9">
        <v>41000</v>
      </c>
      <c r="AV29" s="2">
        <v>400000</v>
      </c>
    </row>
    <row r="30" spans="1:48" x14ac:dyDescent="0.25">
      <c r="A30" s="9">
        <v>41030</v>
      </c>
      <c r="B30" s="2">
        <f t="shared" si="0"/>
        <v>184900</v>
      </c>
      <c r="C30" s="2">
        <f t="shared" si="1"/>
        <v>9030</v>
      </c>
      <c r="D30" s="2">
        <f t="shared" si="2"/>
        <v>3225</v>
      </c>
      <c r="E30" s="2">
        <f t="shared" si="3"/>
        <v>6020</v>
      </c>
      <c r="F30" s="2">
        <f t="shared" si="4"/>
        <v>1505</v>
      </c>
      <c r="G30" s="2">
        <f t="shared" si="5"/>
        <v>7525.0000000000009</v>
      </c>
      <c r="I30" s="2">
        <v>215000</v>
      </c>
      <c r="K30" s="9">
        <v>41030</v>
      </c>
      <c r="L30" s="2">
        <f t="shared" si="6"/>
        <v>806.25</v>
      </c>
      <c r="M30" s="2">
        <f t="shared" si="7"/>
        <v>1505</v>
      </c>
      <c r="N30" s="2">
        <f t="shared" si="8"/>
        <v>376.25</v>
      </c>
      <c r="P30" s="2">
        <f t="shared" si="13"/>
        <v>388863.63636363635</v>
      </c>
      <c r="Q30" s="9">
        <v>41030</v>
      </c>
      <c r="R30" s="8">
        <f t="shared" si="14"/>
        <v>363636.36363636365</v>
      </c>
      <c r="S30" s="8">
        <f t="shared" si="14"/>
        <v>7575.757575757576</v>
      </c>
      <c r="T30" s="8">
        <f t="shared" si="14"/>
        <v>2878.787878787879</v>
      </c>
      <c r="U30" s="8">
        <f t="shared" si="14"/>
        <v>5303.030303030303</v>
      </c>
      <c r="V30" s="8">
        <f t="shared" si="14"/>
        <v>1363.6363636363637</v>
      </c>
      <c r="W30" s="8">
        <f t="shared" si="14"/>
        <v>6060.606060606061</v>
      </c>
      <c r="X30" s="9">
        <v>41030</v>
      </c>
      <c r="Y30" s="8">
        <f t="shared" si="15"/>
        <v>1.9666650277791435</v>
      </c>
      <c r="Z30" s="8">
        <f t="shared" si="23"/>
        <v>0.83895432732642039</v>
      </c>
      <c r="AA30" s="8">
        <f t="shared" si="24"/>
        <v>0.89264740427531131</v>
      </c>
      <c r="AB30" s="8">
        <f t="shared" si="25"/>
        <v>0.88090204369274139</v>
      </c>
      <c r="AC30" s="8">
        <f t="shared" si="26"/>
        <v>0.90607067351253401</v>
      </c>
      <c r="AD30" s="8">
        <f t="shared" si="27"/>
        <v>0.80539615423336353</v>
      </c>
      <c r="AG30" s="8">
        <f t="shared" si="16"/>
        <v>305909.09090909094</v>
      </c>
      <c r="AH30" s="8">
        <f t="shared" si="16"/>
        <v>6060.606060606061</v>
      </c>
      <c r="AI30" s="8">
        <f t="shared" si="16"/>
        <v>2727.2727272727275</v>
      </c>
      <c r="AJ30" s="8">
        <f t="shared" si="16"/>
        <v>6030.30303030303</v>
      </c>
      <c r="AK30" s="8">
        <f t="shared" si="16"/>
        <v>1318.1818181818182</v>
      </c>
      <c r="AL30" s="8">
        <f t="shared" si="16"/>
        <v>4545.454545454546</v>
      </c>
      <c r="AM30" s="9">
        <v>41030</v>
      </c>
      <c r="AN30" s="8">
        <f t="shared" si="17"/>
        <v>1.6544569546192047</v>
      </c>
      <c r="AO30" s="8">
        <f t="shared" si="18"/>
        <v>0.67116346186113629</v>
      </c>
      <c r="AP30" s="8">
        <f t="shared" si="19"/>
        <v>0.84566596194503174</v>
      </c>
      <c r="AQ30" s="8">
        <f t="shared" si="20"/>
        <v>1.0017114668277458</v>
      </c>
      <c r="AR30" s="8">
        <f t="shared" si="21"/>
        <v>0.87586831772878293</v>
      </c>
      <c r="AS30" s="8">
        <f t="shared" si="22"/>
        <v>0.60404711567502267</v>
      </c>
      <c r="AT30" s="8"/>
      <c r="AU30" s="9">
        <v>41030</v>
      </c>
      <c r="AV30" s="2">
        <v>440000</v>
      </c>
    </row>
    <row r="31" spans="1:48" x14ac:dyDescent="0.25">
      <c r="A31" s="9">
        <v>41061</v>
      </c>
      <c r="B31" s="2">
        <f t="shared" si="0"/>
        <v>187480</v>
      </c>
      <c r="C31" s="2">
        <f t="shared" si="1"/>
        <v>9156</v>
      </c>
      <c r="D31" s="2">
        <f t="shared" si="2"/>
        <v>3270</v>
      </c>
      <c r="E31" s="2">
        <v>7104</v>
      </c>
      <c r="F31" s="2">
        <f t="shared" si="4"/>
        <v>1526</v>
      </c>
      <c r="G31" s="2">
        <f t="shared" si="5"/>
        <v>7630.0000000000009</v>
      </c>
      <c r="I31" s="2">
        <v>218000</v>
      </c>
      <c r="K31" s="9">
        <v>41061</v>
      </c>
      <c r="L31" s="2">
        <f t="shared" si="6"/>
        <v>817.5</v>
      </c>
      <c r="M31" s="2">
        <f t="shared" si="7"/>
        <v>1776</v>
      </c>
      <c r="N31" s="2">
        <f t="shared" si="8"/>
        <v>381.5</v>
      </c>
      <c r="P31" s="2">
        <f t="shared" si="13"/>
        <v>388863.63636363635</v>
      </c>
      <c r="Q31" s="9">
        <v>41061</v>
      </c>
      <c r="R31" s="8">
        <f t="shared" si="14"/>
        <v>363636.36363636365</v>
      </c>
      <c r="S31" s="8">
        <f t="shared" si="14"/>
        <v>7575.757575757576</v>
      </c>
      <c r="T31" s="8">
        <f t="shared" si="14"/>
        <v>2878.787878787879</v>
      </c>
      <c r="U31" s="8">
        <f t="shared" si="14"/>
        <v>5303.030303030303</v>
      </c>
      <c r="V31" s="8">
        <f t="shared" si="14"/>
        <v>1363.6363636363637</v>
      </c>
      <c r="W31" s="8">
        <f t="shared" si="14"/>
        <v>6060.606060606061</v>
      </c>
      <c r="X31" s="9">
        <v>41061</v>
      </c>
      <c r="Y31" s="8">
        <f t="shared" si="15"/>
        <v>1.9396008301491554</v>
      </c>
      <c r="Z31" s="8">
        <f t="shared" si="23"/>
        <v>0.8274090842898183</v>
      </c>
      <c r="AA31" s="8">
        <f t="shared" si="24"/>
        <v>0.88036326568436662</v>
      </c>
      <c r="AB31" s="8">
        <f t="shared" si="25"/>
        <v>0.74648512148512147</v>
      </c>
      <c r="AC31" s="8">
        <f t="shared" si="26"/>
        <v>0.89360181103300373</v>
      </c>
      <c r="AD31" s="8">
        <f t="shared" si="27"/>
        <v>0.79431272091822547</v>
      </c>
      <c r="AG31" s="8">
        <f t="shared" si="16"/>
        <v>305909.09090909094</v>
      </c>
      <c r="AH31" s="8">
        <f t="shared" si="16"/>
        <v>6060.606060606061</v>
      </c>
      <c r="AI31" s="8">
        <f t="shared" si="16"/>
        <v>2727.2727272727275</v>
      </c>
      <c r="AJ31" s="8">
        <f t="shared" si="16"/>
        <v>6030.30303030303</v>
      </c>
      <c r="AK31" s="8">
        <f t="shared" si="16"/>
        <v>1318.1818181818182</v>
      </c>
      <c r="AL31" s="8">
        <f t="shared" si="16"/>
        <v>4545.454545454546</v>
      </c>
      <c r="AM31" s="9">
        <v>41061</v>
      </c>
      <c r="AN31" s="8">
        <f t="shared" si="17"/>
        <v>1.6316891983629771</v>
      </c>
      <c r="AO31" s="8">
        <f t="shared" si="18"/>
        <v>0.66192726743185459</v>
      </c>
      <c r="AP31" s="8">
        <f t="shared" si="19"/>
        <v>0.8340283569641368</v>
      </c>
      <c r="AQ31" s="8">
        <f t="shared" si="20"/>
        <v>0.84886022386022386</v>
      </c>
      <c r="AR31" s="8">
        <f t="shared" si="21"/>
        <v>0.86381508399857032</v>
      </c>
      <c r="AS31" s="8">
        <f t="shared" si="22"/>
        <v>0.59573454068866916</v>
      </c>
      <c r="AT31" s="8"/>
      <c r="AU31" s="9">
        <v>41061</v>
      </c>
      <c r="AV31" s="2">
        <v>455000</v>
      </c>
    </row>
    <row r="32" spans="1:48" x14ac:dyDescent="0.25">
      <c r="A32" s="9">
        <v>41091</v>
      </c>
      <c r="B32" s="2">
        <f>0.99*$I32</f>
        <v>197010</v>
      </c>
      <c r="C32" s="2">
        <f t="shared" si="1"/>
        <v>8358</v>
      </c>
      <c r="D32" s="2">
        <f t="shared" si="2"/>
        <v>2985</v>
      </c>
      <c r="E32" s="2">
        <f t="shared" si="3"/>
        <v>5572</v>
      </c>
      <c r="F32" s="2">
        <f t="shared" si="4"/>
        <v>1393</v>
      </c>
      <c r="G32" s="2">
        <f t="shared" si="5"/>
        <v>6965.0000000000009</v>
      </c>
      <c r="I32" s="2">
        <v>199000</v>
      </c>
      <c r="K32" s="9">
        <v>41091</v>
      </c>
      <c r="L32" s="2">
        <f t="shared" si="6"/>
        <v>746.25</v>
      </c>
      <c r="M32" s="2">
        <f t="shared" si="7"/>
        <v>1393</v>
      </c>
      <c r="N32" s="2">
        <f t="shared" si="8"/>
        <v>348.25</v>
      </c>
      <c r="P32" s="2">
        <f t="shared" si="13"/>
        <v>388863.63636363635</v>
      </c>
      <c r="Q32" s="9">
        <v>41091</v>
      </c>
      <c r="R32" s="8">
        <f t="shared" si="14"/>
        <v>363636.36363636365</v>
      </c>
      <c r="S32" s="8">
        <f t="shared" si="14"/>
        <v>7575.757575757576</v>
      </c>
      <c r="T32" s="8">
        <f t="shared" si="14"/>
        <v>2878.787878787879</v>
      </c>
      <c r="U32" s="8">
        <f t="shared" si="14"/>
        <v>5303.030303030303</v>
      </c>
      <c r="V32" s="8">
        <f t="shared" si="14"/>
        <v>1363.6363636363637</v>
      </c>
      <c r="W32" s="8">
        <f t="shared" si="14"/>
        <v>6060.606060606061</v>
      </c>
      <c r="X32" s="9">
        <v>41091</v>
      </c>
      <c r="Y32" s="8">
        <f t="shared" si="15"/>
        <v>1.8457761719525083</v>
      </c>
      <c r="Z32" s="8">
        <f t="shared" si="23"/>
        <v>0.90640794158382099</v>
      </c>
      <c r="AA32" s="8">
        <f t="shared" si="24"/>
        <v>0.96441804984518564</v>
      </c>
      <c r="AB32" s="8">
        <f t="shared" si="25"/>
        <v>0.95172833866301199</v>
      </c>
      <c r="AC32" s="8">
        <f t="shared" si="26"/>
        <v>0.9789205769105267</v>
      </c>
      <c r="AD32" s="8">
        <f t="shared" si="27"/>
        <v>0.87015162392046808</v>
      </c>
      <c r="AG32" s="8">
        <f t="shared" si="16"/>
        <v>305909.09090909094</v>
      </c>
      <c r="AH32" s="8">
        <f t="shared" si="16"/>
        <v>6060.606060606061</v>
      </c>
      <c r="AI32" s="8">
        <f t="shared" si="16"/>
        <v>2727.2727272727275</v>
      </c>
      <c r="AJ32" s="8">
        <f t="shared" si="16"/>
        <v>6030.30303030303</v>
      </c>
      <c r="AK32" s="8">
        <f t="shared" si="16"/>
        <v>1318.1818181818182</v>
      </c>
      <c r="AL32" s="8">
        <f t="shared" si="16"/>
        <v>4545.454545454546</v>
      </c>
      <c r="AM32" s="9">
        <v>41091</v>
      </c>
      <c r="AN32" s="8">
        <f t="shared" si="17"/>
        <v>1.5527592046550476</v>
      </c>
      <c r="AO32" s="8">
        <f t="shared" si="18"/>
        <v>0.72512635326705688</v>
      </c>
      <c r="AP32" s="8">
        <f t="shared" si="19"/>
        <v>0.91365920511649157</v>
      </c>
      <c r="AQ32" s="8">
        <f t="shared" si="20"/>
        <v>1.0822510822510822</v>
      </c>
      <c r="AR32" s="8">
        <f t="shared" si="21"/>
        <v>0.94628989101350913</v>
      </c>
      <c r="AS32" s="8">
        <f t="shared" si="22"/>
        <v>0.65261371794035106</v>
      </c>
      <c r="AT32" s="8"/>
      <c r="AU32" s="9">
        <v>41091</v>
      </c>
      <c r="AV32" s="2">
        <v>475000</v>
      </c>
    </row>
    <row r="33" spans="1:48" x14ac:dyDescent="0.25">
      <c r="A33" s="9">
        <v>41122</v>
      </c>
      <c r="B33" s="2">
        <f t="shared" si="0"/>
        <v>173720</v>
      </c>
      <c r="C33" s="2">
        <f t="shared" si="1"/>
        <v>8484</v>
      </c>
      <c r="D33" s="2">
        <f t="shared" si="2"/>
        <v>3030</v>
      </c>
      <c r="E33" s="2">
        <f t="shared" si="3"/>
        <v>5656</v>
      </c>
      <c r="F33" s="2">
        <f t="shared" si="4"/>
        <v>1414</v>
      </c>
      <c r="G33" s="2">
        <f t="shared" si="5"/>
        <v>7070.0000000000009</v>
      </c>
      <c r="I33" s="2">
        <v>202000</v>
      </c>
      <c r="K33" s="9">
        <v>41122</v>
      </c>
      <c r="L33" s="2">
        <f t="shared" si="6"/>
        <v>757.5</v>
      </c>
      <c r="M33" s="2">
        <f t="shared" si="7"/>
        <v>1414</v>
      </c>
      <c r="N33" s="2">
        <f t="shared" si="8"/>
        <v>353.5</v>
      </c>
      <c r="P33" s="2">
        <f t="shared" si="13"/>
        <v>388863.63636363635</v>
      </c>
      <c r="Q33" s="9">
        <v>41122</v>
      </c>
      <c r="R33" s="8">
        <f t="shared" si="14"/>
        <v>363636.36363636365</v>
      </c>
      <c r="S33" s="8">
        <f t="shared" si="14"/>
        <v>7575.757575757576</v>
      </c>
      <c r="T33" s="8">
        <f t="shared" si="14"/>
        <v>2878.787878787879</v>
      </c>
      <c r="U33" s="8">
        <f t="shared" si="14"/>
        <v>5303.030303030303</v>
      </c>
      <c r="V33" s="8">
        <v>2500</v>
      </c>
      <c r="W33" s="8">
        <f t="shared" si="14"/>
        <v>6060.606060606061</v>
      </c>
      <c r="X33" s="9">
        <v>41122</v>
      </c>
      <c r="Y33" s="8">
        <f t="shared" si="15"/>
        <v>2.0932325790718607</v>
      </c>
      <c r="Z33" s="8">
        <f t="shared" si="23"/>
        <v>0.89294643750089298</v>
      </c>
      <c r="AA33" s="8">
        <f t="shared" si="24"/>
        <v>0.95009500950095016</v>
      </c>
      <c r="AB33" s="8">
        <f t="shared" si="25"/>
        <v>0.93759375937593759</v>
      </c>
      <c r="AC33" s="8">
        <f t="shared" si="26"/>
        <v>1.768033946251768</v>
      </c>
      <c r="AD33" s="8">
        <f t="shared" si="27"/>
        <v>0.85722858000085722</v>
      </c>
      <c r="AG33" s="8">
        <f t="shared" si="16"/>
        <v>305909.09090909094</v>
      </c>
      <c r="AH33" s="8">
        <f t="shared" si="16"/>
        <v>6060.606060606061</v>
      </c>
      <c r="AI33" s="8">
        <f t="shared" si="16"/>
        <v>2727.2727272727275</v>
      </c>
      <c r="AJ33" s="8">
        <f t="shared" si="16"/>
        <v>6030.30303030303</v>
      </c>
      <c r="AK33" s="8">
        <f t="shared" si="16"/>
        <v>1318.1818181818182</v>
      </c>
      <c r="AL33" s="8">
        <f t="shared" si="16"/>
        <v>4545.454545454546</v>
      </c>
      <c r="AM33" s="9">
        <v>41122</v>
      </c>
      <c r="AN33" s="8">
        <f t="shared" si="17"/>
        <v>1.7609319071442029</v>
      </c>
      <c r="AO33" s="8">
        <f t="shared" si="18"/>
        <v>0.71435715000071442</v>
      </c>
      <c r="AP33" s="8">
        <f t="shared" si="19"/>
        <v>0.90009000900090019</v>
      </c>
      <c r="AQ33" s="8">
        <f t="shared" si="20"/>
        <v>1.0661780463760662</v>
      </c>
      <c r="AR33" s="8">
        <f t="shared" si="21"/>
        <v>0.93223608075093223</v>
      </c>
      <c r="AS33" s="8">
        <f t="shared" si="22"/>
        <v>0.64292143500064292</v>
      </c>
      <c r="AT33" s="8"/>
      <c r="AU33" s="9">
        <v>41122</v>
      </c>
      <c r="AV33" s="2">
        <v>405000</v>
      </c>
    </row>
    <row r="34" spans="1:48" x14ac:dyDescent="0.25">
      <c r="A34" s="9">
        <v>41153</v>
      </c>
      <c r="B34" s="2">
        <f t="shared" si="0"/>
        <v>154800</v>
      </c>
      <c r="C34" s="2">
        <f t="shared" ref="C34:C67" si="28">0.042*$I34</f>
        <v>7560.0000000000009</v>
      </c>
      <c r="D34" s="2">
        <f t="shared" ref="D34:D67" si="29">0.015*$I34</f>
        <v>2700</v>
      </c>
      <c r="E34" s="2">
        <v>0</v>
      </c>
      <c r="F34" s="2">
        <f t="shared" ref="F34:F67" si="30">0.007*I34</f>
        <v>1260</v>
      </c>
      <c r="G34" s="2">
        <f t="shared" ref="G34:G67" si="31">0.035*I34</f>
        <v>6300.0000000000009</v>
      </c>
      <c r="I34" s="2">
        <v>180000</v>
      </c>
      <c r="K34" s="9">
        <v>41153</v>
      </c>
      <c r="L34" s="2">
        <f t="shared" ref="L34:L66" si="32">0.25*D34</f>
        <v>675</v>
      </c>
      <c r="M34" s="2">
        <f t="shared" ref="M34:M66" si="33">0.25*E34</f>
        <v>0</v>
      </c>
      <c r="N34" s="2">
        <f t="shared" ref="N34:N66" si="34">0.25*F34</f>
        <v>315</v>
      </c>
      <c r="P34" s="2">
        <f t="shared" si="13"/>
        <v>388863.63636363635</v>
      </c>
      <c r="Q34" s="9">
        <v>41153</v>
      </c>
      <c r="R34" s="8">
        <f t="shared" si="14"/>
        <v>363636.36363636365</v>
      </c>
      <c r="S34" s="8">
        <f t="shared" si="14"/>
        <v>7575.757575757576</v>
      </c>
      <c r="T34" s="8">
        <f t="shared" si="14"/>
        <v>2878.787878787879</v>
      </c>
      <c r="U34" s="8">
        <f t="shared" si="14"/>
        <v>5303.030303030303</v>
      </c>
      <c r="V34" s="8">
        <f t="shared" si="14"/>
        <v>1363.6363636363637</v>
      </c>
      <c r="W34" s="8">
        <f t="shared" si="14"/>
        <v>6060.606060606061</v>
      </c>
      <c r="X34" s="9">
        <v>41153</v>
      </c>
      <c r="Y34" s="8">
        <f t="shared" si="15"/>
        <v>2.3490721165139772</v>
      </c>
      <c r="Z34" s="8">
        <f t="shared" si="23"/>
        <v>1.0020843354176687</v>
      </c>
      <c r="AA34" s="8">
        <f t="shared" si="24"/>
        <v>1.0662177328843996</v>
      </c>
      <c r="AB34" s="8" t="e">
        <f t="shared" si="25"/>
        <v>#DIV/0!</v>
      </c>
      <c r="AC34" s="8">
        <f t="shared" si="26"/>
        <v>1.0822510822510822</v>
      </c>
      <c r="AD34" s="8">
        <f t="shared" si="27"/>
        <v>0.96200096200096197</v>
      </c>
      <c r="AG34" s="8">
        <f t="shared" si="16"/>
        <v>305909.09090909094</v>
      </c>
      <c r="AH34" s="8">
        <f t="shared" si="16"/>
        <v>6060.606060606061</v>
      </c>
      <c r="AI34" s="8">
        <f t="shared" si="16"/>
        <v>2727.2727272727275</v>
      </c>
      <c r="AJ34" s="8">
        <f t="shared" si="16"/>
        <v>6030.30303030303</v>
      </c>
      <c r="AK34" s="8">
        <f t="shared" si="16"/>
        <v>1318.1818181818182</v>
      </c>
      <c r="AL34" s="8">
        <f t="shared" si="16"/>
        <v>4545.454545454546</v>
      </c>
      <c r="AM34" s="9">
        <v>41153</v>
      </c>
      <c r="AN34" s="8">
        <f t="shared" si="17"/>
        <v>1.9761569180173832</v>
      </c>
      <c r="AO34" s="8">
        <f t="shared" si="18"/>
        <v>0.80166746833413494</v>
      </c>
      <c r="AP34" s="8">
        <f t="shared" si="19"/>
        <v>1.0101010101010102</v>
      </c>
      <c r="AQ34" s="8" t="e">
        <f t="shared" si="20"/>
        <v>#DIV/0!</v>
      </c>
      <c r="AR34" s="8">
        <f t="shared" si="21"/>
        <v>1.0461760461760463</v>
      </c>
      <c r="AS34" s="8">
        <f t="shared" si="22"/>
        <v>0.72150072150072142</v>
      </c>
      <c r="AT34" s="8"/>
      <c r="AU34" s="9">
        <v>41153</v>
      </c>
      <c r="AV34" s="2">
        <v>435000</v>
      </c>
    </row>
    <row r="35" spans="1:48" x14ac:dyDescent="0.25">
      <c r="A35" s="9">
        <v>41183</v>
      </c>
      <c r="B35" s="2">
        <f t="shared" si="0"/>
        <v>172000</v>
      </c>
      <c r="C35" s="2">
        <f t="shared" si="28"/>
        <v>8400</v>
      </c>
      <c r="D35" s="2">
        <f t="shared" si="29"/>
        <v>3000</v>
      </c>
      <c r="E35" s="2">
        <f t="shared" ref="E35:E67" si="35">0.028*I35</f>
        <v>5600</v>
      </c>
      <c r="F35" s="2">
        <f t="shared" si="30"/>
        <v>1400</v>
      </c>
      <c r="G35" s="2">
        <f t="shared" si="31"/>
        <v>7000.0000000000009</v>
      </c>
      <c r="I35" s="2">
        <v>200000</v>
      </c>
      <c r="K35" s="9">
        <v>41183</v>
      </c>
      <c r="L35" s="2">
        <f t="shared" si="32"/>
        <v>750</v>
      </c>
      <c r="M35" s="2">
        <f t="shared" si="33"/>
        <v>1400</v>
      </c>
      <c r="N35" s="2">
        <f t="shared" si="34"/>
        <v>350</v>
      </c>
      <c r="P35" s="2">
        <f t="shared" si="13"/>
        <v>388863.63636363635</v>
      </c>
      <c r="Q35" s="9">
        <v>41183</v>
      </c>
      <c r="R35" s="8">
        <f t="shared" si="14"/>
        <v>363636.36363636365</v>
      </c>
      <c r="S35" s="8">
        <f t="shared" si="14"/>
        <v>7575.757575757576</v>
      </c>
      <c r="T35" s="8">
        <f t="shared" si="14"/>
        <v>2878.787878787879</v>
      </c>
      <c r="U35" s="8">
        <f t="shared" si="14"/>
        <v>5303.030303030303</v>
      </c>
      <c r="V35" s="8">
        <f t="shared" si="14"/>
        <v>1363.6363636363637</v>
      </c>
      <c r="W35" s="8">
        <f t="shared" si="14"/>
        <v>6060.606060606061</v>
      </c>
      <c r="X35" s="9">
        <v>41183</v>
      </c>
      <c r="Y35" s="8">
        <f t="shared" si="15"/>
        <v>2.1141649048625792</v>
      </c>
      <c r="Z35" s="8">
        <f t="shared" si="23"/>
        <v>0.90187590187590194</v>
      </c>
      <c r="AA35" s="8">
        <f t="shared" si="24"/>
        <v>0.95959595959595967</v>
      </c>
      <c r="AB35" s="8">
        <f t="shared" si="25"/>
        <v>0.94696969696969702</v>
      </c>
      <c r="AC35" s="8">
        <f t="shared" si="26"/>
        <v>0.97402597402597413</v>
      </c>
      <c r="AD35" s="8">
        <f t="shared" si="27"/>
        <v>0.86580086580086579</v>
      </c>
      <c r="AG35" s="8">
        <f t="shared" ref="AG35:AL67" si="36">1/66*AG$68</f>
        <v>305909.09090909094</v>
      </c>
      <c r="AH35" s="8">
        <f t="shared" si="36"/>
        <v>6060.606060606061</v>
      </c>
      <c r="AI35" s="8">
        <f t="shared" si="36"/>
        <v>2727.2727272727275</v>
      </c>
      <c r="AJ35" s="8">
        <f t="shared" si="36"/>
        <v>6030.30303030303</v>
      </c>
      <c r="AK35" s="8">
        <f t="shared" si="36"/>
        <v>1318.1818181818182</v>
      </c>
      <c r="AL35" s="8">
        <f t="shared" si="36"/>
        <v>4545.454545454546</v>
      </c>
      <c r="AM35" s="9">
        <v>41183</v>
      </c>
      <c r="AN35" s="8">
        <f t="shared" si="17"/>
        <v>1.778541226215645</v>
      </c>
      <c r="AO35" s="8">
        <f t="shared" si="18"/>
        <v>0.72150072150072153</v>
      </c>
      <c r="AP35" s="8">
        <f t="shared" si="19"/>
        <v>0.90909090909090917</v>
      </c>
      <c r="AQ35" s="8">
        <f t="shared" si="20"/>
        <v>1.0768398268398267</v>
      </c>
      <c r="AR35" s="8">
        <f t="shared" si="21"/>
        <v>0.94155844155844159</v>
      </c>
      <c r="AS35" s="8">
        <f t="shared" si="22"/>
        <v>0.64935064935064934</v>
      </c>
      <c r="AT35" s="8"/>
      <c r="AU35" s="9">
        <v>41183</v>
      </c>
      <c r="AV35" s="2">
        <v>460000</v>
      </c>
    </row>
    <row r="36" spans="1:48" x14ac:dyDescent="0.25">
      <c r="A36" s="9">
        <v>41214</v>
      </c>
      <c r="B36" s="2">
        <f t="shared" si="0"/>
        <v>184900</v>
      </c>
      <c r="C36" s="2">
        <f t="shared" si="28"/>
        <v>9030</v>
      </c>
      <c r="D36" s="2">
        <v>4225</v>
      </c>
      <c r="E36" s="2">
        <f t="shared" si="35"/>
        <v>6020</v>
      </c>
      <c r="F36" s="2">
        <f t="shared" si="30"/>
        <v>1505</v>
      </c>
      <c r="G36" s="2">
        <f t="shared" si="31"/>
        <v>7525.0000000000009</v>
      </c>
      <c r="I36" s="2">
        <v>215000</v>
      </c>
      <c r="K36" s="9">
        <v>41214</v>
      </c>
      <c r="L36" s="2">
        <f t="shared" si="32"/>
        <v>1056.25</v>
      </c>
      <c r="M36" s="2">
        <f t="shared" si="33"/>
        <v>1505</v>
      </c>
      <c r="N36" s="2">
        <f t="shared" si="34"/>
        <v>376.25</v>
      </c>
      <c r="P36" s="2">
        <f t="shared" si="13"/>
        <v>388863.63636363635</v>
      </c>
      <c r="Q36" s="9">
        <v>41214</v>
      </c>
      <c r="R36" s="8">
        <f t="shared" si="14"/>
        <v>363636.36363636365</v>
      </c>
      <c r="S36" s="8">
        <f t="shared" si="14"/>
        <v>7575.757575757576</v>
      </c>
      <c r="T36" s="8">
        <f t="shared" si="14"/>
        <v>2878.787878787879</v>
      </c>
      <c r="U36" s="8">
        <f t="shared" si="14"/>
        <v>5303.030303030303</v>
      </c>
      <c r="V36" s="8">
        <f t="shared" si="14"/>
        <v>1363.6363636363637</v>
      </c>
      <c r="W36" s="8">
        <f t="shared" si="14"/>
        <v>6060.606060606061</v>
      </c>
      <c r="X36" s="9">
        <v>41214</v>
      </c>
      <c r="Y36" s="8">
        <f t="shared" si="15"/>
        <v>1.9666650277791435</v>
      </c>
      <c r="Z36" s="8">
        <f t="shared" si="23"/>
        <v>0.83895432732642039</v>
      </c>
      <c r="AA36" s="8">
        <f t="shared" si="24"/>
        <v>0.681369912139143</v>
      </c>
      <c r="AB36" s="8">
        <f t="shared" si="25"/>
        <v>0.88090204369274139</v>
      </c>
      <c r="AC36" s="8">
        <f t="shared" si="26"/>
        <v>0.90607067351253401</v>
      </c>
      <c r="AD36" s="8">
        <f t="shared" si="27"/>
        <v>0.80539615423336353</v>
      </c>
      <c r="AG36" s="8">
        <f t="shared" si="36"/>
        <v>305909.09090909094</v>
      </c>
      <c r="AH36" s="8">
        <f t="shared" si="36"/>
        <v>6060.606060606061</v>
      </c>
      <c r="AI36" s="8">
        <f t="shared" si="36"/>
        <v>2727.2727272727275</v>
      </c>
      <c r="AJ36" s="8">
        <f t="shared" si="36"/>
        <v>6030.30303030303</v>
      </c>
      <c r="AK36" s="8">
        <f t="shared" si="36"/>
        <v>1318.1818181818182</v>
      </c>
      <c r="AL36" s="8">
        <f t="shared" si="36"/>
        <v>4545.454545454546</v>
      </c>
      <c r="AM36" s="9">
        <v>41214</v>
      </c>
      <c r="AN36" s="8">
        <f t="shared" si="17"/>
        <v>1.6544569546192047</v>
      </c>
      <c r="AO36" s="8">
        <f t="shared" si="18"/>
        <v>0.67116346186113629</v>
      </c>
      <c r="AP36" s="8">
        <f t="shared" si="19"/>
        <v>0.64550833781603012</v>
      </c>
      <c r="AQ36" s="8">
        <f t="shared" si="20"/>
        <v>1.0017114668277458</v>
      </c>
      <c r="AR36" s="8">
        <f t="shared" si="21"/>
        <v>0.87586831772878293</v>
      </c>
      <c r="AS36" s="8">
        <f t="shared" si="22"/>
        <v>0.60404711567502267</v>
      </c>
      <c r="AT36" s="8"/>
      <c r="AU36" s="9">
        <v>41214</v>
      </c>
      <c r="AV36" s="2">
        <v>420000</v>
      </c>
    </row>
    <row r="37" spans="1:48" x14ac:dyDescent="0.25">
      <c r="A37" s="9">
        <v>41244</v>
      </c>
      <c r="B37" s="2">
        <f t="shared" si="0"/>
        <v>178880</v>
      </c>
      <c r="C37" s="2">
        <f t="shared" si="28"/>
        <v>8736</v>
      </c>
      <c r="D37" s="2">
        <f t="shared" si="29"/>
        <v>3120</v>
      </c>
      <c r="E37" s="2">
        <f t="shared" si="35"/>
        <v>5824</v>
      </c>
      <c r="F37" s="2">
        <f t="shared" si="30"/>
        <v>1456</v>
      </c>
      <c r="G37" s="2">
        <f t="shared" si="31"/>
        <v>7280.0000000000009</v>
      </c>
      <c r="I37" s="2">
        <v>208000</v>
      </c>
      <c r="K37" s="9">
        <v>41244</v>
      </c>
      <c r="L37" s="2">
        <f t="shared" si="32"/>
        <v>780</v>
      </c>
      <c r="M37" s="2">
        <f t="shared" si="33"/>
        <v>1456</v>
      </c>
      <c r="N37" s="2">
        <f t="shared" si="34"/>
        <v>364</v>
      </c>
      <c r="P37" s="2">
        <f t="shared" si="13"/>
        <v>388863.63636363635</v>
      </c>
      <c r="Q37" s="9">
        <v>41244</v>
      </c>
      <c r="R37" s="8">
        <f t="shared" si="14"/>
        <v>363636.36363636365</v>
      </c>
      <c r="S37" s="8">
        <f t="shared" si="14"/>
        <v>7575.757575757576</v>
      </c>
      <c r="T37" s="8">
        <f t="shared" si="14"/>
        <v>2878.787878787879</v>
      </c>
      <c r="U37" s="8">
        <f t="shared" si="14"/>
        <v>5303.030303030303</v>
      </c>
      <c r="V37" s="8">
        <f t="shared" si="14"/>
        <v>1363.6363636363637</v>
      </c>
      <c r="W37" s="8">
        <f t="shared" si="14"/>
        <v>6060.606060606061</v>
      </c>
      <c r="X37" s="9">
        <v>41244</v>
      </c>
      <c r="Y37" s="8">
        <f t="shared" si="15"/>
        <v>2.0328508700601726</v>
      </c>
      <c r="Z37" s="8">
        <f t="shared" si="23"/>
        <v>0.86718836718836723</v>
      </c>
      <c r="AA37" s="8">
        <f t="shared" si="24"/>
        <v>0.92268842268842277</v>
      </c>
      <c r="AB37" s="8">
        <f t="shared" si="25"/>
        <v>0.91054778554778559</v>
      </c>
      <c r="AC37" s="8">
        <f t="shared" si="26"/>
        <v>0.93656343656343666</v>
      </c>
      <c r="AD37" s="8">
        <f t="shared" si="27"/>
        <v>0.8325008325008324</v>
      </c>
      <c r="AG37" s="8">
        <f t="shared" si="36"/>
        <v>305909.09090909094</v>
      </c>
      <c r="AH37" s="8">
        <f t="shared" si="36"/>
        <v>6060.606060606061</v>
      </c>
      <c r="AI37" s="8">
        <f t="shared" si="36"/>
        <v>2727.2727272727275</v>
      </c>
      <c r="AJ37" s="8">
        <f t="shared" si="36"/>
        <v>6030.30303030303</v>
      </c>
      <c r="AK37" s="8">
        <f t="shared" si="36"/>
        <v>1318.1818181818182</v>
      </c>
      <c r="AL37" s="8">
        <f t="shared" si="36"/>
        <v>4545.454545454546</v>
      </c>
      <c r="AM37" s="9">
        <v>41244</v>
      </c>
      <c r="AN37" s="8">
        <f t="shared" si="17"/>
        <v>1.7101357944381201</v>
      </c>
      <c r="AO37" s="8">
        <f t="shared" si="18"/>
        <v>0.69375069375069376</v>
      </c>
      <c r="AP37" s="8">
        <f t="shared" si="19"/>
        <v>0.87412587412587417</v>
      </c>
      <c r="AQ37" s="8">
        <f t="shared" si="20"/>
        <v>1.0354229104229105</v>
      </c>
      <c r="AR37" s="8">
        <f t="shared" si="21"/>
        <v>0.90534465534465536</v>
      </c>
      <c r="AS37" s="8">
        <f t="shared" si="22"/>
        <v>0.62437562437562433</v>
      </c>
      <c r="AT37" s="8"/>
      <c r="AU37" s="9">
        <v>41244</v>
      </c>
      <c r="AV37" s="2">
        <v>450000</v>
      </c>
    </row>
    <row r="38" spans="1:48" x14ac:dyDescent="0.25">
      <c r="A38" s="9">
        <v>41275</v>
      </c>
      <c r="B38" s="2">
        <f t="shared" si="0"/>
        <v>181460</v>
      </c>
      <c r="C38" s="2">
        <f t="shared" si="28"/>
        <v>8862</v>
      </c>
      <c r="D38" s="2">
        <f t="shared" si="29"/>
        <v>3165</v>
      </c>
      <c r="E38" s="2">
        <f t="shared" si="35"/>
        <v>5908</v>
      </c>
      <c r="F38" s="2">
        <f t="shared" si="30"/>
        <v>1477</v>
      </c>
      <c r="G38" s="2">
        <f t="shared" si="31"/>
        <v>7385.0000000000009</v>
      </c>
      <c r="I38" s="2">
        <v>211000</v>
      </c>
      <c r="K38" s="9">
        <v>41275</v>
      </c>
      <c r="L38" s="2">
        <f t="shared" si="32"/>
        <v>791.25</v>
      </c>
      <c r="M38" s="2">
        <f t="shared" si="33"/>
        <v>1477</v>
      </c>
      <c r="N38" s="2">
        <f t="shared" si="34"/>
        <v>369.25</v>
      </c>
      <c r="P38" s="2">
        <f t="shared" si="13"/>
        <v>388863.63636363635</v>
      </c>
      <c r="Q38" s="9">
        <v>41275</v>
      </c>
      <c r="R38" s="8">
        <f t="shared" si="14"/>
        <v>363636.36363636365</v>
      </c>
      <c r="S38" s="8">
        <f t="shared" si="14"/>
        <v>7575.757575757576</v>
      </c>
      <c r="T38" s="8">
        <f t="shared" si="14"/>
        <v>2878.787878787879</v>
      </c>
      <c r="U38" s="8">
        <f t="shared" si="14"/>
        <v>5303.030303030303</v>
      </c>
      <c r="V38" s="8">
        <f t="shared" si="14"/>
        <v>1363.6363636363637</v>
      </c>
      <c r="W38" s="8">
        <f t="shared" si="14"/>
        <v>6060.606060606061</v>
      </c>
      <c r="X38" s="9">
        <v>41275</v>
      </c>
      <c r="Y38" s="8">
        <f t="shared" si="15"/>
        <v>2.0039477771209282</v>
      </c>
      <c r="Z38" s="8">
        <f t="shared" si="23"/>
        <v>0.8548586747638881</v>
      </c>
      <c r="AA38" s="8">
        <f t="shared" si="24"/>
        <v>0.90956962994877688</v>
      </c>
      <c r="AB38" s="8">
        <f t="shared" si="25"/>
        <v>0.89760160850208248</v>
      </c>
      <c r="AC38" s="8">
        <f t="shared" si="26"/>
        <v>0.92324736874499913</v>
      </c>
      <c r="AD38" s="8">
        <f t="shared" si="27"/>
        <v>0.82066432777333242</v>
      </c>
      <c r="AG38" s="8">
        <f t="shared" si="36"/>
        <v>305909.09090909094</v>
      </c>
      <c r="AH38" s="8">
        <f t="shared" si="36"/>
        <v>6060.606060606061</v>
      </c>
      <c r="AI38" s="8">
        <f t="shared" si="36"/>
        <v>2727.2727272727275</v>
      </c>
      <c r="AJ38" s="8">
        <f t="shared" si="36"/>
        <v>6030.30303030303</v>
      </c>
      <c r="AK38" s="8">
        <f t="shared" si="36"/>
        <v>1318.1818181818182</v>
      </c>
      <c r="AL38" s="8">
        <f t="shared" si="36"/>
        <v>4545.454545454546</v>
      </c>
      <c r="AM38" s="9">
        <v>41275</v>
      </c>
      <c r="AN38" s="8">
        <f t="shared" si="17"/>
        <v>1.685821067502981</v>
      </c>
      <c r="AO38" s="8">
        <f t="shared" si="18"/>
        <v>0.68388693981111048</v>
      </c>
      <c r="AP38" s="8">
        <f t="shared" si="19"/>
        <v>0.86169754416199917</v>
      </c>
      <c r="AQ38" s="8">
        <f t="shared" si="20"/>
        <v>1.0207012576680823</v>
      </c>
      <c r="AR38" s="8">
        <f t="shared" si="21"/>
        <v>0.89247245645349915</v>
      </c>
      <c r="AS38" s="8">
        <f t="shared" si="22"/>
        <v>0.61549824582999935</v>
      </c>
      <c r="AT38" s="8"/>
      <c r="AU38" s="9">
        <v>41275</v>
      </c>
      <c r="AV38">
        <v>711500</v>
      </c>
    </row>
    <row r="39" spans="1:48" x14ac:dyDescent="0.25">
      <c r="A39" s="9">
        <v>41306</v>
      </c>
      <c r="B39" s="2">
        <f t="shared" si="0"/>
        <v>184900</v>
      </c>
      <c r="C39" s="2">
        <f t="shared" si="28"/>
        <v>9030</v>
      </c>
      <c r="D39" s="2">
        <f t="shared" si="29"/>
        <v>3225</v>
      </c>
      <c r="E39" s="2">
        <f t="shared" si="35"/>
        <v>6020</v>
      </c>
      <c r="F39" s="2">
        <f t="shared" si="30"/>
        <v>1505</v>
      </c>
      <c r="G39" s="2">
        <f t="shared" si="31"/>
        <v>7525.0000000000009</v>
      </c>
      <c r="I39" s="2">
        <v>215000</v>
      </c>
      <c r="K39" s="9">
        <v>41306</v>
      </c>
      <c r="L39" s="2">
        <f t="shared" si="32"/>
        <v>806.25</v>
      </c>
      <c r="M39" s="2">
        <f t="shared" si="33"/>
        <v>1505</v>
      </c>
      <c r="N39" s="2">
        <f t="shared" si="34"/>
        <v>376.25</v>
      </c>
      <c r="P39" s="2">
        <f t="shared" si="13"/>
        <v>388863.63636363635</v>
      </c>
      <c r="Q39" s="9">
        <v>41306</v>
      </c>
      <c r="R39" s="8">
        <f t="shared" si="14"/>
        <v>363636.36363636365</v>
      </c>
      <c r="S39" s="8">
        <f t="shared" si="14"/>
        <v>7575.757575757576</v>
      </c>
      <c r="T39" s="8">
        <f t="shared" si="14"/>
        <v>2878.787878787879</v>
      </c>
      <c r="U39" s="8">
        <f t="shared" si="14"/>
        <v>5303.030303030303</v>
      </c>
      <c r="V39" s="8">
        <f t="shared" si="14"/>
        <v>1363.6363636363637</v>
      </c>
      <c r="W39" s="8">
        <f t="shared" si="14"/>
        <v>6060.606060606061</v>
      </c>
      <c r="X39" s="9">
        <v>41306</v>
      </c>
      <c r="Y39" s="8">
        <f t="shared" si="15"/>
        <v>1.9666650277791435</v>
      </c>
      <c r="Z39" s="8">
        <f t="shared" si="23"/>
        <v>0.83895432732642039</v>
      </c>
      <c r="AA39" s="8">
        <f t="shared" si="24"/>
        <v>0.89264740427531131</v>
      </c>
      <c r="AB39" s="8">
        <f t="shared" si="25"/>
        <v>0.88090204369274139</v>
      </c>
      <c r="AC39" s="8">
        <f t="shared" si="26"/>
        <v>0.90607067351253401</v>
      </c>
      <c r="AD39" s="8">
        <f t="shared" si="27"/>
        <v>0.80539615423336353</v>
      </c>
      <c r="AG39" s="8">
        <f t="shared" si="36"/>
        <v>305909.09090909094</v>
      </c>
      <c r="AH39" s="8">
        <f t="shared" si="36"/>
        <v>6060.606060606061</v>
      </c>
      <c r="AI39" s="8">
        <f t="shared" si="36"/>
        <v>2727.2727272727275</v>
      </c>
      <c r="AJ39" s="8">
        <f t="shared" si="36"/>
        <v>6030.30303030303</v>
      </c>
      <c r="AK39" s="8">
        <f t="shared" si="36"/>
        <v>1318.1818181818182</v>
      </c>
      <c r="AL39" s="8">
        <f t="shared" si="36"/>
        <v>4545.454545454546</v>
      </c>
      <c r="AM39" s="9">
        <v>41306</v>
      </c>
      <c r="AN39" s="8">
        <f t="shared" si="17"/>
        <v>1.6544569546192047</v>
      </c>
      <c r="AO39" s="8">
        <f t="shared" si="18"/>
        <v>0.67116346186113629</v>
      </c>
      <c r="AP39" s="8">
        <f t="shared" si="19"/>
        <v>0.84566596194503174</v>
      </c>
      <c r="AQ39" s="8">
        <f t="shared" si="20"/>
        <v>1.0017114668277458</v>
      </c>
      <c r="AR39" s="8">
        <f t="shared" si="21"/>
        <v>0.87586831772878293</v>
      </c>
      <c r="AS39" s="8">
        <f t="shared" si="22"/>
        <v>0.60404711567502267</v>
      </c>
      <c r="AT39" s="8"/>
      <c r="AU39" s="9">
        <v>41306</v>
      </c>
      <c r="AV39" s="2">
        <v>704000</v>
      </c>
    </row>
    <row r="40" spans="1:48" x14ac:dyDescent="0.25">
      <c r="A40" s="9">
        <v>41334</v>
      </c>
      <c r="B40" s="2">
        <f t="shared" si="0"/>
        <v>187480</v>
      </c>
      <c r="C40" s="2">
        <f t="shared" si="28"/>
        <v>9156</v>
      </c>
      <c r="D40" s="2">
        <f t="shared" si="29"/>
        <v>3270</v>
      </c>
      <c r="E40" s="2">
        <f t="shared" si="35"/>
        <v>6104</v>
      </c>
      <c r="F40" s="2">
        <f t="shared" si="30"/>
        <v>1526</v>
      </c>
      <c r="G40" s="2">
        <f t="shared" si="31"/>
        <v>7630.0000000000009</v>
      </c>
      <c r="I40" s="2">
        <v>218000</v>
      </c>
      <c r="K40" s="9">
        <v>41334</v>
      </c>
      <c r="L40" s="2">
        <f t="shared" si="32"/>
        <v>817.5</v>
      </c>
      <c r="M40" s="2">
        <f t="shared" si="33"/>
        <v>1526</v>
      </c>
      <c r="N40" s="2">
        <f t="shared" si="34"/>
        <v>381.5</v>
      </c>
      <c r="P40" s="2">
        <f t="shared" si="13"/>
        <v>388863.63636363635</v>
      </c>
      <c r="Q40" s="9">
        <v>41334</v>
      </c>
      <c r="R40" s="8">
        <f t="shared" si="14"/>
        <v>363636.36363636365</v>
      </c>
      <c r="S40" s="8">
        <f t="shared" si="14"/>
        <v>7575.757575757576</v>
      </c>
      <c r="T40" s="8">
        <f t="shared" si="14"/>
        <v>2878.787878787879</v>
      </c>
      <c r="U40" s="8">
        <f t="shared" si="14"/>
        <v>5303.030303030303</v>
      </c>
      <c r="V40" s="8">
        <f t="shared" si="14"/>
        <v>1363.6363636363637</v>
      </c>
      <c r="W40" s="8">
        <f t="shared" si="14"/>
        <v>6060.606060606061</v>
      </c>
      <c r="X40" s="9">
        <v>41334</v>
      </c>
      <c r="Y40" s="8">
        <f t="shared" si="15"/>
        <v>1.9396008301491554</v>
      </c>
      <c r="Z40" s="8">
        <f t="shared" si="23"/>
        <v>0.8274090842898183</v>
      </c>
      <c r="AA40" s="8">
        <f t="shared" si="24"/>
        <v>0.88036326568436662</v>
      </c>
      <c r="AB40" s="8">
        <f t="shared" si="25"/>
        <v>0.86877953850430911</v>
      </c>
      <c r="AC40" s="8">
        <f t="shared" si="26"/>
        <v>0.89360181103300373</v>
      </c>
      <c r="AD40" s="8">
        <f t="shared" si="27"/>
        <v>0.79431272091822547</v>
      </c>
      <c r="AG40" s="8">
        <f t="shared" si="36"/>
        <v>305909.09090909094</v>
      </c>
      <c r="AH40" s="8">
        <f t="shared" si="36"/>
        <v>6060.606060606061</v>
      </c>
      <c r="AI40" s="8">
        <f t="shared" si="36"/>
        <v>2727.2727272727275</v>
      </c>
      <c r="AJ40" s="8">
        <f t="shared" si="36"/>
        <v>6030.30303030303</v>
      </c>
      <c r="AK40" s="8">
        <f t="shared" si="36"/>
        <v>1318.1818181818182</v>
      </c>
      <c r="AL40" s="8">
        <f t="shared" si="36"/>
        <v>4545.454545454546</v>
      </c>
      <c r="AM40" s="9">
        <v>41334</v>
      </c>
      <c r="AN40" s="8">
        <f t="shared" si="17"/>
        <v>1.6316891983629771</v>
      </c>
      <c r="AO40" s="8">
        <f t="shared" si="18"/>
        <v>0.66192726743185459</v>
      </c>
      <c r="AP40" s="8">
        <f t="shared" si="19"/>
        <v>0.8340283569641368</v>
      </c>
      <c r="AQ40" s="8">
        <f t="shared" si="20"/>
        <v>0.98792644664204288</v>
      </c>
      <c r="AR40" s="8">
        <f t="shared" si="21"/>
        <v>0.86381508399857032</v>
      </c>
      <c r="AS40" s="8">
        <f t="shared" si="22"/>
        <v>0.59573454068866916</v>
      </c>
      <c r="AT40" s="8"/>
      <c r="AU40" s="9">
        <v>41334</v>
      </c>
      <c r="AV40" s="2">
        <v>708500</v>
      </c>
    </row>
    <row r="41" spans="1:48" x14ac:dyDescent="0.25">
      <c r="A41" s="9">
        <v>41365</v>
      </c>
      <c r="B41" s="2">
        <f>$I41</f>
        <v>199000</v>
      </c>
      <c r="C41" s="2">
        <f t="shared" si="28"/>
        <v>8358</v>
      </c>
      <c r="D41" s="2">
        <f t="shared" si="29"/>
        <v>2985</v>
      </c>
      <c r="E41" s="2">
        <f t="shared" si="35"/>
        <v>5572</v>
      </c>
      <c r="F41" s="2">
        <f t="shared" si="30"/>
        <v>1393</v>
      </c>
      <c r="G41" s="2">
        <f t="shared" si="31"/>
        <v>6965.0000000000009</v>
      </c>
      <c r="I41" s="2">
        <v>199000</v>
      </c>
      <c r="K41" s="9">
        <v>41365</v>
      </c>
      <c r="L41" s="2">
        <f t="shared" si="32"/>
        <v>746.25</v>
      </c>
      <c r="M41" s="2">
        <f t="shared" si="33"/>
        <v>1393</v>
      </c>
      <c r="N41" s="2">
        <f t="shared" si="34"/>
        <v>348.25</v>
      </c>
      <c r="P41" s="2">
        <f t="shared" si="13"/>
        <v>388863.63636363635</v>
      </c>
      <c r="Q41" s="9">
        <v>41365</v>
      </c>
      <c r="R41" s="8">
        <f t="shared" si="14"/>
        <v>363636.36363636365</v>
      </c>
      <c r="S41" s="8">
        <f t="shared" si="14"/>
        <v>7575.757575757576</v>
      </c>
      <c r="T41" s="8">
        <f t="shared" ref="S41:W56" si="37">1/66*T$68</f>
        <v>2878.787878787879</v>
      </c>
      <c r="U41" s="8">
        <f t="shared" si="37"/>
        <v>5303.030303030303</v>
      </c>
      <c r="V41" s="8">
        <f t="shared" si="37"/>
        <v>1363.6363636363637</v>
      </c>
      <c r="W41" s="8">
        <f t="shared" si="37"/>
        <v>6060.606060606061</v>
      </c>
      <c r="X41" s="9">
        <v>41365</v>
      </c>
      <c r="Y41" s="8">
        <f t="shared" si="15"/>
        <v>1.8273184102329831</v>
      </c>
      <c r="Z41" s="8">
        <f t="shared" si="23"/>
        <v>0.90640794158382099</v>
      </c>
      <c r="AA41" s="8">
        <f t="shared" si="24"/>
        <v>0.96441804984518564</v>
      </c>
      <c r="AB41" s="8">
        <f t="shared" si="25"/>
        <v>0.95172833866301199</v>
      </c>
      <c r="AC41" s="8">
        <f t="shared" si="26"/>
        <v>0.9789205769105267</v>
      </c>
      <c r="AD41" s="8">
        <f t="shared" si="27"/>
        <v>0.87015162392046808</v>
      </c>
      <c r="AG41" s="8">
        <f t="shared" si="36"/>
        <v>305909.09090909094</v>
      </c>
      <c r="AH41" s="8">
        <f t="shared" si="36"/>
        <v>6060.606060606061</v>
      </c>
      <c r="AI41" s="8">
        <f t="shared" si="36"/>
        <v>2727.2727272727275</v>
      </c>
      <c r="AJ41" s="8">
        <f t="shared" si="36"/>
        <v>6030.30303030303</v>
      </c>
      <c r="AK41" s="8">
        <f t="shared" si="36"/>
        <v>1318.1818181818182</v>
      </c>
      <c r="AL41" s="8">
        <f t="shared" si="36"/>
        <v>4545.454545454546</v>
      </c>
      <c r="AM41" s="9">
        <v>41365</v>
      </c>
      <c r="AN41" s="8">
        <f t="shared" si="17"/>
        <v>1.5372316126084973</v>
      </c>
      <c r="AO41" s="8">
        <f t="shared" si="18"/>
        <v>0.72512635326705688</v>
      </c>
      <c r="AP41" s="8">
        <f t="shared" si="19"/>
        <v>0.91365920511649157</v>
      </c>
      <c r="AQ41" s="8">
        <f t="shared" si="20"/>
        <v>1.0822510822510822</v>
      </c>
      <c r="AR41" s="8">
        <f t="shared" si="21"/>
        <v>0.94628989101350913</v>
      </c>
      <c r="AS41" s="8">
        <f t="shared" si="22"/>
        <v>0.65261371794035106</v>
      </c>
      <c r="AT41" s="8"/>
      <c r="AU41" s="9">
        <v>41365</v>
      </c>
      <c r="AV41" s="2">
        <v>715000</v>
      </c>
    </row>
    <row r="42" spans="1:48" x14ac:dyDescent="0.25">
      <c r="A42" s="9">
        <v>41395</v>
      </c>
      <c r="B42" s="2">
        <f t="shared" si="0"/>
        <v>173720</v>
      </c>
      <c r="C42" s="2">
        <f t="shared" si="28"/>
        <v>8484</v>
      </c>
      <c r="D42" s="2">
        <f t="shared" si="29"/>
        <v>3030</v>
      </c>
      <c r="E42" s="2">
        <f t="shared" si="35"/>
        <v>5656</v>
      </c>
      <c r="F42" s="2">
        <f t="shared" si="30"/>
        <v>1414</v>
      </c>
      <c r="G42" s="2">
        <f t="shared" si="31"/>
        <v>7070.0000000000009</v>
      </c>
      <c r="I42" s="2">
        <v>202000</v>
      </c>
      <c r="K42" s="9">
        <v>41395</v>
      </c>
      <c r="L42" s="2">
        <f t="shared" si="32"/>
        <v>757.5</v>
      </c>
      <c r="M42" s="2">
        <f t="shared" si="33"/>
        <v>1414</v>
      </c>
      <c r="N42" s="2">
        <f t="shared" si="34"/>
        <v>353.5</v>
      </c>
      <c r="P42" s="2">
        <f t="shared" si="13"/>
        <v>388863.63636363635</v>
      </c>
      <c r="Q42" s="9">
        <v>41395</v>
      </c>
      <c r="R42" s="8">
        <f t="shared" si="14"/>
        <v>363636.36363636365</v>
      </c>
      <c r="S42" s="8">
        <f t="shared" si="37"/>
        <v>7575.757575757576</v>
      </c>
      <c r="T42" s="8">
        <f t="shared" si="37"/>
        <v>2878.787878787879</v>
      </c>
      <c r="U42" s="8">
        <f t="shared" si="37"/>
        <v>5303.030303030303</v>
      </c>
      <c r="V42" s="8">
        <f t="shared" si="37"/>
        <v>1363.6363636363637</v>
      </c>
      <c r="W42" s="8">
        <f t="shared" si="37"/>
        <v>6060.606060606061</v>
      </c>
      <c r="X42" s="9">
        <v>41395</v>
      </c>
      <c r="Y42" s="8">
        <f t="shared" si="15"/>
        <v>2.0932325790718607</v>
      </c>
      <c r="Z42" s="8">
        <f t="shared" si="23"/>
        <v>0.89294643750089298</v>
      </c>
      <c r="AA42" s="8">
        <f t="shared" si="24"/>
        <v>0.95009500950095016</v>
      </c>
      <c r="AB42" s="8">
        <f t="shared" si="25"/>
        <v>0.93759375937593759</v>
      </c>
      <c r="AC42" s="8">
        <f t="shared" si="26"/>
        <v>0.96438215250096448</v>
      </c>
      <c r="AD42" s="8">
        <f t="shared" si="27"/>
        <v>0.85722858000085722</v>
      </c>
      <c r="AG42" s="8">
        <f t="shared" si="36"/>
        <v>305909.09090909094</v>
      </c>
      <c r="AH42" s="8">
        <f t="shared" si="36"/>
        <v>6060.606060606061</v>
      </c>
      <c r="AI42" s="8">
        <f t="shared" si="36"/>
        <v>2727.2727272727275</v>
      </c>
      <c r="AJ42" s="8">
        <f t="shared" si="36"/>
        <v>6030.30303030303</v>
      </c>
      <c r="AK42" s="8">
        <f t="shared" si="36"/>
        <v>1318.1818181818182</v>
      </c>
      <c r="AL42" s="8">
        <f t="shared" si="36"/>
        <v>4545.454545454546</v>
      </c>
      <c r="AM42" s="9">
        <v>41395</v>
      </c>
      <c r="AN42" s="8">
        <f t="shared" si="17"/>
        <v>1.7609319071442029</v>
      </c>
      <c r="AO42" s="8">
        <f t="shared" si="18"/>
        <v>0.71435715000071442</v>
      </c>
      <c r="AP42" s="8">
        <f t="shared" si="19"/>
        <v>0.90009000900090019</v>
      </c>
      <c r="AQ42" s="8">
        <f t="shared" si="20"/>
        <v>1.0661780463760662</v>
      </c>
      <c r="AR42" s="8">
        <f t="shared" si="21"/>
        <v>0.93223608075093223</v>
      </c>
      <c r="AS42" s="8">
        <f t="shared" si="22"/>
        <v>0.64292143500064292</v>
      </c>
      <c r="AT42" s="8"/>
      <c r="AU42" s="9">
        <v>41395</v>
      </c>
      <c r="AV42" s="2">
        <v>720000</v>
      </c>
    </row>
    <row r="43" spans="1:48" x14ac:dyDescent="0.25">
      <c r="A43" s="9">
        <v>41426</v>
      </c>
      <c r="B43" s="2">
        <f t="shared" si="0"/>
        <v>184900</v>
      </c>
      <c r="C43" s="2">
        <f t="shared" si="28"/>
        <v>9030</v>
      </c>
      <c r="D43" s="2">
        <f t="shared" si="29"/>
        <v>3225</v>
      </c>
      <c r="E43" s="2">
        <f t="shared" si="35"/>
        <v>6020</v>
      </c>
      <c r="F43" s="2">
        <f t="shared" si="30"/>
        <v>1505</v>
      </c>
      <c r="G43" s="2">
        <f t="shared" si="31"/>
        <v>7525.0000000000009</v>
      </c>
      <c r="I43" s="2">
        <v>215000</v>
      </c>
      <c r="K43" s="9">
        <v>41426</v>
      </c>
      <c r="L43" s="2">
        <f t="shared" si="32"/>
        <v>806.25</v>
      </c>
      <c r="M43" s="2">
        <f t="shared" si="33"/>
        <v>1505</v>
      </c>
      <c r="N43" s="2">
        <f t="shared" si="34"/>
        <v>376.25</v>
      </c>
      <c r="P43" s="2">
        <f t="shared" si="13"/>
        <v>388863.63636363635</v>
      </c>
      <c r="Q43" s="9">
        <v>41426</v>
      </c>
      <c r="R43" s="8">
        <f t="shared" si="14"/>
        <v>363636.36363636365</v>
      </c>
      <c r="S43" s="8">
        <f t="shared" si="37"/>
        <v>7575.757575757576</v>
      </c>
      <c r="T43" s="8">
        <f t="shared" si="37"/>
        <v>2878.787878787879</v>
      </c>
      <c r="U43" s="8">
        <f t="shared" si="37"/>
        <v>5303.030303030303</v>
      </c>
      <c r="V43" s="8">
        <f t="shared" si="37"/>
        <v>1363.6363636363637</v>
      </c>
      <c r="W43" s="8">
        <f t="shared" si="37"/>
        <v>6060.606060606061</v>
      </c>
      <c r="X43" s="9">
        <v>41426</v>
      </c>
      <c r="Y43" s="8">
        <f t="shared" si="15"/>
        <v>1.9666650277791435</v>
      </c>
      <c r="Z43" s="8">
        <f t="shared" si="23"/>
        <v>0.83895432732642039</v>
      </c>
      <c r="AA43" s="8">
        <f t="shared" si="24"/>
        <v>0.89264740427531131</v>
      </c>
      <c r="AB43" s="8">
        <f t="shared" si="25"/>
        <v>0.88090204369274139</v>
      </c>
      <c r="AC43" s="8">
        <f t="shared" si="26"/>
        <v>0.90607067351253401</v>
      </c>
      <c r="AD43" s="8">
        <f t="shared" si="27"/>
        <v>0.80539615423336353</v>
      </c>
      <c r="AG43" s="8">
        <f t="shared" si="36"/>
        <v>305909.09090909094</v>
      </c>
      <c r="AH43" s="8">
        <f t="shared" si="36"/>
        <v>6060.606060606061</v>
      </c>
      <c r="AI43" s="8">
        <f t="shared" si="36"/>
        <v>2727.2727272727275</v>
      </c>
      <c r="AJ43" s="8">
        <f t="shared" si="36"/>
        <v>6030.30303030303</v>
      </c>
      <c r="AK43" s="8">
        <f t="shared" si="36"/>
        <v>1318.1818181818182</v>
      </c>
      <c r="AL43" s="8">
        <f t="shared" si="36"/>
        <v>4545.454545454546</v>
      </c>
      <c r="AM43" s="9">
        <v>41426</v>
      </c>
      <c r="AN43" s="8">
        <f t="shared" si="17"/>
        <v>1.6544569546192047</v>
      </c>
      <c r="AO43" s="8">
        <f t="shared" si="18"/>
        <v>0.67116346186113629</v>
      </c>
      <c r="AP43" s="8">
        <f t="shared" si="19"/>
        <v>0.84566596194503174</v>
      </c>
      <c r="AQ43" s="8">
        <f t="shared" si="20"/>
        <v>1.0017114668277458</v>
      </c>
      <c r="AR43" s="8">
        <f t="shared" si="21"/>
        <v>0.87586831772878293</v>
      </c>
      <c r="AS43" s="8">
        <f t="shared" si="22"/>
        <v>0.60404711567502267</v>
      </c>
      <c r="AT43" s="8"/>
      <c r="AU43" s="9">
        <v>41426</v>
      </c>
      <c r="AV43" s="2">
        <v>710000</v>
      </c>
    </row>
    <row r="44" spans="1:48" x14ac:dyDescent="0.25">
      <c r="A44" s="9">
        <v>41456</v>
      </c>
      <c r="B44" s="2">
        <f>$I44</f>
        <v>211000</v>
      </c>
      <c r="C44" s="2">
        <f t="shared" si="28"/>
        <v>8862</v>
      </c>
      <c r="D44" s="2">
        <f t="shared" si="29"/>
        <v>3165</v>
      </c>
      <c r="E44" s="2">
        <f t="shared" si="35"/>
        <v>5908</v>
      </c>
      <c r="F44" s="2">
        <f t="shared" si="30"/>
        <v>1477</v>
      </c>
      <c r="G44" s="2">
        <f t="shared" si="31"/>
        <v>7385.0000000000009</v>
      </c>
      <c r="I44" s="2">
        <v>211000</v>
      </c>
      <c r="K44" s="9">
        <v>41456</v>
      </c>
      <c r="L44" s="2">
        <f t="shared" si="32"/>
        <v>791.25</v>
      </c>
      <c r="M44" s="2">
        <f t="shared" si="33"/>
        <v>1477</v>
      </c>
      <c r="N44" s="2">
        <f t="shared" si="34"/>
        <v>369.25</v>
      </c>
      <c r="P44" s="2">
        <f t="shared" si="13"/>
        <v>388863.63636363635</v>
      </c>
      <c r="Q44" s="9">
        <v>41456</v>
      </c>
      <c r="R44" s="8">
        <f t="shared" si="14"/>
        <v>363636.36363636365</v>
      </c>
      <c r="S44" s="8">
        <f t="shared" si="37"/>
        <v>7575.757575757576</v>
      </c>
      <c r="T44" s="8">
        <f t="shared" si="37"/>
        <v>2878.787878787879</v>
      </c>
      <c r="U44" s="8">
        <f t="shared" si="37"/>
        <v>5303.030303030303</v>
      </c>
      <c r="V44" s="8">
        <f t="shared" si="37"/>
        <v>1363.6363636363637</v>
      </c>
      <c r="W44" s="8">
        <f t="shared" si="37"/>
        <v>6060.606060606061</v>
      </c>
      <c r="X44" s="9">
        <v>41456</v>
      </c>
      <c r="Y44" s="8">
        <f t="shared" si="15"/>
        <v>1.7233950883239983</v>
      </c>
      <c r="Z44" s="8">
        <f t="shared" si="23"/>
        <v>0.8548586747638881</v>
      </c>
      <c r="AA44" s="8">
        <f t="shared" si="24"/>
        <v>0.90956962994877688</v>
      </c>
      <c r="AB44" s="8">
        <f t="shared" si="25"/>
        <v>0.89760160850208248</v>
      </c>
      <c r="AC44" s="8">
        <f t="shared" si="26"/>
        <v>0.92324736874499913</v>
      </c>
      <c r="AD44" s="8">
        <f t="shared" si="27"/>
        <v>0.82066432777333242</v>
      </c>
      <c r="AG44" s="8">
        <f t="shared" si="36"/>
        <v>305909.09090909094</v>
      </c>
      <c r="AH44" s="8">
        <f t="shared" si="36"/>
        <v>6060.606060606061</v>
      </c>
      <c r="AI44" s="8">
        <f t="shared" si="36"/>
        <v>2727.2727272727275</v>
      </c>
      <c r="AJ44" s="8">
        <f t="shared" si="36"/>
        <v>6030.30303030303</v>
      </c>
      <c r="AK44" s="8">
        <f t="shared" si="36"/>
        <v>1318.1818181818182</v>
      </c>
      <c r="AL44" s="8">
        <f t="shared" si="36"/>
        <v>4545.454545454546</v>
      </c>
      <c r="AM44" s="9">
        <v>41456</v>
      </c>
      <c r="AN44" s="8">
        <f t="shared" si="17"/>
        <v>1.4498061180525637</v>
      </c>
      <c r="AO44" s="8">
        <f t="shared" si="18"/>
        <v>0.68388693981111048</v>
      </c>
      <c r="AP44" s="8">
        <f t="shared" si="19"/>
        <v>0.86169754416199917</v>
      </c>
      <c r="AQ44" s="8">
        <f t="shared" si="20"/>
        <v>1.0207012576680823</v>
      </c>
      <c r="AR44" s="8">
        <f t="shared" si="21"/>
        <v>0.89247245645349915</v>
      </c>
      <c r="AS44" s="8">
        <f t="shared" si="22"/>
        <v>0.61549824582999935</v>
      </c>
      <c r="AT44" s="8"/>
      <c r="AU44" s="9">
        <v>41456</v>
      </c>
      <c r="AV44" s="2">
        <v>705000</v>
      </c>
    </row>
    <row r="45" spans="1:48" x14ac:dyDescent="0.25">
      <c r="A45" s="9">
        <v>41487</v>
      </c>
      <c r="B45" s="2">
        <f t="shared" si="0"/>
        <v>182320</v>
      </c>
      <c r="C45" s="2">
        <f t="shared" si="28"/>
        <v>8904</v>
      </c>
      <c r="D45" s="2">
        <f t="shared" si="29"/>
        <v>3180</v>
      </c>
      <c r="E45" s="2">
        <f t="shared" si="35"/>
        <v>5936</v>
      </c>
      <c r="F45" s="2">
        <f t="shared" si="30"/>
        <v>1484</v>
      </c>
      <c r="G45" s="2">
        <f t="shared" si="31"/>
        <v>7420.0000000000009</v>
      </c>
      <c r="I45" s="2">
        <v>212000</v>
      </c>
      <c r="K45" s="9">
        <v>41487</v>
      </c>
      <c r="L45" s="2">
        <f t="shared" si="32"/>
        <v>795</v>
      </c>
      <c r="M45" s="2">
        <f t="shared" si="33"/>
        <v>1484</v>
      </c>
      <c r="N45" s="2">
        <f t="shared" si="34"/>
        <v>371</v>
      </c>
      <c r="P45" s="2">
        <f t="shared" si="13"/>
        <v>388863.63636363635</v>
      </c>
      <c r="Q45" s="9">
        <v>41487</v>
      </c>
      <c r="R45" s="8">
        <f t="shared" si="14"/>
        <v>363636.36363636365</v>
      </c>
      <c r="S45" s="8">
        <f t="shared" si="37"/>
        <v>7575.757575757576</v>
      </c>
      <c r="T45" s="8">
        <f t="shared" si="37"/>
        <v>2878.787878787879</v>
      </c>
      <c r="U45" s="8">
        <f t="shared" si="37"/>
        <v>5303.030303030303</v>
      </c>
      <c r="V45" s="8">
        <f t="shared" si="37"/>
        <v>1363.6363636363637</v>
      </c>
      <c r="W45" s="8">
        <f t="shared" si="37"/>
        <v>6060.606060606061</v>
      </c>
      <c r="X45" s="9">
        <v>41487</v>
      </c>
      <c r="Y45" s="8">
        <f t="shared" si="15"/>
        <v>1.9944951932665842</v>
      </c>
      <c r="Z45" s="8">
        <f t="shared" si="23"/>
        <v>0.8508263225244358</v>
      </c>
      <c r="AA45" s="8">
        <f t="shared" si="24"/>
        <v>0.90527920716599963</v>
      </c>
      <c r="AB45" s="8">
        <f t="shared" si="25"/>
        <v>0.89336763865065749</v>
      </c>
      <c r="AC45" s="8">
        <f t="shared" si="26"/>
        <v>0.91889242832639062</v>
      </c>
      <c r="AD45" s="8">
        <f t="shared" si="27"/>
        <v>0.81679326962345822</v>
      </c>
      <c r="AG45" s="8">
        <f t="shared" si="36"/>
        <v>305909.09090909094</v>
      </c>
      <c r="AH45" s="8">
        <f t="shared" si="36"/>
        <v>6060.606060606061</v>
      </c>
      <c r="AI45" s="8">
        <f t="shared" si="36"/>
        <v>2727.2727272727275</v>
      </c>
      <c r="AJ45" s="8">
        <f t="shared" si="36"/>
        <v>6030.30303030303</v>
      </c>
      <c r="AK45" s="8">
        <f t="shared" si="36"/>
        <v>1318.1818181818182</v>
      </c>
      <c r="AL45" s="8">
        <f t="shared" si="36"/>
        <v>4545.454545454546</v>
      </c>
      <c r="AM45" s="9">
        <v>41487</v>
      </c>
      <c r="AN45" s="8">
        <f t="shared" si="17"/>
        <v>1.6778690813355142</v>
      </c>
      <c r="AO45" s="8">
        <f t="shared" si="18"/>
        <v>0.68066105801954857</v>
      </c>
      <c r="AP45" s="8">
        <f t="shared" si="19"/>
        <v>0.85763293310463129</v>
      </c>
      <c r="AQ45" s="8">
        <f t="shared" si="20"/>
        <v>1.0158866290941762</v>
      </c>
      <c r="AR45" s="8">
        <f t="shared" si="21"/>
        <v>0.88826268071551095</v>
      </c>
      <c r="AS45" s="8">
        <f t="shared" si="22"/>
        <v>0.61259495221759375</v>
      </c>
      <c r="AT45" s="8"/>
      <c r="AU45" s="9">
        <v>41487</v>
      </c>
      <c r="AV45" s="2">
        <v>730000</v>
      </c>
    </row>
    <row r="46" spans="1:48" x14ac:dyDescent="0.25">
      <c r="A46" s="9">
        <v>41518</v>
      </c>
      <c r="B46" s="2">
        <f t="shared" si="0"/>
        <v>181374</v>
      </c>
      <c r="C46" s="2">
        <f t="shared" si="28"/>
        <v>8857.8000000000011</v>
      </c>
      <c r="D46" s="2">
        <f t="shared" si="29"/>
        <v>3163.5</v>
      </c>
      <c r="E46" s="2">
        <f t="shared" si="35"/>
        <v>5905.2</v>
      </c>
      <c r="F46" s="2">
        <f t="shared" si="30"/>
        <v>1476.3</v>
      </c>
      <c r="G46" s="2">
        <f t="shared" si="31"/>
        <v>7381.5000000000009</v>
      </c>
      <c r="I46" s="2">
        <v>210900</v>
      </c>
      <c r="K46" s="9">
        <v>41518</v>
      </c>
      <c r="L46" s="2">
        <f t="shared" si="32"/>
        <v>790.875</v>
      </c>
      <c r="M46" s="2">
        <f t="shared" si="33"/>
        <v>1476.3</v>
      </c>
      <c r="N46" s="2">
        <f t="shared" si="34"/>
        <v>369.07499999999999</v>
      </c>
      <c r="P46" s="2">
        <f t="shared" si="13"/>
        <v>388863.63636363635</v>
      </c>
      <c r="Q46" s="9">
        <v>41518</v>
      </c>
      <c r="R46" s="8">
        <f t="shared" si="14"/>
        <v>363636.36363636365</v>
      </c>
      <c r="S46" s="8">
        <f t="shared" si="37"/>
        <v>7575.757575757576</v>
      </c>
      <c r="T46" s="8">
        <f t="shared" si="37"/>
        <v>2878.787878787879</v>
      </c>
      <c r="U46" s="8">
        <f t="shared" si="37"/>
        <v>5303.030303030303</v>
      </c>
      <c r="V46" s="8">
        <f t="shared" si="37"/>
        <v>1363.6363636363637</v>
      </c>
      <c r="W46" s="8">
        <f t="shared" si="37"/>
        <v>6060.606060606061</v>
      </c>
      <c r="X46" s="9">
        <v>41518</v>
      </c>
      <c r="Y46" s="8">
        <f t="shared" si="15"/>
        <v>2.004897965730279</v>
      </c>
      <c r="Z46" s="8">
        <f t="shared" si="23"/>
        <v>0.85526401315874989</v>
      </c>
      <c r="AA46" s="8">
        <f t="shared" si="24"/>
        <v>0.9100009100009101</v>
      </c>
      <c r="AB46" s="8">
        <f t="shared" si="25"/>
        <v>0.89802721381668749</v>
      </c>
      <c r="AC46" s="8">
        <f t="shared" si="26"/>
        <v>0.92368513421145015</v>
      </c>
      <c r="AD46" s="8">
        <f t="shared" si="27"/>
        <v>0.82105345263239993</v>
      </c>
      <c r="AG46" s="8">
        <f t="shared" si="36"/>
        <v>305909.09090909094</v>
      </c>
      <c r="AH46" s="8">
        <f t="shared" si="36"/>
        <v>6060.606060606061</v>
      </c>
      <c r="AI46" s="8">
        <f t="shared" si="36"/>
        <v>2727.2727272727275</v>
      </c>
      <c r="AJ46" s="8">
        <f t="shared" si="36"/>
        <v>6030.30303030303</v>
      </c>
      <c r="AK46" s="8">
        <f t="shared" si="36"/>
        <v>1318.1818181818182</v>
      </c>
      <c r="AL46" s="8">
        <f t="shared" si="36"/>
        <v>4545.454545454546</v>
      </c>
      <c r="AM46" s="9">
        <v>41518</v>
      </c>
      <c r="AN46" s="8">
        <f t="shared" si="17"/>
        <v>1.6866204136705973</v>
      </c>
      <c r="AO46" s="8">
        <f t="shared" si="18"/>
        <v>0.68421121052699996</v>
      </c>
      <c r="AP46" s="8">
        <f t="shared" si="19"/>
        <v>0.86210612526402008</v>
      </c>
      <c r="AQ46" s="8">
        <f t="shared" si="20"/>
        <v>1.0211852317115475</v>
      </c>
      <c r="AR46" s="8">
        <f t="shared" si="21"/>
        <v>0.89289562973773506</v>
      </c>
      <c r="AS46" s="8">
        <f t="shared" si="22"/>
        <v>0.61579008947430003</v>
      </c>
      <c r="AT46" s="8"/>
      <c r="AU46" s="9">
        <v>41518</v>
      </c>
      <c r="AV46" s="2">
        <v>701000</v>
      </c>
    </row>
    <row r="47" spans="1:48" x14ac:dyDescent="0.25">
      <c r="A47" s="9">
        <v>41548</v>
      </c>
      <c r="B47" s="2">
        <f>0.95*$I47</f>
        <v>204250</v>
      </c>
      <c r="C47" s="2">
        <f t="shared" si="28"/>
        <v>9030</v>
      </c>
      <c r="D47" s="2">
        <f t="shared" si="29"/>
        <v>3225</v>
      </c>
      <c r="E47" s="2">
        <f t="shared" si="35"/>
        <v>6020</v>
      </c>
      <c r="F47" s="2">
        <f t="shared" si="30"/>
        <v>1505</v>
      </c>
      <c r="G47" s="2">
        <f t="shared" si="31"/>
        <v>7525.0000000000009</v>
      </c>
      <c r="I47" s="2">
        <v>215000</v>
      </c>
      <c r="K47" s="9">
        <v>41548</v>
      </c>
      <c r="L47" s="2">
        <f t="shared" si="32"/>
        <v>806.25</v>
      </c>
      <c r="M47" s="2">
        <f t="shared" si="33"/>
        <v>1505</v>
      </c>
      <c r="N47" s="2">
        <f t="shared" si="34"/>
        <v>376.25</v>
      </c>
      <c r="P47" s="2">
        <f t="shared" si="13"/>
        <v>388863.63636363635</v>
      </c>
      <c r="Q47" s="9">
        <v>41548</v>
      </c>
      <c r="R47" s="8">
        <f t="shared" si="14"/>
        <v>363636.36363636365</v>
      </c>
      <c r="S47" s="8">
        <f t="shared" si="37"/>
        <v>7575.757575757576</v>
      </c>
      <c r="T47" s="8">
        <f t="shared" si="37"/>
        <v>2878.787878787879</v>
      </c>
      <c r="U47" s="8">
        <f t="shared" si="37"/>
        <v>5303.030303030303</v>
      </c>
      <c r="V47" s="8">
        <f t="shared" si="37"/>
        <v>1363.6363636363637</v>
      </c>
      <c r="W47" s="8">
        <f t="shared" si="37"/>
        <v>6060.606060606061</v>
      </c>
      <c r="X47" s="9">
        <v>41548</v>
      </c>
      <c r="Y47" s="8">
        <f t="shared" si="15"/>
        <v>1.7803493935684878</v>
      </c>
      <c r="Z47" s="8">
        <f t="shared" si="23"/>
        <v>0.83895432732642039</v>
      </c>
      <c r="AA47" s="8">
        <f t="shared" si="24"/>
        <v>0.89264740427531131</v>
      </c>
      <c r="AB47" s="8">
        <f t="shared" si="25"/>
        <v>0.88090204369274139</v>
      </c>
      <c r="AC47" s="8">
        <f t="shared" si="26"/>
        <v>0.90607067351253401</v>
      </c>
      <c r="AD47" s="8">
        <f t="shared" si="27"/>
        <v>0.80539615423336353</v>
      </c>
      <c r="AG47" s="8">
        <f t="shared" si="36"/>
        <v>305909.09090909094</v>
      </c>
      <c r="AH47" s="8">
        <f t="shared" si="36"/>
        <v>6060.606060606061</v>
      </c>
      <c r="AI47" s="8">
        <f t="shared" si="36"/>
        <v>2727.2727272727275</v>
      </c>
      <c r="AJ47" s="8">
        <f t="shared" si="36"/>
        <v>6030.30303030303</v>
      </c>
      <c r="AK47" s="8">
        <f t="shared" si="36"/>
        <v>1318.1818181818182</v>
      </c>
      <c r="AL47" s="8">
        <f t="shared" si="36"/>
        <v>4545.454545454546</v>
      </c>
      <c r="AM47" s="9">
        <v>41548</v>
      </c>
      <c r="AN47" s="8">
        <f t="shared" si="17"/>
        <v>1.4977189273394906</v>
      </c>
      <c r="AO47" s="8">
        <f t="shared" si="18"/>
        <v>0.67116346186113629</v>
      </c>
      <c r="AP47" s="8">
        <f t="shared" si="19"/>
        <v>0.84566596194503174</v>
      </c>
      <c r="AQ47" s="8">
        <f t="shared" si="20"/>
        <v>1.0017114668277458</v>
      </c>
      <c r="AR47" s="8">
        <f t="shared" si="21"/>
        <v>0.87586831772878293</v>
      </c>
      <c r="AS47" s="8">
        <f t="shared" si="22"/>
        <v>0.60404711567502267</v>
      </c>
      <c r="AT47" s="8"/>
      <c r="AU47" s="9">
        <v>41548</v>
      </c>
      <c r="AV47" s="2">
        <v>713000</v>
      </c>
    </row>
    <row r="48" spans="1:48" x14ac:dyDescent="0.25">
      <c r="A48" s="9">
        <v>41579</v>
      </c>
      <c r="B48" s="2">
        <f t="shared" si="0"/>
        <v>181460</v>
      </c>
      <c r="C48" s="2">
        <f t="shared" si="28"/>
        <v>8862</v>
      </c>
      <c r="D48" s="2">
        <f t="shared" si="29"/>
        <v>3165</v>
      </c>
      <c r="E48" s="2">
        <f t="shared" si="35"/>
        <v>5908</v>
      </c>
      <c r="F48" s="2">
        <f t="shared" si="30"/>
        <v>1477</v>
      </c>
      <c r="G48" s="2">
        <f t="shared" si="31"/>
        <v>7385.0000000000009</v>
      </c>
      <c r="I48" s="2">
        <v>211000</v>
      </c>
      <c r="K48" s="9">
        <v>41579</v>
      </c>
      <c r="L48" s="2">
        <f t="shared" si="32"/>
        <v>791.25</v>
      </c>
      <c r="M48" s="2">
        <f t="shared" si="33"/>
        <v>1477</v>
      </c>
      <c r="N48" s="2">
        <f t="shared" si="34"/>
        <v>369.25</v>
      </c>
      <c r="P48" s="2">
        <f t="shared" si="13"/>
        <v>388863.63636363635</v>
      </c>
      <c r="Q48" s="9">
        <v>41579</v>
      </c>
      <c r="R48" s="8">
        <f t="shared" si="14"/>
        <v>363636.36363636365</v>
      </c>
      <c r="S48" s="8">
        <f t="shared" si="37"/>
        <v>7575.757575757576</v>
      </c>
      <c r="T48" s="8">
        <f t="shared" si="37"/>
        <v>2878.787878787879</v>
      </c>
      <c r="U48" s="8">
        <f t="shared" si="37"/>
        <v>5303.030303030303</v>
      </c>
      <c r="V48" s="8">
        <f t="shared" si="37"/>
        <v>1363.6363636363637</v>
      </c>
      <c r="W48" s="8">
        <f t="shared" si="37"/>
        <v>6060.606060606061</v>
      </c>
      <c r="X48" s="9">
        <v>41579</v>
      </c>
      <c r="Y48" s="8">
        <f t="shared" si="15"/>
        <v>2.0039477771209282</v>
      </c>
      <c r="Z48" s="8">
        <f t="shared" si="23"/>
        <v>0.8548586747638881</v>
      </c>
      <c r="AA48" s="8">
        <f t="shared" si="24"/>
        <v>0.90956962994877688</v>
      </c>
      <c r="AB48" s="8">
        <f t="shared" si="25"/>
        <v>0.89760160850208248</v>
      </c>
      <c r="AC48" s="8">
        <f t="shared" si="26"/>
        <v>0.92324736874499913</v>
      </c>
      <c r="AD48" s="8">
        <f t="shared" si="27"/>
        <v>0.82066432777333242</v>
      </c>
      <c r="AG48" s="8">
        <f t="shared" si="36"/>
        <v>305909.09090909094</v>
      </c>
      <c r="AH48" s="8">
        <f t="shared" si="36"/>
        <v>6060.606060606061</v>
      </c>
      <c r="AI48" s="8">
        <f t="shared" si="36"/>
        <v>2727.2727272727275</v>
      </c>
      <c r="AJ48" s="8">
        <f t="shared" si="36"/>
        <v>6030.30303030303</v>
      </c>
      <c r="AK48" s="8">
        <f t="shared" si="36"/>
        <v>1318.1818181818182</v>
      </c>
      <c r="AL48" s="8">
        <f t="shared" si="36"/>
        <v>4545.454545454546</v>
      </c>
      <c r="AM48" s="9">
        <v>41579</v>
      </c>
      <c r="AN48" s="8">
        <f t="shared" si="17"/>
        <v>1.685821067502981</v>
      </c>
      <c r="AO48" s="8">
        <f t="shared" si="18"/>
        <v>0.68388693981111048</v>
      </c>
      <c r="AP48" s="8">
        <f t="shared" si="19"/>
        <v>0.86169754416199917</v>
      </c>
      <c r="AQ48" s="8">
        <f t="shared" si="20"/>
        <v>1.0207012576680823</v>
      </c>
      <c r="AR48" s="8">
        <f t="shared" si="21"/>
        <v>0.89247245645349915</v>
      </c>
      <c r="AS48" s="8">
        <f t="shared" si="22"/>
        <v>0.61549824582999935</v>
      </c>
      <c r="AT48" s="8"/>
      <c r="AU48" s="9">
        <v>41579</v>
      </c>
      <c r="AV48" s="2">
        <v>709000</v>
      </c>
    </row>
    <row r="49" spans="1:48" x14ac:dyDescent="0.25">
      <c r="A49" s="9">
        <v>41609</v>
      </c>
      <c r="B49" s="2">
        <f t="shared" si="0"/>
        <v>182320</v>
      </c>
      <c r="C49" s="2">
        <f t="shared" si="28"/>
        <v>8904</v>
      </c>
      <c r="D49" s="2">
        <f t="shared" si="29"/>
        <v>3180</v>
      </c>
      <c r="E49" s="2">
        <f t="shared" si="35"/>
        <v>5936</v>
      </c>
      <c r="F49" s="2">
        <f t="shared" si="30"/>
        <v>1484</v>
      </c>
      <c r="G49" s="2">
        <f t="shared" si="31"/>
        <v>7420.0000000000009</v>
      </c>
      <c r="I49" s="2">
        <v>212000</v>
      </c>
      <c r="K49" s="9">
        <v>41609</v>
      </c>
      <c r="L49" s="2">
        <f t="shared" si="32"/>
        <v>795</v>
      </c>
      <c r="M49" s="2">
        <f t="shared" si="33"/>
        <v>1484</v>
      </c>
      <c r="N49" s="2">
        <f t="shared" si="34"/>
        <v>371</v>
      </c>
      <c r="P49" s="2">
        <f t="shared" si="13"/>
        <v>388863.63636363635</v>
      </c>
      <c r="Q49" s="9">
        <v>41609</v>
      </c>
      <c r="R49" s="8">
        <f t="shared" si="14"/>
        <v>363636.36363636365</v>
      </c>
      <c r="S49" s="8">
        <f t="shared" si="37"/>
        <v>7575.757575757576</v>
      </c>
      <c r="T49" s="8">
        <f t="shared" si="37"/>
        <v>2878.787878787879</v>
      </c>
      <c r="U49" s="8">
        <f t="shared" si="37"/>
        <v>5303.030303030303</v>
      </c>
      <c r="V49" s="8">
        <f t="shared" si="37"/>
        <v>1363.6363636363637</v>
      </c>
      <c r="W49" s="8">
        <f t="shared" si="37"/>
        <v>6060.606060606061</v>
      </c>
      <c r="X49" s="9">
        <v>41609</v>
      </c>
      <c r="Y49" s="8">
        <f t="shared" si="15"/>
        <v>1.9944951932665842</v>
      </c>
      <c r="Z49" s="8">
        <f t="shared" si="23"/>
        <v>0.8508263225244358</v>
      </c>
      <c r="AA49" s="8">
        <f t="shared" si="24"/>
        <v>0.90527920716599963</v>
      </c>
      <c r="AB49" s="8">
        <f t="shared" si="25"/>
        <v>0.89336763865065749</v>
      </c>
      <c r="AC49" s="8">
        <f t="shared" si="26"/>
        <v>0.91889242832639062</v>
      </c>
      <c r="AD49" s="8">
        <f t="shared" si="27"/>
        <v>0.81679326962345822</v>
      </c>
      <c r="AG49" s="8">
        <f t="shared" si="36"/>
        <v>305909.09090909094</v>
      </c>
      <c r="AH49" s="8">
        <f t="shared" si="36"/>
        <v>6060.606060606061</v>
      </c>
      <c r="AI49" s="8">
        <f t="shared" si="36"/>
        <v>2727.2727272727275</v>
      </c>
      <c r="AJ49" s="8">
        <f t="shared" si="36"/>
        <v>6030.30303030303</v>
      </c>
      <c r="AK49" s="8">
        <f t="shared" si="36"/>
        <v>1318.1818181818182</v>
      </c>
      <c r="AL49" s="8">
        <f t="shared" si="36"/>
        <v>4545.454545454546</v>
      </c>
      <c r="AM49" s="9">
        <v>41609</v>
      </c>
      <c r="AN49" s="8">
        <f t="shared" si="17"/>
        <v>1.6778690813355142</v>
      </c>
      <c r="AO49" s="8">
        <f t="shared" si="18"/>
        <v>0.68066105801954857</v>
      </c>
      <c r="AP49" s="8">
        <f t="shared" si="19"/>
        <v>0.85763293310463129</v>
      </c>
      <c r="AQ49" s="8">
        <f t="shared" si="20"/>
        <v>1.0158866290941762</v>
      </c>
      <c r="AR49" s="8">
        <f t="shared" si="21"/>
        <v>0.88826268071551095</v>
      </c>
      <c r="AS49" s="8">
        <f t="shared" si="22"/>
        <v>0.61259495221759375</v>
      </c>
      <c r="AT49" s="8"/>
      <c r="AU49" s="9">
        <v>41609</v>
      </c>
      <c r="AV49" s="2">
        <v>730000</v>
      </c>
    </row>
    <row r="50" spans="1:48" x14ac:dyDescent="0.25">
      <c r="A50" s="9">
        <v>41640</v>
      </c>
      <c r="B50" s="2">
        <f t="shared" si="0"/>
        <v>181374</v>
      </c>
      <c r="C50" s="2">
        <f t="shared" si="28"/>
        <v>8857.8000000000011</v>
      </c>
      <c r="D50" s="2">
        <f t="shared" si="29"/>
        <v>3163.5</v>
      </c>
      <c r="E50" s="2">
        <f t="shared" si="35"/>
        <v>5905.2</v>
      </c>
      <c r="F50" s="2">
        <f t="shared" si="30"/>
        <v>1476.3</v>
      </c>
      <c r="G50" s="2">
        <f t="shared" si="31"/>
        <v>7381.5000000000009</v>
      </c>
      <c r="I50" s="2">
        <v>210900</v>
      </c>
      <c r="K50" s="9">
        <v>41640</v>
      </c>
      <c r="L50" s="2">
        <f t="shared" si="32"/>
        <v>790.875</v>
      </c>
      <c r="M50" s="2">
        <f t="shared" si="33"/>
        <v>1476.3</v>
      </c>
      <c r="N50" s="2">
        <f t="shared" si="34"/>
        <v>369.07499999999999</v>
      </c>
      <c r="P50" s="2">
        <f t="shared" si="13"/>
        <v>388863.63636363635</v>
      </c>
      <c r="Q50" s="9">
        <v>41640</v>
      </c>
      <c r="R50" s="8">
        <f t="shared" si="14"/>
        <v>363636.36363636365</v>
      </c>
      <c r="S50" s="8">
        <f t="shared" si="37"/>
        <v>7575.757575757576</v>
      </c>
      <c r="T50" s="8">
        <f t="shared" si="37"/>
        <v>2878.787878787879</v>
      </c>
      <c r="U50" s="8">
        <f t="shared" si="37"/>
        <v>5303.030303030303</v>
      </c>
      <c r="V50" s="8">
        <f t="shared" si="37"/>
        <v>1363.6363636363637</v>
      </c>
      <c r="W50" s="8">
        <f t="shared" si="37"/>
        <v>6060.606060606061</v>
      </c>
      <c r="X50" s="9">
        <v>41640</v>
      </c>
      <c r="Y50" s="8">
        <f t="shared" si="15"/>
        <v>2.004897965730279</v>
      </c>
      <c r="Z50" s="8">
        <f t="shared" si="23"/>
        <v>0.85526401315874989</v>
      </c>
      <c r="AA50" s="8">
        <f t="shared" si="24"/>
        <v>0.9100009100009101</v>
      </c>
      <c r="AB50" s="8">
        <f t="shared" si="25"/>
        <v>0.89802721381668749</v>
      </c>
      <c r="AC50" s="8">
        <f t="shared" si="26"/>
        <v>0.92368513421145015</v>
      </c>
      <c r="AD50" s="8">
        <f t="shared" si="27"/>
        <v>0.82105345263239993</v>
      </c>
      <c r="AG50" s="8">
        <f t="shared" si="36"/>
        <v>305909.09090909094</v>
      </c>
      <c r="AH50" s="8">
        <f t="shared" si="36"/>
        <v>6060.606060606061</v>
      </c>
      <c r="AI50" s="8">
        <f t="shared" si="36"/>
        <v>2727.2727272727275</v>
      </c>
      <c r="AJ50" s="8">
        <f t="shared" si="36"/>
        <v>6030.30303030303</v>
      </c>
      <c r="AK50" s="8">
        <f t="shared" si="36"/>
        <v>1318.1818181818182</v>
      </c>
      <c r="AL50" s="8">
        <f t="shared" si="36"/>
        <v>4545.454545454546</v>
      </c>
      <c r="AM50" s="9">
        <v>41640</v>
      </c>
      <c r="AN50" s="8">
        <f t="shared" si="17"/>
        <v>1.6866204136705973</v>
      </c>
      <c r="AO50" s="8">
        <f t="shared" si="18"/>
        <v>0.68421121052699996</v>
      </c>
      <c r="AP50" s="8">
        <f t="shared" si="19"/>
        <v>0.86210612526402008</v>
      </c>
      <c r="AQ50" s="8">
        <f t="shared" si="20"/>
        <v>1.0211852317115475</v>
      </c>
      <c r="AR50" s="8">
        <f t="shared" si="21"/>
        <v>0.89289562973773506</v>
      </c>
      <c r="AS50" s="8">
        <f t="shared" si="22"/>
        <v>0.61579008947430003</v>
      </c>
      <c r="AT50" s="8"/>
      <c r="AU50" s="9">
        <v>41640</v>
      </c>
      <c r="AV50">
        <v>915000</v>
      </c>
    </row>
    <row r="51" spans="1:48" x14ac:dyDescent="0.25">
      <c r="A51" s="9">
        <v>41671</v>
      </c>
      <c r="B51" s="2">
        <f t="shared" si="0"/>
        <v>178880</v>
      </c>
      <c r="C51" s="2">
        <f t="shared" si="28"/>
        <v>8736</v>
      </c>
      <c r="D51" s="2">
        <f t="shared" si="29"/>
        <v>3120</v>
      </c>
      <c r="E51" s="2">
        <f t="shared" si="35"/>
        <v>5824</v>
      </c>
      <c r="F51" s="2">
        <f t="shared" si="30"/>
        <v>1456</v>
      </c>
      <c r="G51" s="2">
        <f t="shared" si="31"/>
        <v>7280.0000000000009</v>
      </c>
      <c r="I51" s="2">
        <v>208000</v>
      </c>
      <c r="K51" s="9">
        <v>41671</v>
      </c>
      <c r="L51" s="2">
        <f t="shared" si="32"/>
        <v>780</v>
      </c>
      <c r="M51" s="2">
        <f t="shared" si="33"/>
        <v>1456</v>
      </c>
      <c r="N51" s="2">
        <f t="shared" si="34"/>
        <v>364</v>
      </c>
      <c r="P51" s="2">
        <f t="shared" si="13"/>
        <v>388863.63636363635</v>
      </c>
      <c r="Q51" s="9">
        <v>41671</v>
      </c>
      <c r="R51" s="8">
        <f t="shared" si="14"/>
        <v>363636.36363636365</v>
      </c>
      <c r="S51" s="8">
        <f t="shared" si="37"/>
        <v>7575.757575757576</v>
      </c>
      <c r="T51" s="8">
        <f t="shared" si="37"/>
        <v>2878.787878787879</v>
      </c>
      <c r="U51" s="8">
        <f t="shared" si="37"/>
        <v>5303.030303030303</v>
      </c>
      <c r="V51" s="8">
        <f t="shared" si="37"/>
        <v>1363.6363636363637</v>
      </c>
      <c r="W51" s="8">
        <f t="shared" si="37"/>
        <v>6060.606060606061</v>
      </c>
      <c r="X51" s="9">
        <v>41671</v>
      </c>
      <c r="Y51" s="8">
        <f t="shared" si="15"/>
        <v>2.0328508700601726</v>
      </c>
      <c r="Z51" s="8">
        <f t="shared" si="23"/>
        <v>0.86718836718836723</v>
      </c>
      <c r="AA51" s="8">
        <f t="shared" si="24"/>
        <v>0.92268842268842277</v>
      </c>
      <c r="AB51" s="8">
        <f t="shared" si="25"/>
        <v>0.91054778554778559</v>
      </c>
      <c r="AC51" s="8">
        <f t="shared" si="26"/>
        <v>0.93656343656343666</v>
      </c>
      <c r="AD51" s="8">
        <f t="shared" si="27"/>
        <v>0.8325008325008324</v>
      </c>
      <c r="AG51" s="8">
        <f t="shared" si="36"/>
        <v>305909.09090909094</v>
      </c>
      <c r="AH51" s="8">
        <f t="shared" si="36"/>
        <v>6060.606060606061</v>
      </c>
      <c r="AI51" s="8">
        <f t="shared" si="36"/>
        <v>2727.2727272727275</v>
      </c>
      <c r="AJ51" s="8">
        <f t="shared" si="36"/>
        <v>6030.30303030303</v>
      </c>
      <c r="AK51" s="8">
        <f t="shared" si="36"/>
        <v>1318.1818181818182</v>
      </c>
      <c r="AL51" s="8">
        <f t="shared" si="36"/>
        <v>4545.454545454546</v>
      </c>
      <c r="AM51" s="9">
        <v>41671</v>
      </c>
      <c r="AN51" s="8">
        <f t="shared" si="17"/>
        <v>1.7101357944381201</v>
      </c>
      <c r="AO51" s="8">
        <f t="shared" si="18"/>
        <v>0.69375069375069376</v>
      </c>
      <c r="AP51" s="8">
        <f t="shared" si="19"/>
        <v>0.87412587412587417</v>
      </c>
      <c r="AQ51" s="8">
        <f t="shared" si="20"/>
        <v>1.0354229104229105</v>
      </c>
      <c r="AR51" s="8">
        <f t="shared" si="21"/>
        <v>0.90534465534465536</v>
      </c>
      <c r="AS51" s="8">
        <f t="shared" si="22"/>
        <v>0.62437562437562433</v>
      </c>
      <c r="AT51" s="8"/>
      <c r="AU51" s="9">
        <v>41671</v>
      </c>
      <c r="AV51" s="2">
        <v>898000</v>
      </c>
    </row>
    <row r="52" spans="1:48" x14ac:dyDescent="0.25">
      <c r="A52" s="9">
        <v>41699</v>
      </c>
      <c r="B52" s="2">
        <f t="shared" si="0"/>
        <v>172000</v>
      </c>
      <c r="C52" s="2">
        <f t="shared" si="28"/>
        <v>8400</v>
      </c>
      <c r="D52" s="2">
        <f t="shared" si="29"/>
        <v>3000</v>
      </c>
      <c r="E52" s="2">
        <f t="shared" si="35"/>
        <v>5600</v>
      </c>
      <c r="F52" s="2">
        <f t="shared" si="30"/>
        <v>1400</v>
      </c>
      <c r="G52" s="2">
        <f t="shared" si="31"/>
        <v>7000.0000000000009</v>
      </c>
      <c r="I52" s="2">
        <v>200000</v>
      </c>
      <c r="K52" s="9">
        <v>41699</v>
      </c>
      <c r="L52" s="2">
        <f t="shared" si="32"/>
        <v>750</v>
      </c>
      <c r="M52" s="2">
        <f t="shared" si="33"/>
        <v>1400</v>
      </c>
      <c r="N52" s="2">
        <f t="shared" si="34"/>
        <v>350</v>
      </c>
      <c r="P52" s="2">
        <f t="shared" si="13"/>
        <v>388863.63636363635</v>
      </c>
      <c r="Q52" s="9">
        <v>41699</v>
      </c>
      <c r="R52" s="8">
        <f t="shared" si="14"/>
        <v>363636.36363636365</v>
      </c>
      <c r="S52" s="8">
        <f t="shared" si="37"/>
        <v>7575.757575757576</v>
      </c>
      <c r="T52" s="8">
        <f t="shared" si="37"/>
        <v>2878.787878787879</v>
      </c>
      <c r="U52" s="8">
        <f t="shared" si="37"/>
        <v>5303.030303030303</v>
      </c>
      <c r="V52" s="8">
        <f t="shared" si="37"/>
        <v>1363.6363636363637</v>
      </c>
      <c r="W52" s="8">
        <f t="shared" si="37"/>
        <v>6060.606060606061</v>
      </c>
      <c r="X52" s="9">
        <v>41699</v>
      </c>
      <c r="Y52" s="8">
        <f t="shared" si="15"/>
        <v>2.1141649048625792</v>
      </c>
      <c r="Z52" s="8">
        <f t="shared" si="23"/>
        <v>0.90187590187590194</v>
      </c>
      <c r="AA52" s="8">
        <f t="shared" si="24"/>
        <v>0.95959595959595967</v>
      </c>
      <c r="AB52" s="8">
        <f t="shared" si="25"/>
        <v>0.94696969696969702</v>
      </c>
      <c r="AC52" s="8">
        <f t="shared" si="26"/>
        <v>0.97402597402597413</v>
      </c>
      <c r="AD52" s="8">
        <f t="shared" si="27"/>
        <v>0.86580086580086579</v>
      </c>
      <c r="AG52" s="8">
        <f t="shared" si="36"/>
        <v>305909.09090909094</v>
      </c>
      <c r="AH52" s="8">
        <f t="shared" si="36"/>
        <v>6060.606060606061</v>
      </c>
      <c r="AI52" s="8">
        <f t="shared" si="36"/>
        <v>2727.2727272727275</v>
      </c>
      <c r="AJ52" s="8">
        <f t="shared" si="36"/>
        <v>6030.30303030303</v>
      </c>
      <c r="AK52" s="8">
        <f t="shared" si="36"/>
        <v>1318.1818181818182</v>
      </c>
      <c r="AL52" s="8">
        <f t="shared" si="36"/>
        <v>4545.454545454546</v>
      </c>
      <c r="AM52" s="9">
        <v>41699</v>
      </c>
      <c r="AN52" s="8">
        <f t="shared" si="17"/>
        <v>1.778541226215645</v>
      </c>
      <c r="AO52" s="8">
        <f t="shared" si="18"/>
        <v>0.72150072150072153</v>
      </c>
      <c r="AP52" s="8">
        <f t="shared" si="19"/>
        <v>0.90909090909090917</v>
      </c>
      <c r="AQ52" s="8">
        <f t="shared" si="20"/>
        <v>1.0768398268398267</v>
      </c>
      <c r="AR52" s="8">
        <f t="shared" si="21"/>
        <v>0.94155844155844159</v>
      </c>
      <c r="AS52" s="8">
        <f t="shared" si="22"/>
        <v>0.64935064935064934</v>
      </c>
      <c r="AT52" s="8"/>
      <c r="AU52" s="9">
        <v>41699</v>
      </c>
      <c r="AV52" s="2">
        <v>902000</v>
      </c>
    </row>
    <row r="53" spans="1:48" x14ac:dyDescent="0.25">
      <c r="A53" s="9">
        <v>41730</v>
      </c>
      <c r="B53" s="2">
        <f t="shared" si="0"/>
        <v>184900</v>
      </c>
      <c r="C53" s="2">
        <f t="shared" si="28"/>
        <v>9030</v>
      </c>
      <c r="D53" s="2">
        <f t="shared" si="29"/>
        <v>3225</v>
      </c>
      <c r="E53" s="2">
        <f t="shared" si="35"/>
        <v>6020</v>
      </c>
      <c r="F53" s="2">
        <f t="shared" si="30"/>
        <v>1505</v>
      </c>
      <c r="G53" s="2">
        <f t="shared" si="31"/>
        <v>7525.0000000000009</v>
      </c>
      <c r="I53" s="2">
        <v>215000</v>
      </c>
      <c r="K53" s="9">
        <v>41730</v>
      </c>
      <c r="L53" s="2">
        <f t="shared" si="32"/>
        <v>806.25</v>
      </c>
      <c r="M53" s="2">
        <f t="shared" si="33"/>
        <v>1505</v>
      </c>
      <c r="N53" s="2">
        <f t="shared" si="34"/>
        <v>376.25</v>
      </c>
      <c r="P53" s="2">
        <f t="shared" si="13"/>
        <v>388863.63636363635</v>
      </c>
      <c r="Q53" s="9">
        <v>41730</v>
      </c>
      <c r="R53" s="8">
        <f t="shared" si="14"/>
        <v>363636.36363636365</v>
      </c>
      <c r="S53" s="8">
        <f t="shared" si="37"/>
        <v>7575.757575757576</v>
      </c>
      <c r="T53" s="8">
        <f t="shared" si="37"/>
        <v>2878.787878787879</v>
      </c>
      <c r="U53" s="8">
        <f t="shared" si="37"/>
        <v>5303.030303030303</v>
      </c>
      <c r="V53" s="8">
        <f t="shared" si="37"/>
        <v>1363.6363636363637</v>
      </c>
      <c r="W53" s="8">
        <f t="shared" si="37"/>
        <v>6060.606060606061</v>
      </c>
      <c r="X53" s="9">
        <v>41730</v>
      </c>
      <c r="Y53" s="8">
        <f t="shared" si="15"/>
        <v>1.9666650277791435</v>
      </c>
      <c r="Z53" s="8">
        <f t="shared" si="23"/>
        <v>0.83895432732642039</v>
      </c>
      <c r="AA53" s="8">
        <f t="shared" si="24"/>
        <v>0.89264740427531131</v>
      </c>
      <c r="AB53" s="8">
        <f t="shared" si="25"/>
        <v>0.88090204369274139</v>
      </c>
      <c r="AC53" s="8">
        <f t="shared" si="26"/>
        <v>0.90607067351253401</v>
      </c>
      <c r="AD53" s="8">
        <f t="shared" si="27"/>
        <v>0.80539615423336353</v>
      </c>
      <c r="AG53" s="8">
        <f t="shared" si="36"/>
        <v>305909.09090909094</v>
      </c>
      <c r="AH53" s="8">
        <f t="shared" si="36"/>
        <v>6060.606060606061</v>
      </c>
      <c r="AI53" s="8">
        <f t="shared" si="36"/>
        <v>2727.2727272727275</v>
      </c>
      <c r="AJ53" s="8">
        <f t="shared" si="36"/>
        <v>6030.30303030303</v>
      </c>
      <c r="AK53" s="8">
        <f t="shared" si="36"/>
        <v>1318.1818181818182</v>
      </c>
      <c r="AL53" s="8">
        <f t="shared" si="36"/>
        <v>4545.454545454546</v>
      </c>
      <c r="AM53" s="9">
        <v>41730</v>
      </c>
      <c r="AN53" s="8">
        <f t="shared" si="17"/>
        <v>1.6544569546192047</v>
      </c>
      <c r="AO53" s="8">
        <f t="shared" si="18"/>
        <v>0.67116346186113629</v>
      </c>
      <c r="AP53" s="8">
        <f t="shared" si="19"/>
        <v>0.84566596194503174</v>
      </c>
      <c r="AQ53" s="8">
        <f t="shared" si="20"/>
        <v>1.0017114668277458</v>
      </c>
      <c r="AR53" s="8">
        <f t="shared" si="21"/>
        <v>0.87586831772878293</v>
      </c>
      <c r="AS53" s="8">
        <f t="shared" si="22"/>
        <v>0.60404711567502267</v>
      </c>
      <c r="AT53" s="8"/>
      <c r="AU53" s="9">
        <v>41730</v>
      </c>
      <c r="AV53" s="2">
        <v>910000</v>
      </c>
    </row>
    <row r="54" spans="1:48" x14ac:dyDescent="0.25">
      <c r="A54" s="9">
        <v>41760</v>
      </c>
      <c r="B54" s="2">
        <f>$I54</f>
        <v>208000</v>
      </c>
      <c r="C54" s="2">
        <f t="shared" si="28"/>
        <v>8736</v>
      </c>
      <c r="D54" s="2">
        <f t="shared" si="29"/>
        <v>3120</v>
      </c>
      <c r="E54" s="2">
        <f t="shared" si="35"/>
        <v>5824</v>
      </c>
      <c r="F54" s="2">
        <v>1556</v>
      </c>
      <c r="G54" s="2">
        <f t="shared" si="31"/>
        <v>7280.0000000000009</v>
      </c>
      <c r="I54" s="2">
        <v>208000</v>
      </c>
      <c r="K54" s="9">
        <v>41760</v>
      </c>
      <c r="L54" s="2">
        <f t="shared" si="32"/>
        <v>780</v>
      </c>
      <c r="M54" s="2">
        <f t="shared" si="33"/>
        <v>1456</v>
      </c>
      <c r="N54" s="2">
        <f t="shared" si="34"/>
        <v>389</v>
      </c>
      <c r="P54" s="2">
        <f t="shared" si="13"/>
        <v>388863.63636363635</v>
      </c>
      <c r="Q54" s="9">
        <v>41760</v>
      </c>
      <c r="R54" s="8">
        <f t="shared" si="14"/>
        <v>363636.36363636365</v>
      </c>
      <c r="S54" s="8">
        <f t="shared" si="37"/>
        <v>7575.757575757576</v>
      </c>
      <c r="T54" s="8">
        <f t="shared" si="37"/>
        <v>2878.787878787879</v>
      </c>
      <c r="U54" s="8">
        <f t="shared" si="37"/>
        <v>5303.030303030303</v>
      </c>
      <c r="V54" s="8">
        <f t="shared" si="37"/>
        <v>1363.6363636363637</v>
      </c>
      <c r="W54" s="8">
        <f t="shared" si="37"/>
        <v>6060.606060606061</v>
      </c>
      <c r="X54" s="9">
        <v>41760</v>
      </c>
      <c r="Y54" s="8">
        <f t="shared" si="15"/>
        <v>1.7482517482517483</v>
      </c>
      <c r="Z54" s="8">
        <f t="shared" si="23"/>
        <v>0.86718836718836723</v>
      </c>
      <c r="AA54" s="8">
        <f t="shared" si="24"/>
        <v>0.92268842268842277</v>
      </c>
      <c r="AB54" s="8">
        <f t="shared" si="25"/>
        <v>0.91054778554778559</v>
      </c>
      <c r="AC54" s="8">
        <f t="shared" si="26"/>
        <v>0.87637298434213606</v>
      </c>
      <c r="AD54" s="8">
        <f t="shared" si="27"/>
        <v>0.8325008325008324</v>
      </c>
      <c r="AG54" s="8">
        <f t="shared" si="36"/>
        <v>305909.09090909094</v>
      </c>
      <c r="AH54" s="8">
        <f t="shared" si="36"/>
        <v>6060.606060606061</v>
      </c>
      <c r="AI54" s="8">
        <f t="shared" si="36"/>
        <v>2727.2727272727275</v>
      </c>
      <c r="AJ54" s="8">
        <f t="shared" si="36"/>
        <v>6030.30303030303</v>
      </c>
      <c r="AK54" s="8">
        <f t="shared" si="36"/>
        <v>1318.1818181818182</v>
      </c>
      <c r="AL54" s="8">
        <f t="shared" si="36"/>
        <v>4545.454545454546</v>
      </c>
      <c r="AM54" s="9">
        <v>41760</v>
      </c>
      <c r="AN54" s="8">
        <f t="shared" si="17"/>
        <v>1.4707167832167833</v>
      </c>
      <c r="AO54" s="8">
        <f t="shared" si="18"/>
        <v>0.69375069375069376</v>
      </c>
      <c r="AP54" s="8">
        <f t="shared" si="19"/>
        <v>0.87412587412587417</v>
      </c>
      <c r="AQ54" s="8">
        <f t="shared" si="20"/>
        <v>1.0354229104229105</v>
      </c>
      <c r="AR54" s="8">
        <f t="shared" si="21"/>
        <v>0.84716055153073155</v>
      </c>
      <c r="AS54" s="8">
        <f t="shared" si="22"/>
        <v>0.62437562437562433</v>
      </c>
      <c r="AT54" s="8"/>
      <c r="AU54" s="9">
        <v>41760</v>
      </c>
      <c r="AV54" s="2">
        <v>915500</v>
      </c>
    </row>
    <row r="55" spans="1:48" x14ac:dyDescent="0.25">
      <c r="A55" s="9">
        <v>41791</v>
      </c>
      <c r="B55" s="2">
        <f t="shared" si="0"/>
        <v>181460</v>
      </c>
      <c r="C55" s="2">
        <f t="shared" si="28"/>
        <v>8862</v>
      </c>
      <c r="D55" s="2">
        <f t="shared" si="29"/>
        <v>3165</v>
      </c>
      <c r="E55" s="2">
        <f t="shared" si="35"/>
        <v>5908</v>
      </c>
      <c r="F55" s="2">
        <f t="shared" si="30"/>
        <v>1477</v>
      </c>
      <c r="G55" s="2">
        <f t="shared" si="31"/>
        <v>7385.0000000000009</v>
      </c>
      <c r="I55" s="2">
        <v>211000</v>
      </c>
      <c r="K55" s="9">
        <v>41791</v>
      </c>
      <c r="L55" s="2">
        <f t="shared" si="32"/>
        <v>791.25</v>
      </c>
      <c r="M55" s="2">
        <f t="shared" si="33"/>
        <v>1477</v>
      </c>
      <c r="N55" s="2">
        <f t="shared" si="34"/>
        <v>369.25</v>
      </c>
      <c r="P55" s="2">
        <f t="shared" si="13"/>
        <v>388863.63636363635</v>
      </c>
      <c r="Q55" s="9">
        <v>41791</v>
      </c>
      <c r="R55" s="8">
        <f t="shared" si="14"/>
        <v>363636.36363636365</v>
      </c>
      <c r="S55" s="8">
        <f t="shared" si="37"/>
        <v>7575.757575757576</v>
      </c>
      <c r="T55" s="8">
        <f t="shared" si="37"/>
        <v>2878.787878787879</v>
      </c>
      <c r="U55" s="8">
        <f t="shared" si="37"/>
        <v>5303.030303030303</v>
      </c>
      <c r="V55" s="8">
        <f t="shared" si="37"/>
        <v>1363.6363636363637</v>
      </c>
      <c r="W55" s="8">
        <f t="shared" si="37"/>
        <v>6060.606060606061</v>
      </c>
      <c r="X55" s="9">
        <v>41791</v>
      </c>
      <c r="Y55" s="8">
        <f t="shared" si="15"/>
        <v>2.0039477771209282</v>
      </c>
      <c r="Z55" s="8">
        <f t="shared" si="23"/>
        <v>0.8548586747638881</v>
      </c>
      <c r="AA55" s="8">
        <f t="shared" si="24"/>
        <v>0.90956962994877688</v>
      </c>
      <c r="AB55" s="8">
        <f t="shared" si="25"/>
        <v>0.89760160850208248</v>
      </c>
      <c r="AC55" s="8">
        <f t="shared" si="26"/>
        <v>0.92324736874499913</v>
      </c>
      <c r="AD55" s="8">
        <f t="shared" si="27"/>
        <v>0.82066432777333242</v>
      </c>
      <c r="AG55" s="8">
        <f t="shared" si="36"/>
        <v>305909.09090909094</v>
      </c>
      <c r="AH55" s="8">
        <f t="shared" si="36"/>
        <v>6060.606060606061</v>
      </c>
      <c r="AI55" s="8">
        <f t="shared" si="36"/>
        <v>2727.2727272727275</v>
      </c>
      <c r="AJ55" s="8">
        <f t="shared" si="36"/>
        <v>6030.30303030303</v>
      </c>
      <c r="AK55" s="8">
        <f t="shared" si="36"/>
        <v>1318.1818181818182</v>
      </c>
      <c r="AL55" s="8">
        <f t="shared" si="36"/>
        <v>4545.454545454546</v>
      </c>
      <c r="AM55" s="9">
        <v>41791</v>
      </c>
      <c r="AN55" s="8">
        <f t="shared" si="17"/>
        <v>1.685821067502981</v>
      </c>
      <c r="AO55" s="8">
        <f t="shared" si="18"/>
        <v>0.68388693981111048</v>
      </c>
      <c r="AP55" s="8">
        <f t="shared" si="19"/>
        <v>0.86169754416199917</v>
      </c>
      <c r="AQ55" s="8">
        <f t="shared" si="20"/>
        <v>1.0207012576680823</v>
      </c>
      <c r="AR55" s="8">
        <f t="shared" si="21"/>
        <v>0.89247245645349915</v>
      </c>
      <c r="AS55" s="8">
        <f t="shared" si="22"/>
        <v>0.61549824582999935</v>
      </c>
      <c r="AT55" s="8"/>
      <c r="AU55" s="9">
        <v>41791</v>
      </c>
      <c r="AV55" s="2">
        <v>921000</v>
      </c>
    </row>
    <row r="56" spans="1:48" x14ac:dyDescent="0.25">
      <c r="A56" s="9">
        <v>41821</v>
      </c>
      <c r="B56" s="2">
        <f t="shared" si="0"/>
        <v>187480</v>
      </c>
      <c r="C56" s="2">
        <f t="shared" si="28"/>
        <v>9156</v>
      </c>
      <c r="D56" s="2">
        <f t="shared" si="29"/>
        <v>3270</v>
      </c>
      <c r="E56" s="2">
        <f t="shared" si="35"/>
        <v>6104</v>
      </c>
      <c r="F56" s="2">
        <f t="shared" si="30"/>
        <v>1526</v>
      </c>
      <c r="G56" s="2">
        <f t="shared" si="31"/>
        <v>7630.0000000000009</v>
      </c>
      <c r="I56" s="2">
        <v>218000</v>
      </c>
      <c r="K56" s="9">
        <v>41821</v>
      </c>
      <c r="L56" s="2">
        <f t="shared" si="32"/>
        <v>817.5</v>
      </c>
      <c r="M56" s="2">
        <f t="shared" si="33"/>
        <v>1526</v>
      </c>
      <c r="N56" s="2">
        <f t="shared" si="34"/>
        <v>381.5</v>
      </c>
      <c r="P56" s="2">
        <f t="shared" si="13"/>
        <v>388863.63636363635</v>
      </c>
      <c r="Q56" s="9">
        <v>41821</v>
      </c>
      <c r="R56" s="8">
        <f t="shared" si="14"/>
        <v>363636.36363636365</v>
      </c>
      <c r="S56" s="8">
        <f t="shared" si="37"/>
        <v>7575.757575757576</v>
      </c>
      <c r="T56" s="8">
        <f t="shared" si="37"/>
        <v>2878.787878787879</v>
      </c>
      <c r="U56" s="8">
        <f t="shared" si="37"/>
        <v>5303.030303030303</v>
      </c>
      <c r="V56" s="8">
        <f t="shared" si="37"/>
        <v>1363.6363636363637</v>
      </c>
      <c r="W56" s="8">
        <f t="shared" si="37"/>
        <v>6060.606060606061</v>
      </c>
      <c r="X56" s="9">
        <v>41821</v>
      </c>
      <c r="Y56" s="8">
        <f t="shared" si="15"/>
        <v>1.9396008301491554</v>
      </c>
      <c r="Z56" s="8">
        <f t="shared" si="23"/>
        <v>0.8274090842898183</v>
      </c>
      <c r="AA56" s="8">
        <f t="shared" si="24"/>
        <v>0.88036326568436662</v>
      </c>
      <c r="AB56" s="8">
        <f t="shared" si="25"/>
        <v>0.86877953850430911</v>
      </c>
      <c r="AC56" s="8">
        <f t="shared" si="26"/>
        <v>0.89360181103300373</v>
      </c>
      <c r="AD56" s="8">
        <f t="shared" si="27"/>
        <v>0.79431272091822547</v>
      </c>
      <c r="AG56" s="8">
        <f t="shared" si="36"/>
        <v>305909.09090909094</v>
      </c>
      <c r="AH56" s="8">
        <f t="shared" si="36"/>
        <v>6060.606060606061</v>
      </c>
      <c r="AI56" s="8">
        <f t="shared" si="36"/>
        <v>2727.2727272727275</v>
      </c>
      <c r="AJ56" s="8">
        <f t="shared" si="36"/>
        <v>6030.30303030303</v>
      </c>
      <c r="AK56" s="8">
        <f t="shared" si="36"/>
        <v>1318.1818181818182</v>
      </c>
      <c r="AL56" s="8">
        <f t="shared" si="36"/>
        <v>4545.454545454546</v>
      </c>
      <c r="AM56" s="9">
        <v>41821</v>
      </c>
      <c r="AN56" s="8">
        <f t="shared" si="17"/>
        <v>1.6316891983629771</v>
      </c>
      <c r="AO56" s="8">
        <f t="shared" si="18"/>
        <v>0.66192726743185459</v>
      </c>
      <c r="AP56" s="8">
        <f t="shared" si="19"/>
        <v>0.8340283569641368</v>
      </c>
      <c r="AQ56" s="8">
        <f t="shared" si="20"/>
        <v>0.98792644664204288</v>
      </c>
      <c r="AR56" s="8">
        <f t="shared" si="21"/>
        <v>0.86381508399857032</v>
      </c>
      <c r="AS56" s="8">
        <f t="shared" si="22"/>
        <v>0.59573454068866916</v>
      </c>
      <c r="AT56" s="8"/>
      <c r="AU56" s="9">
        <v>41821</v>
      </c>
      <c r="AV56" s="2">
        <v>902000</v>
      </c>
    </row>
    <row r="57" spans="1:48" x14ac:dyDescent="0.25">
      <c r="A57" s="9">
        <v>41852</v>
      </c>
      <c r="B57" s="2">
        <f t="shared" si="0"/>
        <v>171140</v>
      </c>
      <c r="C57" s="2">
        <f>0.05*$I57</f>
        <v>9950</v>
      </c>
      <c r="D57" s="2">
        <f t="shared" si="29"/>
        <v>2985</v>
      </c>
      <c r="E57" s="2">
        <f t="shared" si="35"/>
        <v>5572</v>
      </c>
      <c r="F57" s="2">
        <f t="shared" si="30"/>
        <v>1393</v>
      </c>
      <c r="G57" s="2">
        <f t="shared" si="31"/>
        <v>6965.0000000000009</v>
      </c>
      <c r="I57" s="2">
        <v>199000</v>
      </c>
      <c r="K57" s="9">
        <v>41852</v>
      </c>
      <c r="L57" s="2">
        <f t="shared" si="32"/>
        <v>746.25</v>
      </c>
      <c r="M57" s="2">
        <f t="shared" si="33"/>
        <v>1393</v>
      </c>
      <c r="N57" s="2">
        <f t="shared" si="34"/>
        <v>348.25</v>
      </c>
      <c r="P57" s="2">
        <f t="shared" si="13"/>
        <v>388863.63636363635</v>
      </c>
      <c r="Q57" s="9">
        <v>41852</v>
      </c>
      <c r="R57" s="8">
        <f t="shared" si="14"/>
        <v>363636.36363636365</v>
      </c>
      <c r="S57" s="8">
        <f t="shared" ref="S57:W66" si="38">1/66*S$68</f>
        <v>7575.757575757576</v>
      </c>
      <c r="T57" s="8">
        <f t="shared" si="38"/>
        <v>2878.787878787879</v>
      </c>
      <c r="U57" s="8">
        <f t="shared" si="38"/>
        <v>5303.030303030303</v>
      </c>
      <c r="V57" s="8">
        <f t="shared" si="38"/>
        <v>1363.6363636363637</v>
      </c>
      <c r="W57" s="8">
        <f t="shared" si="38"/>
        <v>6060.606060606061</v>
      </c>
      <c r="X57" s="9">
        <v>41852</v>
      </c>
      <c r="Y57" s="8">
        <f t="shared" si="15"/>
        <v>2.1247888491081199</v>
      </c>
      <c r="Z57" s="8">
        <f t="shared" si="23"/>
        <v>0.76138267093040968</v>
      </c>
      <c r="AA57" s="8">
        <f t="shared" si="24"/>
        <v>0.96441804984518564</v>
      </c>
      <c r="AB57" s="8">
        <f t="shared" si="25"/>
        <v>0.95172833866301199</v>
      </c>
      <c r="AC57" s="8">
        <f t="shared" si="26"/>
        <v>0.9789205769105267</v>
      </c>
      <c r="AD57" s="8">
        <f t="shared" si="27"/>
        <v>0.87015162392046808</v>
      </c>
      <c r="AG57" s="8">
        <f t="shared" si="36"/>
        <v>305909.09090909094</v>
      </c>
      <c r="AH57" s="8">
        <f t="shared" si="36"/>
        <v>6060.606060606061</v>
      </c>
      <c r="AI57" s="8">
        <f t="shared" si="36"/>
        <v>2727.2727272727275</v>
      </c>
      <c r="AJ57" s="8">
        <f t="shared" si="36"/>
        <v>6030.30303030303</v>
      </c>
      <c r="AK57" s="8">
        <f t="shared" si="36"/>
        <v>1318.1818181818182</v>
      </c>
      <c r="AL57" s="8">
        <f t="shared" si="36"/>
        <v>4545.454545454546</v>
      </c>
      <c r="AM57" s="9">
        <v>41852</v>
      </c>
      <c r="AN57" s="8">
        <f t="shared" si="17"/>
        <v>1.7874786193122061</v>
      </c>
      <c r="AO57" s="8">
        <f t="shared" si="18"/>
        <v>0.60910613674432779</v>
      </c>
      <c r="AP57" s="8">
        <f t="shared" si="19"/>
        <v>0.91365920511649157</v>
      </c>
      <c r="AQ57" s="8">
        <f t="shared" si="20"/>
        <v>1.0822510822510822</v>
      </c>
      <c r="AR57" s="8">
        <f t="shared" si="21"/>
        <v>0.94628989101350913</v>
      </c>
      <c r="AS57" s="8">
        <f t="shared" si="22"/>
        <v>0.65261371794035106</v>
      </c>
      <c r="AT57" s="8"/>
      <c r="AU57" s="9">
        <v>41852</v>
      </c>
      <c r="AV57" s="2">
        <v>915500</v>
      </c>
    </row>
    <row r="58" spans="1:48" x14ac:dyDescent="0.25">
      <c r="A58" s="9">
        <v>41883</v>
      </c>
      <c r="B58" s="2">
        <f t="shared" si="0"/>
        <v>173720</v>
      </c>
      <c r="C58" s="2">
        <f t="shared" si="28"/>
        <v>8484</v>
      </c>
      <c r="D58" s="2">
        <f t="shared" si="29"/>
        <v>3030</v>
      </c>
      <c r="E58" s="2">
        <f t="shared" si="35"/>
        <v>5656</v>
      </c>
      <c r="F58" s="2">
        <f t="shared" si="30"/>
        <v>1414</v>
      </c>
      <c r="G58" s="2">
        <f t="shared" si="31"/>
        <v>7070.0000000000009</v>
      </c>
      <c r="I58" s="2">
        <v>202000</v>
      </c>
      <c r="K58" s="9">
        <v>41883</v>
      </c>
      <c r="L58" s="2">
        <f t="shared" si="32"/>
        <v>757.5</v>
      </c>
      <c r="M58" s="2">
        <f t="shared" si="33"/>
        <v>1414</v>
      </c>
      <c r="N58" s="2">
        <f t="shared" si="34"/>
        <v>353.5</v>
      </c>
      <c r="P58" s="2">
        <f t="shared" si="13"/>
        <v>388863.63636363635</v>
      </c>
      <c r="Q58" s="9">
        <v>41883</v>
      </c>
      <c r="R58" s="8">
        <f t="shared" si="14"/>
        <v>363636.36363636365</v>
      </c>
      <c r="S58" s="8">
        <f t="shared" si="38"/>
        <v>7575.757575757576</v>
      </c>
      <c r="T58" s="8">
        <f t="shared" si="38"/>
        <v>2878.787878787879</v>
      </c>
      <c r="U58" s="8">
        <f t="shared" si="38"/>
        <v>5303.030303030303</v>
      </c>
      <c r="V58" s="8">
        <f t="shared" si="38"/>
        <v>1363.6363636363637</v>
      </c>
      <c r="W58" s="8">
        <f t="shared" si="38"/>
        <v>6060.606060606061</v>
      </c>
      <c r="X58" s="9">
        <v>41883</v>
      </c>
      <c r="Y58" s="8">
        <f t="shared" si="15"/>
        <v>2.0932325790718607</v>
      </c>
      <c r="Z58" s="8">
        <f t="shared" si="23"/>
        <v>0.89294643750089298</v>
      </c>
      <c r="AA58" s="8">
        <f t="shared" si="24"/>
        <v>0.95009500950095016</v>
      </c>
      <c r="AB58" s="8">
        <f t="shared" si="25"/>
        <v>0.93759375937593759</v>
      </c>
      <c r="AC58" s="8">
        <f t="shared" si="26"/>
        <v>0.96438215250096448</v>
      </c>
      <c r="AD58" s="8">
        <f t="shared" si="27"/>
        <v>0.85722858000085722</v>
      </c>
      <c r="AG58" s="8">
        <f t="shared" si="36"/>
        <v>305909.09090909094</v>
      </c>
      <c r="AH58" s="8">
        <f t="shared" si="36"/>
        <v>6060.606060606061</v>
      </c>
      <c r="AI58" s="8">
        <f t="shared" si="36"/>
        <v>2727.2727272727275</v>
      </c>
      <c r="AJ58" s="8">
        <f t="shared" si="36"/>
        <v>6030.30303030303</v>
      </c>
      <c r="AK58" s="8">
        <f t="shared" si="36"/>
        <v>1318.1818181818182</v>
      </c>
      <c r="AL58" s="8">
        <f t="shared" si="36"/>
        <v>4545.454545454546</v>
      </c>
      <c r="AM58" s="9">
        <v>41883</v>
      </c>
      <c r="AN58" s="8">
        <f t="shared" si="17"/>
        <v>1.7609319071442029</v>
      </c>
      <c r="AO58" s="8">
        <f t="shared" si="18"/>
        <v>0.71435715000071442</v>
      </c>
      <c r="AP58" s="8">
        <f t="shared" si="19"/>
        <v>0.90009000900090019</v>
      </c>
      <c r="AQ58" s="8">
        <f t="shared" si="20"/>
        <v>1.0661780463760662</v>
      </c>
      <c r="AR58" s="8">
        <f t="shared" si="21"/>
        <v>0.93223608075093223</v>
      </c>
      <c r="AS58" s="8">
        <f t="shared" si="22"/>
        <v>0.64292143500064292</v>
      </c>
      <c r="AT58" s="8"/>
      <c r="AU58" s="9">
        <v>41883</v>
      </c>
      <c r="AV58" s="2">
        <v>920000</v>
      </c>
    </row>
    <row r="59" spans="1:48" x14ac:dyDescent="0.25">
      <c r="A59" s="9">
        <v>41913</v>
      </c>
      <c r="B59" s="2">
        <f t="shared" si="0"/>
        <v>187480</v>
      </c>
      <c r="C59" s="2">
        <f t="shared" si="28"/>
        <v>9156</v>
      </c>
      <c r="D59" s="2">
        <f t="shared" si="29"/>
        <v>3270</v>
      </c>
      <c r="E59" s="2">
        <f t="shared" si="35"/>
        <v>6104</v>
      </c>
      <c r="F59" s="2">
        <f t="shared" si="30"/>
        <v>1526</v>
      </c>
      <c r="G59" s="2">
        <f t="shared" si="31"/>
        <v>7630.0000000000009</v>
      </c>
      <c r="I59" s="2">
        <v>218000</v>
      </c>
      <c r="K59" s="9">
        <v>41913</v>
      </c>
      <c r="L59" s="2">
        <f t="shared" si="32"/>
        <v>817.5</v>
      </c>
      <c r="M59" s="2">
        <f t="shared" si="33"/>
        <v>1526</v>
      </c>
      <c r="N59" s="2">
        <f t="shared" si="34"/>
        <v>381.5</v>
      </c>
      <c r="P59" s="2">
        <f t="shared" si="13"/>
        <v>388863.63636363635</v>
      </c>
      <c r="Q59" s="9">
        <v>41913</v>
      </c>
      <c r="R59" s="8">
        <f t="shared" si="14"/>
        <v>363636.36363636365</v>
      </c>
      <c r="S59" s="8">
        <f t="shared" si="38"/>
        <v>7575.757575757576</v>
      </c>
      <c r="T59" s="8">
        <f t="shared" si="38"/>
        <v>2878.787878787879</v>
      </c>
      <c r="U59" s="8">
        <f t="shared" si="38"/>
        <v>5303.030303030303</v>
      </c>
      <c r="V59" s="8">
        <f t="shared" si="38"/>
        <v>1363.6363636363637</v>
      </c>
      <c r="W59" s="8">
        <f t="shared" si="38"/>
        <v>6060.606060606061</v>
      </c>
      <c r="X59" s="9">
        <v>41913</v>
      </c>
      <c r="Y59" s="8">
        <f t="shared" si="15"/>
        <v>1.9396008301491554</v>
      </c>
      <c r="Z59" s="8">
        <f t="shared" si="23"/>
        <v>0.8274090842898183</v>
      </c>
      <c r="AA59" s="8">
        <f t="shared" si="24"/>
        <v>0.88036326568436662</v>
      </c>
      <c r="AB59" s="8">
        <f t="shared" si="25"/>
        <v>0.86877953850430911</v>
      </c>
      <c r="AC59" s="8">
        <f t="shared" si="26"/>
        <v>0.89360181103300373</v>
      </c>
      <c r="AD59" s="8">
        <f t="shared" si="27"/>
        <v>0.79431272091822547</v>
      </c>
      <c r="AG59" s="8">
        <f t="shared" si="36"/>
        <v>305909.09090909094</v>
      </c>
      <c r="AH59" s="8">
        <f t="shared" si="36"/>
        <v>6060.606060606061</v>
      </c>
      <c r="AI59" s="8">
        <f t="shared" si="36"/>
        <v>2727.2727272727275</v>
      </c>
      <c r="AJ59" s="8">
        <f t="shared" si="36"/>
        <v>6030.30303030303</v>
      </c>
      <c r="AK59" s="8">
        <f t="shared" si="36"/>
        <v>1318.1818181818182</v>
      </c>
      <c r="AL59" s="8">
        <f t="shared" si="36"/>
        <v>4545.454545454546</v>
      </c>
      <c r="AM59" s="9">
        <v>41913</v>
      </c>
      <c r="AN59" s="8">
        <f t="shared" si="17"/>
        <v>1.6316891983629771</v>
      </c>
      <c r="AO59" s="8">
        <f t="shared" si="18"/>
        <v>0.66192726743185459</v>
      </c>
      <c r="AP59" s="8">
        <f t="shared" si="19"/>
        <v>0.8340283569641368</v>
      </c>
      <c r="AQ59" s="8">
        <f t="shared" si="20"/>
        <v>0.98792644664204288</v>
      </c>
      <c r="AR59" s="8">
        <f t="shared" si="21"/>
        <v>0.86381508399857032</v>
      </c>
      <c r="AS59" s="8">
        <f t="shared" si="22"/>
        <v>0.59573454068866916</v>
      </c>
      <c r="AT59" s="8"/>
      <c r="AU59" s="9">
        <v>41913</v>
      </c>
      <c r="AV59" s="2">
        <v>915000</v>
      </c>
    </row>
    <row r="60" spans="1:48" x14ac:dyDescent="0.25">
      <c r="A60" s="9">
        <v>41944</v>
      </c>
      <c r="B60" s="2">
        <f t="shared" si="0"/>
        <v>206212.52</v>
      </c>
      <c r="C60" s="2">
        <f t="shared" si="28"/>
        <v>10070.844000000001</v>
      </c>
      <c r="D60" s="2">
        <f t="shared" si="29"/>
        <v>3596.73</v>
      </c>
      <c r="E60" s="2">
        <f t="shared" si="35"/>
        <v>6713.8959999999997</v>
      </c>
      <c r="F60" s="2">
        <f t="shared" si="30"/>
        <v>1678.4739999999999</v>
      </c>
      <c r="G60" s="2">
        <f>0.04*I60</f>
        <v>9591.2800000000007</v>
      </c>
      <c r="I60" s="2">
        <v>239782</v>
      </c>
      <c r="K60" s="9">
        <v>41944</v>
      </c>
      <c r="L60" s="2">
        <f t="shared" si="32"/>
        <v>899.1825</v>
      </c>
      <c r="M60" s="2">
        <f t="shared" si="33"/>
        <v>1678.4739999999999</v>
      </c>
      <c r="N60" s="2">
        <f t="shared" si="34"/>
        <v>419.61849999999998</v>
      </c>
      <c r="P60" s="2">
        <f t="shared" si="13"/>
        <v>388863.63636363635</v>
      </c>
      <c r="Q60" s="9">
        <v>41944</v>
      </c>
      <c r="R60" s="8">
        <f t="shared" si="14"/>
        <v>363636.36363636365</v>
      </c>
      <c r="S60" s="8">
        <f t="shared" si="38"/>
        <v>7575.757575757576</v>
      </c>
      <c r="T60" s="8">
        <f t="shared" si="38"/>
        <v>2878.787878787879</v>
      </c>
      <c r="U60" s="8">
        <f t="shared" si="38"/>
        <v>5303.030303030303</v>
      </c>
      <c r="V60" s="8">
        <f t="shared" si="38"/>
        <v>1363.6363636363637</v>
      </c>
      <c r="W60" s="8">
        <f t="shared" si="38"/>
        <v>6060.606060606061</v>
      </c>
      <c r="X60" s="9">
        <v>41944</v>
      </c>
      <c r="Y60" s="8">
        <f t="shared" si="15"/>
        <v>1.763405847697141</v>
      </c>
      <c r="Z60" s="8">
        <f t="shared" si="23"/>
        <v>0.7522465421723914</v>
      </c>
      <c r="AA60" s="8">
        <f t="shared" si="24"/>
        <v>0.80039032087142459</v>
      </c>
      <c r="AB60" s="8">
        <f t="shared" si="25"/>
        <v>0.78985886928101112</v>
      </c>
      <c r="AC60" s="8">
        <f t="shared" si="26"/>
        <v>0.81242626554618291</v>
      </c>
      <c r="AD60" s="8">
        <f t="shared" si="27"/>
        <v>0.63188709542480881</v>
      </c>
      <c r="AG60" s="8">
        <f t="shared" si="36"/>
        <v>305909.09090909094</v>
      </c>
      <c r="AH60" s="8">
        <f t="shared" si="36"/>
        <v>6060.606060606061</v>
      </c>
      <c r="AI60" s="8">
        <f t="shared" si="36"/>
        <v>2727.2727272727275</v>
      </c>
      <c r="AJ60" s="8">
        <f t="shared" si="36"/>
        <v>6030.30303030303</v>
      </c>
      <c r="AK60" s="8">
        <f t="shared" si="36"/>
        <v>1318.1818181818182</v>
      </c>
      <c r="AL60" s="8">
        <f t="shared" si="36"/>
        <v>4545.454545454546</v>
      </c>
      <c r="AM60" s="9">
        <v>41944</v>
      </c>
      <c r="AN60" s="8">
        <f t="shared" si="17"/>
        <v>1.4834651693752201</v>
      </c>
      <c r="AO60" s="8">
        <f t="shared" si="18"/>
        <v>0.60179723373791316</v>
      </c>
      <c r="AP60" s="8">
        <f t="shared" si="19"/>
        <v>0.75826451450977073</v>
      </c>
      <c r="AQ60" s="8">
        <f t="shared" si="20"/>
        <v>0.89818237135383538</v>
      </c>
      <c r="AR60" s="8">
        <f t="shared" si="21"/>
        <v>0.78534539002797676</v>
      </c>
      <c r="AS60" s="8">
        <f t="shared" si="22"/>
        <v>0.47391532156860666</v>
      </c>
      <c r="AT60" s="8"/>
      <c r="AU60" s="9">
        <v>41944</v>
      </c>
      <c r="AV60" s="2">
        <v>900000</v>
      </c>
    </row>
    <row r="61" spans="1:48" x14ac:dyDescent="0.25">
      <c r="A61" s="9">
        <v>41974</v>
      </c>
      <c r="B61" s="2">
        <f t="shared" si="0"/>
        <v>173720</v>
      </c>
      <c r="C61" s="2">
        <f t="shared" si="28"/>
        <v>8484</v>
      </c>
      <c r="D61" s="2">
        <f t="shared" si="29"/>
        <v>3030</v>
      </c>
      <c r="E61" s="2">
        <f t="shared" si="35"/>
        <v>5656</v>
      </c>
      <c r="F61" s="2">
        <f t="shared" si="30"/>
        <v>1414</v>
      </c>
      <c r="G61" s="2">
        <f t="shared" si="31"/>
        <v>7070.0000000000009</v>
      </c>
      <c r="I61" s="2">
        <v>202000</v>
      </c>
      <c r="K61" s="9">
        <v>41974</v>
      </c>
      <c r="L61" s="2">
        <f t="shared" si="32"/>
        <v>757.5</v>
      </c>
      <c r="M61" s="2">
        <f t="shared" si="33"/>
        <v>1414</v>
      </c>
      <c r="N61" s="2">
        <f t="shared" si="34"/>
        <v>353.5</v>
      </c>
      <c r="P61" s="2">
        <f t="shared" si="13"/>
        <v>388863.63636363635</v>
      </c>
      <c r="Q61" s="9">
        <v>41974</v>
      </c>
      <c r="R61" s="8">
        <f t="shared" si="14"/>
        <v>363636.36363636365</v>
      </c>
      <c r="S61" s="8">
        <f t="shared" si="38"/>
        <v>7575.757575757576</v>
      </c>
      <c r="T61" s="8">
        <f t="shared" si="38"/>
        <v>2878.787878787879</v>
      </c>
      <c r="U61" s="8">
        <f t="shared" si="38"/>
        <v>5303.030303030303</v>
      </c>
      <c r="V61" s="8">
        <f t="shared" si="38"/>
        <v>1363.6363636363637</v>
      </c>
      <c r="W61" s="8">
        <f t="shared" si="38"/>
        <v>6060.606060606061</v>
      </c>
      <c r="X61" s="9">
        <v>41974</v>
      </c>
      <c r="Y61" s="8">
        <f t="shared" si="15"/>
        <v>2.0932325790718607</v>
      </c>
      <c r="Z61" s="8">
        <f t="shared" si="23"/>
        <v>0.89294643750089298</v>
      </c>
      <c r="AA61" s="8">
        <f t="shared" si="24"/>
        <v>0.95009500950095016</v>
      </c>
      <c r="AB61" s="8">
        <f t="shared" si="25"/>
        <v>0.93759375937593759</v>
      </c>
      <c r="AC61" s="8">
        <f t="shared" si="26"/>
        <v>0.96438215250096448</v>
      </c>
      <c r="AD61" s="8">
        <f t="shared" si="27"/>
        <v>0.85722858000085722</v>
      </c>
      <c r="AG61" s="8">
        <f t="shared" si="36"/>
        <v>305909.09090909094</v>
      </c>
      <c r="AH61" s="8">
        <f t="shared" si="36"/>
        <v>6060.606060606061</v>
      </c>
      <c r="AI61" s="8">
        <f t="shared" si="36"/>
        <v>2727.2727272727275</v>
      </c>
      <c r="AJ61" s="8">
        <f t="shared" si="36"/>
        <v>6030.30303030303</v>
      </c>
      <c r="AK61" s="8">
        <f t="shared" si="36"/>
        <v>1318.1818181818182</v>
      </c>
      <c r="AL61" s="8">
        <f t="shared" si="36"/>
        <v>4545.454545454546</v>
      </c>
      <c r="AM61" s="9">
        <v>41974</v>
      </c>
      <c r="AN61" s="8">
        <f t="shared" si="17"/>
        <v>1.7609319071442029</v>
      </c>
      <c r="AO61" s="8">
        <f t="shared" si="18"/>
        <v>0.71435715000071442</v>
      </c>
      <c r="AP61" s="8">
        <f t="shared" si="19"/>
        <v>0.90009000900090019</v>
      </c>
      <c r="AQ61" s="8">
        <f t="shared" si="20"/>
        <v>1.0661780463760662</v>
      </c>
      <c r="AR61" s="8">
        <f t="shared" si="21"/>
        <v>0.93223608075093223</v>
      </c>
      <c r="AS61" s="8">
        <f t="shared" si="22"/>
        <v>0.64292143500064292</v>
      </c>
      <c r="AT61" s="8"/>
      <c r="AU61" s="9">
        <v>41974</v>
      </c>
      <c r="AV61" s="2">
        <v>915500</v>
      </c>
    </row>
    <row r="62" spans="1:48" x14ac:dyDescent="0.25">
      <c r="A62" s="9">
        <v>42005</v>
      </c>
      <c r="B62" s="2">
        <f>$I62</f>
        <v>215000</v>
      </c>
      <c r="C62" s="2">
        <f t="shared" si="28"/>
        <v>9030</v>
      </c>
      <c r="D62" s="2">
        <f t="shared" si="29"/>
        <v>3225</v>
      </c>
      <c r="E62" s="2">
        <f t="shared" si="35"/>
        <v>6020</v>
      </c>
      <c r="F62" s="2">
        <f>0.008*I62</f>
        <v>1720</v>
      </c>
      <c r="G62" s="2">
        <f t="shared" si="31"/>
        <v>7525.0000000000009</v>
      </c>
      <c r="I62" s="2">
        <v>215000</v>
      </c>
      <c r="K62" s="9">
        <v>42005</v>
      </c>
      <c r="L62" s="2">
        <f t="shared" si="32"/>
        <v>806.25</v>
      </c>
      <c r="M62" s="2">
        <f t="shared" si="33"/>
        <v>1505</v>
      </c>
      <c r="N62" s="2">
        <f t="shared" si="34"/>
        <v>430</v>
      </c>
      <c r="P62" s="2">
        <f t="shared" si="13"/>
        <v>388863.63636363635</v>
      </c>
      <c r="Q62" s="9">
        <v>42005</v>
      </c>
      <c r="R62" s="8">
        <f t="shared" si="14"/>
        <v>363636.36363636365</v>
      </c>
      <c r="S62" s="8">
        <f t="shared" si="38"/>
        <v>7575.757575757576</v>
      </c>
      <c r="T62" s="8">
        <f t="shared" si="38"/>
        <v>2878.787878787879</v>
      </c>
      <c r="U62" s="8">
        <f t="shared" si="38"/>
        <v>5303.030303030303</v>
      </c>
      <c r="V62" s="8">
        <f t="shared" si="38"/>
        <v>1363.6363636363637</v>
      </c>
      <c r="W62" s="8">
        <f t="shared" si="38"/>
        <v>6060.606060606061</v>
      </c>
      <c r="X62" s="9">
        <v>42005</v>
      </c>
      <c r="Y62" s="8">
        <f t="shared" si="15"/>
        <v>1.6913319238900635</v>
      </c>
      <c r="Z62" s="8">
        <f t="shared" si="23"/>
        <v>0.83895432732642039</v>
      </c>
      <c r="AA62" s="8">
        <f t="shared" si="24"/>
        <v>0.89264740427531131</v>
      </c>
      <c r="AB62" s="8">
        <f t="shared" si="25"/>
        <v>0.88090204369274139</v>
      </c>
      <c r="AC62" s="8">
        <f t="shared" si="26"/>
        <v>0.79281183932346733</v>
      </c>
      <c r="AD62" s="8">
        <f t="shared" si="27"/>
        <v>0.80539615423336353</v>
      </c>
      <c r="AG62" s="8">
        <f t="shared" si="36"/>
        <v>305909.09090909094</v>
      </c>
      <c r="AH62" s="8">
        <f t="shared" si="36"/>
        <v>6060.606060606061</v>
      </c>
      <c r="AI62" s="8">
        <f t="shared" si="36"/>
        <v>2727.2727272727275</v>
      </c>
      <c r="AJ62" s="8">
        <f t="shared" si="36"/>
        <v>6030.30303030303</v>
      </c>
      <c r="AK62" s="8">
        <f t="shared" si="36"/>
        <v>1318.1818181818182</v>
      </c>
      <c r="AL62" s="8">
        <f t="shared" si="36"/>
        <v>4545.454545454546</v>
      </c>
      <c r="AM62" s="9">
        <v>42005</v>
      </c>
      <c r="AN62" s="8">
        <f t="shared" si="17"/>
        <v>1.422832980972516</v>
      </c>
      <c r="AO62" s="8">
        <f t="shared" si="18"/>
        <v>0.67116346186113629</v>
      </c>
      <c r="AP62" s="8">
        <f t="shared" si="19"/>
        <v>0.84566596194503174</v>
      </c>
      <c r="AQ62" s="8">
        <f t="shared" si="20"/>
        <v>1.0017114668277458</v>
      </c>
      <c r="AR62" s="8">
        <f t="shared" si="21"/>
        <v>0.76638477801268501</v>
      </c>
      <c r="AS62" s="8">
        <f t="shared" si="22"/>
        <v>0.60404711567502267</v>
      </c>
      <c r="AT62" s="8"/>
      <c r="AU62" s="9">
        <v>42005</v>
      </c>
      <c r="AV62">
        <v>750000</v>
      </c>
    </row>
    <row r="63" spans="1:48" x14ac:dyDescent="0.25">
      <c r="A63" s="9">
        <v>42036</v>
      </c>
      <c r="B63" s="2">
        <f>0.8*$I63</f>
        <v>168720</v>
      </c>
      <c r="C63" s="2">
        <f t="shared" si="28"/>
        <v>8857.8000000000011</v>
      </c>
      <c r="D63" s="2">
        <f t="shared" si="29"/>
        <v>3163.5</v>
      </c>
      <c r="E63" s="2">
        <f t="shared" si="35"/>
        <v>5905.2</v>
      </c>
      <c r="F63" s="2">
        <f t="shared" si="30"/>
        <v>1476.3</v>
      </c>
      <c r="G63" s="2">
        <f t="shared" si="31"/>
        <v>7381.5000000000009</v>
      </c>
      <c r="I63" s="2">
        <v>210900</v>
      </c>
      <c r="K63" s="9">
        <v>42036</v>
      </c>
      <c r="L63" s="2">
        <f t="shared" si="32"/>
        <v>790.875</v>
      </c>
      <c r="M63" s="2">
        <f t="shared" si="33"/>
        <v>1476.3</v>
      </c>
      <c r="N63" s="2">
        <f t="shared" si="34"/>
        <v>369.07499999999999</v>
      </c>
      <c r="P63" s="2">
        <f t="shared" si="13"/>
        <v>388863.63636363635</v>
      </c>
      <c r="Q63" s="9">
        <v>42036</v>
      </c>
      <c r="R63" s="8">
        <f t="shared" si="14"/>
        <v>363636.36363636365</v>
      </c>
      <c r="S63" s="8">
        <f t="shared" si="38"/>
        <v>7575.757575757576</v>
      </c>
      <c r="T63" s="8">
        <f t="shared" si="38"/>
        <v>2878.787878787879</v>
      </c>
      <c r="U63" s="8">
        <f t="shared" si="38"/>
        <v>5303.030303030303</v>
      </c>
      <c r="V63" s="8">
        <f t="shared" si="38"/>
        <v>1363.6363636363637</v>
      </c>
      <c r="W63" s="8">
        <f t="shared" si="38"/>
        <v>6060.606060606061</v>
      </c>
      <c r="X63" s="9">
        <v>42036</v>
      </c>
      <c r="Y63" s="8">
        <f t="shared" si="15"/>
        <v>2.1552653131600499</v>
      </c>
      <c r="Z63" s="8">
        <f t="shared" si="23"/>
        <v>0.85526401315874989</v>
      </c>
      <c r="AA63" s="8">
        <f t="shared" si="24"/>
        <v>0.9100009100009101</v>
      </c>
      <c r="AB63" s="8">
        <f t="shared" si="25"/>
        <v>0.89802721381668749</v>
      </c>
      <c r="AC63" s="8">
        <f t="shared" si="26"/>
        <v>0.92368513421145015</v>
      </c>
      <c r="AD63" s="8">
        <f t="shared" si="27"/>
        <v>0.82105345263239993</v>
      </c>
      <c r="AG63" s="8">
        <f t="shared" si="36"/>
        <v>305909.09090909094</v>
      </c>
      <c r="AH63" s="8">
        <f t="shared" si="36"/>
        <v>6060.606060606061</v>
      </c>
      <c r="AI63" s="8">
        <f t="shared" si="36"/>
        <v>2727.2727272727275</v>
      </c>
      <c r="AJ63" s="8">
        <f t="shared" si="36"/>
        <v>6030.30303030303</v>
      </c>
      <c r="AK63" s="8">
        <f t="shared" si="36"/>
        <v>1318.1818181818182</v>
      </c>
      <c r="AL63" s="8">
        <f t="shared" si="36"/>
        <v>4545.454545454546</v>
      </c>
      <c r="AM63" s="9">
        <v>42036</v>
      </c>
      <c r="AN63" s="8">
        <f t="shared" si="17"/>
        <v>1.8131169446958924</v>
      </c>
      <c r="AO63" s="8">
        <f t="shared" si="18"/>
        <v>0.68421121052699996</v>
      </c>
      <c r="AP63" s="8">
        <f t="shared" si="19"/>
        <v>0.86210612526402008</v>
      </c>
      <c r="AQ63" s="8">
        <f t="shared" si="20"/>
        <v>1.0211852317115475</v>
      </c>
      <c r="AR63" s="8">
        <f t="shared" si="21"/>
        <v>0.89289562973773506</v>
      </c>
      <c r="AS63" s="8">
        <f t="shared" si="22"/>
        <v>0.61579008947430003</v>
      </c>
      <c r="AT63" s="8"/>
      <c r="AU63" s="9">
        <v>42036</v>
      </c>
      <c r="AV63" s="2">
        <v>775000</v>
      </c>
    </row>
    <row r="64" spans="1:48" x14ac:dyDescent="0.25">
      <c r="A64" s="9">
        <v>42064</v>
      </c>
      <c r="B64" s="2">
        <f t="shared" si="0"/>
        <v>240800</v>
      </c>
      <c r="C64" s="2">
        <f t="shared" si="28"/>
        <v>11760</v>
      </c>
      <c r="D64" s="2">
        <f t="shared" si="29"/>
        <v>4200</v>
      </c>
      <c r="E64" s="2">
        <v>8840</v>
      </c>
      <c r="F64" s="2">
        <f t="shared" si="30"/>
        <v>1960</v>
      </c>
      <c r="G64" s="2">
        <f t="shared" si="31"/>
        <v>9800.0000000000018</v>
      </c>
      <c r="I64" s="2">
        <v>280000</v>
      </c>
      <c r="K64" s="9">
        <v>42064</v>
      </c>
      <c r="L64" s="2">
        <f t="shared" si="32"/>
        <v>1050</v>
      </c>
      <c r="M64" s="2">
        <f t="shared" si="33"/>
        <v>2210</v>
      </c>
      <c r="N64" s="2">
        <f t="shared" si="34"/>
        <v>490</v>
      </c>
      <c r="P64" s="2">
        <f t="shared" si="13"/>
        <v>388863.63636363635</v>
      </c>
      <c r="Q64" s="9">
        <v>42064</v>
      </c>
      <c r="R64" s="8">
        <f t="shared" si="14"/>
        <v>363636.36363636365</v>
      </c>
      <c r="S64" s="8">
        <f t="shared" si="38"/>
        <v>7575.757575757576</v>
      </c>
      <c r="T64" s="8">
        <f t="shared" si="38"/>
        <v>2878.787878787879</v>
      </c>
      <c r="U64" s="8">
        <f t="shared" si="38"/>
        <v>5303.030303030303</v>
      </c>
      <c r="V64" s="8">
        <f t="shared" si="38"/>
        <v>1363.6363636363637</v>
      </c>
      <c r="W64" s="8">
        <f t="shared" si="38"/>
        <v>6060.606060606061</v>
      </c>
      <c r="X64" s="9">
        <v>42064</v>
      </c>
      <c r="Y64" s="8">
        <f t="shared" si="15"/>
        <v>1.5101177891875566</v>
      </c>
      <c r="Z64" s="8">
        <f t="shared" si="23"/>
        <v>0.64419707276850136</v>
      </c>
      <c r="AA64" s="8">
        <f t="shared" si="24"/>
        <v>0.68542568542568549</v>
      </c>
      <c r="AB64" s="8">
        <f t="shared" si="25"/>
        <v>0.59989030577265867</v>
      </c>
      <c r="AC64" s="8">
        <f t="shared" si="26"/>
        <v>0.69573283858998147</v>
      </c>
      <c r="AD64" s="8">
        <f t="shared" si="27"/>
        <v>0.61842918985776119</v>
      </c>
      <c r="AG64" s="8">
        <f t="shared" si="36"/>
        <v>305909.09090909094</v>
      </c>
      <c r="AH64" s="8">
        <f t="shared" si="36"/>
        <v>6060.606060606061</v>
      </c>
      <c r="AI64" s="8">
        <f t="shared" si="36"/>
        <v>2727.2727272727275</v>
      </c>
      <c r="AJ64" s="8">
        <f t="shared" si="36"/>
        <v>6030.30303030303</v>
      </c>
      <c r="AK64" s="8">
        <f t="shared" si="36"/>
        <v>1318.1818181818182</v>
      </c>
      <c r="AL64" s="8">
        <f t="shared" si="36"/>
        <v>4545.454545454546</v>
      </c>
      <c r="AM64" s="9">
        <v>42064</v>
      </c>
      <c r="AN64" s="8">
        <f t="shared" si="17"/>
        <v>1.2703865901540321</v>
      </c>
      <c r="AO64" s="8">
        <f t="shared" si="18"/>
        <v>0.51535765821480106</v>
      </c>
      <c r="AP64" s="8">
        <f t="shared" si="19"/>
        <v>0.64935064935064934</v>
      </c>
      <c r="AQ64" s="8">
        <f t="shared" si="20"/>
        <v>0.68216097627862327</v>
      </c>
      <c r="AR64" s="8">
        <f t="shared" si="21"/>
        <v>0.67254174397031541</v>
      </c>
      <c r="AS64" s="8">
        <f t="shared" si="22"/>
        <v>0.46382189239332094</v>
      </c>
      <c r="AT64" s="8"/>
      <c r="AU64" s="9">
        <v>42064</v>
      </c>
      <c r="AV64" s="2">
        <v>700000</v>
      </c>
    </row>
    <row r="65" spans="1:48" x14ac:dyDescent="0.25">
      <c r="A65" s="9">
        <v>42095</v>
      </c>
      <c r="B65" s="2">
        <f>0.87*$I65</f>
        <v>174000</v>
      </c>
      <c r="C65" s="2">
        <f t="shared" si="28"/>
        <v>8400</v>
      </c>
      <c r="D65" s="2">
        <f t="shared" si="29"/>
        <v>3000</v>
      </c>
      <c r="E65" s="2">
        <f t="shared" si="35"/>
        <v>5600</v>
      </c>
      <c r="F65" s="2">
        <f t="shared" si="30"/>
        <v>1400</v>
      </c>
      <c r="G65" s="2">
        <f t="shared" si="31"/>
        <v>7000.0000000000009</v>
      </c>
      <c r="I65" s="2">
        <v>200000</v>
      </c>
      <c r="K65" s="9">
        <v>42095</v>
      </c>
      <c r="L65" s="2">
        <f t="shared" si="32"/>
        <v>750</v>
      </c>
      <c r="M65" s="2">
        <f t="shared" si="33"/>
        <v>1400</v>
      </c>
      <c r="N65" s="2">
        <f t="shared" si="34"/>
        <v>350</v>
      </c>
      <c r="P65" s="2">
        <f t="shared" si="13"/>
        <v>388863.63636363635</v>
      </c>
      <c r="Q65" s="9">
        <v>42095</v>
      </c>
      <c r="R65" s="8">
        <f t="shared" si="14"/>
        <v>363636.36363636365</v>
      </c>
      <c r="S65" s="8">
        <f t="shared" si="38"/>
        <v>7575.757575757576</v>
      </c>
      <c r="T65" s="8">
        <f t="shared" si="38"/>
        <v>2878.787878787879</v>
      </c>
      <c r="U65" s="8">
        <f t="shared" si="38"/>
        <v>5303.030303030303</v>
      </c>
      <c r="V65" s="8">
        <f t="shared" si="38"/>
        <v>1363.6363636363637</v>
      </c>
      <c r="W65" s="8">
        <f t="shared" si="38"/>
        <v>6060.606060606061</v>
      </c>
      <c r="X65" s="9">
        <v>42095</v>
      </c>
      <c r="Y65" s="8">
        <f t="shared" si="15"/>
        <v>2.089864158829676</v>
      </c>
      <c r="Z65" s="8">
        <f t="shared" si="23"/>
        <v>0.90187590187590194</v>
      </c>
      <c r="AA65" s="8">
        <f t="shared" si="24"/>
        <v>0.95959595959595967</v>
      </c>
      <c r="AB65" s="8">
        <f t="shared" si="25"/>
        <v>0.94696969696969702</v>
      </c>
      <c r="AC65" s="8">
        <f t="shared" si="26"/>
        <v>0.97402597402597413</v>
      </c>
      <c r="AD65" s="8">
        <f t="shared" si="27"/>
        <v>0.86580086580086579</v>
      </c>
      <c r="AG65" s="8">
        <f t="shared" si="36"/>
        <v>305909.09090909094</v>
      </c>
      <c r="AH65" s="8">
        <f t="shared" si="36"/>
        <v>6060.606060606061</v>
      </c>
      <c r="AI65" s="8">
        <f t="shared" si="36"/>
        <v>2727.2727272727275</v>
      </c>
      <c r="AJ65" s="8">
        <f t="shared" si="36"/>
        <v>6030.30303030303</v>
      </c>
      <c r="AK65" s="8">
        <f t="shared" si="36"/>
        <v>1318.1818181818182</v>
      </c>
      <c r="AL65" s="8">
        <f t="shared" si="36"/>
        <v>4545.454545454546</v>
      </c>
      <c r="AM65" s="9">
        <v>42095</v>
      </c>
      <c r="AN65" s="8">
        <f t="shared" si="17"/>
        <v>1.7580982236154652</v>
      </c>
      <c r="AO65" s="8">
        <f t="shared" si="18"/>
        <v>0.72150072150072153</v>
      </c>
      <c r="AP65" s="8">
        <f t="shared" si="19"/>
        <v>0.90909090909090917</v>
      </c>
      <c r="AQ65" s="8">
        <f t="shared" si="20"/>
        <v>1.0768398268398267</v>
      </c>
      <c r="AR65" s="8">
        <f t="shared" si="21"/>
        <v>0.94155844155844159</v>
      </c>
      <c r="AS65" s="8">
        <f t="shared" si="22"/>
        <v>0.64935064935064934</v>
      </c>
      <c r="AT65" s="8"/>
      <c r="AU65" s="9">
        <v>42095</v>
      </c>
      <c r="AV65" s="2">
        <v>724000</v>
      </c>
    </row>
    <row r="66" spans="1:48" x14ac:dyDescent="0.25">
      <c r="A66" s="9">
        <v>42125</v>
      </c>
      <c r="B66" s="2">
        <f t="shared" ref="B66:B67" si="39">0.86*$I66</f>
        <v>184900</v>
      </c>
      <c r="C66" s="2">
        <f>0.047*$I66</f>
        <v>10105</v>
      </c>
      <c r="D66" s="2">
        <f t="shared" si="29"/>
        <v>3225</v>
      </c>
      <c r="E66" s="2">
        <f t="shared" si="35"/>
        <v>6020</v>
      </c>
      <c r="F66" s="2">
        <f t="shared" si="30"/>
        <v>1505</v>
      </c>
      <c r="G66" s="2">
        <f t="shared" si="31"/>
        <v>7525.0000000000009</v>
      </c>
      <c r="I66" s="2">
        <v>215000</v>
      </c>
      <c r="K66" s="9">
        <v>42125</v>
      </c>
      <c r="L66" s="2">
        <f t="shared" si="32"/>
        <v>806.25</v>
      </c>
      <c r="M66" s="2">
        <f t="shared" si="33"/>
        <v>1505</v>
      </c>
      <c r="N66" s="2">
        <f t="shared" si="34"/>
        <v>376.25</v>
      </c>
      <c r="P66" s="2">
        <f t="shared" si="13"/>
        <v>388863.63636363635</v>
      </c>
      <c r="Q66" s="9">
        <v>42125</v>
      </c>
      <c r="R66" s="8">
        <f t="shared" si="14"/>
        <v>363636.36363636365</v>
      </c>
      <c r="S66" s="8">
        <f t="shared" si="38"/>
        <v>7575.757575757576</v>
      </c>
      <c r="T66" s="8">
        <f t="shared" si="38"/>
        <v>2878.787878787879</v>
      </c>
      <c r="U66" s="8">
        <f t="shared" si="38"/>
        <v>5303.030303030303</v>
      </c>
      <c r="V66" s="8">
        <f t="shared" si="38"/>
        <v>1363.6363636363637</v>
      </c>
      <c r="W66" s="8">
        <f t="shared" si="38"/>
        <v>6060.606060606061</v>
      </c>
      <c r="X66" s="9">
        <v>42125</v>
      </c>
      <c r="Y66" s="8">
        <f t="shared" si="15"/>
        <v>1.9666650277791435</v>
      </c>
      <c r="Z66" s="8">
        <f t="shared" si="23"/>
        <v>0.74970386697254587</v>
      </c>
      <c r="AA66" s="8">
        <f t="shared" si="24"/>
        <v>0.89264740427531131</v>
      </c>
      <c r="AB66" s="8">
        <f t="shared" si="25"/>
        <v>0.88090204369274139</v>
      </c>
      <c r="AC66" s="8">
        <f t="shared" si="26"/>
        <v>0.90607067351253401</v>
      </c>
      <c r="AD66" s="8">
        <f t="shared" si="27"/>
        <v>0.80539615423336353</v>
      </c>
      <c r="AG66" s="8">
        <f t="shared" si="36"/>
        <v>305909.09090909094</v>
      </c>
      <c r="AH66" s="8">
        <f t="shared" si="36"/>
        <v>6060.606060606061</v>
      </c>
      <c r="AI66" s="8">
        <f t="shared" si="36"/>
        <v>2727.2727272727275</v>
      </c>
      <c r="AJ66" s="8">
        <f t="shared" si="36"/>
        <v>6030.30303030303</v>
      </c>
      <c r="AK66" s="8">
        <f t="shared" si="36"/>
        <v>1318.1818181818182</v>
      </c>
      <c r="AL66" s="8">
        <f t="shared" si="36"/>
        <v>4545.454545454546</v>
      </c>
      <c r="AM66" s="9">
        <v>42125</v>
      </c>
      <c r="AN66" s="8">
        <f t="shared" si="17"/>
        <v>1.6544569546192047</v>
      </c>
      <c r="AO66" s="8">
        <f t="shared" si="18"/>
        <v>0.5997630935780367</v>
      </c>
      <c r="AP66" s="8">
        <f t="shared" si="19"/>
        <v>0.84566596194503174</v>
      </c>
      <c r="AQ66" s="8">
        <f t="shared" si="20"/>
        <v>1.0017114668277458</v>
      </c>
      <c r="AR66" s="8">
        <f t="shared" si="21"/>
        <v>0.87586831772878293</v>
      </c>
      <c r="AS66" s="8">
        <f t="shared" si="22"/>
        <v>0.60404711567502267</v>
      </c>
      <c r="AT66" s="8"/>
      <c r="AU66" s="9">
        <v>42125</v>
      </c>
      <c r="AV66" s="2">
        <v>730000</v>
      </c>
    </row>
    <row r="67" spans="1:48" x14ac:dyDescent="0.25">
      <c r="A67" s="9">
        <v>42156</v>
      </c>
      <c r="B67" s="2">
        <f t="shared" si="39"/>
        <v>187385.4</v>
      </c>
      <c r="C67" s="2">
        <f t="shared" si="28"/>
        <v>9151.380000000001</v>
      </c>
      <c r="D67" s="2">
        <f t="shared" si="29"/>
        <v>3268.35</v>
      </c>
      <c r="E67" s="2">
        <f t="shared" si="35"/>
        <v>6100.92</v>
      </c>
      <c r="F67" s="2">
        <f t="shared" si="30"/>
        <v>1525.23</v>
      </c>
      <c r="G67" s="2">
        <f t="shared" si="31"/>
        <v>7626.1500000000005</v>
      </c>
      <c r="I67" s="2">
        <v>217890</v>
      </c>
      <c r="K67" s="9">
        <v>42156</v>
      </c>
      <c r="L67" s="2">
        <f t="shared" ref="L67" si="40">0.25*D67</f>
        <v>817.08749999999998</v>
      </c>
      <c r="M67" s="2">
        <f t="shared" ref="M67" si="41">0.25*E67</f>
        <v>1525.23</v>
      </c>
      <c r="N67" s="2">
        <f t="shared" ref="N67" si="42">0.25*F67</f>
        <v>381.3075</v>
      </c>
      <c r="P67" s="2">
        <f t="shared" ref="P67" si="43">1/66*25665000</f>
        <v>388863.63636363635</v>
      </c>
      <c r="Q67" s="9">
        <v>42156</v>
      </c>
      <c r="R67" s="8">
        <f t="shared" ref="R67:W67" si="44">1/66*R$68</f>
        <v>363636.36363636365</v>
      </c>
      <c r="S67" s="8">
        <f t="shared" si="44"/>
        <v>7575.757575757576</v>
      </c>
      <c r="T67" s="8">
        <f t="shared" si="44"/>
        <v>2878.787878787879</v>
      </c>
      <c r="U67" s="8">
        <f t="shared" si="44"/>
        <v>5303.030303030303</v>
      </c>
      <c r="V67" s="8">
        <f t="shared" si="44"/>
        <v>1363.6363636363637</v>
      </c>
      <c r="W67" s="8">
        <f t="shared" si="44"/>
        <v>6060.606060606061</v>
      </c>
      <c r="X67" s="9">
        <v>42156</v>
      </c>
      <c r="Y67" s="8">
        <f t="shared" ref="Y67" si="45">R67/B67</f>
        <v>1.9405800219033269</v>
      </c>
      <c r="Z67" s="8">
        <f t="shared" si="23"/>
        <v>0.82782679505796664</v>
      </c>
      <c r="AA67" s="8">
        <f t="shared" si="24"/>
        <v>0.88080770994167668</v>
      </c>
      <c r="AB67" s="8">
        <f t="shared" si="25"/>
        <v>0.86921813481086507</v>
      </c>
      <c r="AC67" s="8">
        <f t="shared" si="26"/>
        <v>0.89405293866260416</v>
      </c>
      <c r="AD67" s="8">
        <f t="shared" si="27"/>
        <v>0.79471372325564804</v>
      </c>
      <c r="AG67" s="8">
        <f t="shared" si="36"/>
        <v>305909.09090909094</v>
      </c>
      <c r="AH67" s="8">
        <f t="shared" si="36"/>
        <v>6060.606060606061</v>
      </c>
      <c r="AI67" s="8">
        <f t="shared" si="36"/>
        <v>2727.2727272727275</v>
      </c>
      <c r="AJ67" s="8">
        <f t="shared" si="36"/>
        <v>6030.30303030303</v>
      </c>
      <c r="AK67" s="8">
        <f t="shared" si="36"/>
        <v>1318.1818181818182</v>
      </c>
      <c r="AL67" s="8">
        <f t="shared" si="36"/>
        <v>4545.454545454546</v>
      </c>
      <c r="AM67" s="9">
        <v>42156</v>
      </c>
      <c r="AN67" s="8">
        <f t="shared" ref="AN67" si="46">AG67/B67</f>
        <v>1.6325129434261738</v>
      </c>
      <c r="AO67" s="8">
        <f t="shared" ref="AO67" si="47">AH67/C67</f>
        <v>0.66226143604637333</v>
      </c>
      <c r="AP67" s="8">
        <f t="shared" ref="AP67" si="48">AI67/D67</f>
        <v>0.8344494094184306</v>
      </c>
      <c r="AQ67" s="8">
        <f t="shared" ref="AQ67" si="49">AJ67/E67</f>
        <v>0.98842519329921219</v>
      </c>
      <c r="AR67" s="8">
        <f t="shared" ref="AR67" si="50">AK67/F67</f>
        <v>0.86425117404051732</v>
      </c>
      <c r="AS67" s="8">
        <f t="shared" ref="AS67" si="51">AL67/G67</f>
        <v>0.59603529244173603</v>
      </c>
      <c r="AT67" s="8"/>
      <c r="AU67" s="9">
        <v>42156</v>
      </c>
      <c r="AV67" s="2">
        <v>770000</v>
      </c>
    </row>
    <row r="68" spans="1:48" x14ac:dyDescent="0.25">
      <c r="B68" s="2">
        <f t="shared" ref="B68:H68" si="52">SUM(B2:B67)</f>
        <v>12236386</v>
      </c>
      <c r="C68" s="2">
        <f t="shared" si="52"/>
        <v>592605</v>
      </c>
      <c r="D68" s="2">
        <f t="shared" si="52"/>
        <v>211300</v>
      </c>
      <c r="E68" s="2">
        <f t="shared" si="52"/>
        <v>389520.00000000006</v>
      </c>
      <c r="F68" s="2">
        <f t="shared" si="52"/>
        <v>98455.000000000015</v>
      </c>
      <c r="G68" s="2">
        <f t="shared" si="52"/>
        <v>491898.91000000009</v>
      </c>
      <c r="H68" s="2">
        <f t="shared" si="52"/>
        <v>0</v>
      </c>
      <c r="I68">
        <f>SUM(I2:I67)</f>
        <v>14020000</v>
      </c>
      <c r="P68">
        <f>SUM(P2:P67)</f>
        <v>25665000.000000015</v>
      </c>
      <c r="R68" s="7">
        <v>24000000</v>
      </c>
      <c r="S68" s="7">
        <v>500000</v>
      </c>
      <c r="T68" s="7">
        <v>190000</v>
      </c>
      <c r="U68" s="7">
        <v>350000</v>
      </c>
      <c r="V68" s="7">
        <v>90000</v>
      </c>
      <c r="W68" s="7">
        <v>400000</v>
      </c>
      <c r="AG68" s="7">
        <v>20190000</v>
      </c>
      <c r="AH68" s="7">
        <v>400000</v>
      </c>
      <c r="AI68" s="7">
        <v>180000</v>
      </c>
      <c r="AJ68" s="7">
        <v>398000</v>
      </c>
      <c r="AK68" s="7">
        <v>87000</v>
      </c>
      <c r="AL68" s="7">
        <v>300000</v>
      </c>
    </row>
    <row r="71" spans="1:48" x14ac:dyDescent="0.25">
      <c r="I71">
        <f>COUNT(I2:I67)</f>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9"/>
  <sheetViews>
    <sheetView workbookViewId="0">
      <selection activeCell="A12" sqref="A12:XFD12"/>
    </sheetView>
  </sheetViews>
  <sheetFormatPr defaultRowHeight="15" x14ac:dyDescent="0.25"/>
  <cols>
    <col min="1" max="1" width="40.5703125" style="6" customWidth="1"/>
    <col min="2" max="2" width="11.7109375" style="6" customWidth="1"/>
    <col min="3" max="3" width="87.28515625" style="6" customWidth="1"/>
    <col min="4" max="4" width="16.28515625" style="5" customWidth="1"/>
  </cols>
  <sheetData>
    <row r="1" spans="1:4" s="2" customFormat="1" ht="15.75" thickBot="1" x14ac:dyDescent="0.3">
      <c r="A1" s="17" t="s">
        <v>39</v>
      </c>
      <c r="B1" s="17" t="s">
        <v>2</v>
      </c>
      <c r="C1" s="17" t="s">
        <v>17</v>
      </c>
      <c r="D1" s="17" t="s">
        <v>31</v>
      </c>
    </row>
    <row r="2" spans="1:4" s="2" customFormat="1" ht="30" x14ac:dyDescent="0.25">
      <c r="A2" s="18" t="s">
        <v>60</v>
      </c>
      <c r="B2" s="19" t="s">
        <v>38</v>
      </c>
      <c r="C2" s="19" t="s">
        <v>14</v>
      </c>
      <c r="D2" s="20" t="s">
        <v>10</v>
      </c>
    </row>
    <row r="3" spans="1:4" s="2" customFormat="1" x14ac:dyDescent="0.25">
      <c r="A3" s="21"/>
      <c r="B3" s="22" t="s">
        <v>32</v>
      </c>
      <c r="C3" s="22" t="s">
        <v>15</v>
      </c>
      <c r="D3" s="23" t="s">
        <v>10</v>
      </c>
    </row>
    <row r="4" spans="1:4" s="2" customFormat="1" x14ac:dyDescent="0.25">
      <c r="A4" s="21"/>
      <c r="B4" s="22" t="s">
        <v>33</v>
      </c>
      <c r="C4" s="22" t="s">
        <v>29</v>
      </c>
      <c r="D4" s="23" t="s">
        <v>10</v>
      </c>
    </row>
    <row r="5" spans="1:4" s="2" customFormat="1" x14ac:dyDescent="0.25">
      <c r="A5" s="21"/>
      <c r="B5" s="22" t="s">
        <v>35</v>
      </c>
      <c r="C5" s="22" t="s">
        <v>102</v>
      </c>
      <c r="D5" s="23" t="s">
        <v>10</v>
      </c>
    </row>
    <row r="6" spans="1:4" s="2" customFormat="1" x14ac:dyDescent="0.25">
      <c r="A6" s="21"/>
      <c r="B6" s="22" t="s">
        <v>34</v>
      </c>
      <c r="C6" s="22" t="s">
        <v>30</v>
      </c>
      <c r="D6" s="23" t="s">
        <v>24</v>
      </c>
    </row>
    <row r="7" spans="1:4" s="2" customFormat="1" x14ac:dyDescent="0.25">
      <c r="A7" s="21"/>
      <c r="B7" s="22" t="s">
        <v>63</v>
      </c>
      <c r="C7" s="22" t="s">
        <v>18</v>
      </c>
      <c r="D7" s="23">
        <v>4.04</v>
      </c>
    </row>
    <row r="8" spans="1:4" s="2" customFormat="1" x14ac:dyDescent="0.25">
      <c r="A8" s="21"/>
      <c r="B8" s="39" t="s">
        <v>64</v>
      </c>
      <c r="C8" s="39" t="s">
        <v>19</v>
      </c>
      <c r="D8" s="40" t="s">
        <v>10</v>
      </c>
    </row>
    <row r="9" spans="1:4" s="2" customFormat="1" x14ac:dyDescent="0.25">
      <c r="A9" s="30"/>
      <c r="B9" s="22" t="s">
        <v>36</v>
      </c>
      <c r="C9" s="22" t="s">
        <v>93</v>
      </c>
      <c r="D9" s="40" t="s">
        <v>10</v>
      </c>
    </row>
    <row r="10" spans="1:4" s="2" customFormat="1" x14ac:dyDescent="0.25">
      <c r="A10" s="30"/>
      <c r="B10" s="22" t="s">
        <v>37</v>
      </c>
      <c r="C10" s="22" t="s">
        <v>97</v>
      </c>
      <c r="D10" s="40" t="s">
        <v>10</v>
      </c>
    </row>
    <row r="11" spans="1:4" s="2" customFormat="1" ht="15.75" thickBot="1" x14ac:dyDescent="0.3">
      <c r="A11" s="24"/>
      <c r="B11" s="25" t="s">
        <v>65</v>
      </c>
      <c r="C11" s="25" t="s">
        <v>25</v>
      </c>
      <c r="D11" s="26">
        <v>4.05</v>
      </c>
    </row>
    <row r="12" spans="1:4" s="2" customFormat="1" x14ac:dyDescent="0.25">
      <c r="A12" s="35" t="s">
        <v>58</v>
      </c>
      <c r="B12" s="36" t="s">
        <v>40</v>
      </c>
      <c r="C12" s="37" t="s">
        <v>20</v>
      </c>
      <c r="D12" s="38">
        <v>1.05</v>
      </c>
    </row>
    <row r="13" spans="1:4" s="2" customFormat="1" x14ac:dyDescent="0.25">
      <c r="A13" s="21"/>
      <c r="B13" s="22" t="s">
        <v>41</v>
      </c>
      <c r="C13" s="22" t="s">
        <v>26</v>
      </c>
      <c r="D13" s="23">
        <v>1.06</v>
      </c>
    </row>
    <row r="14" spans="1:4" s="4" customFormat="1" ht="15.75" thickBot="1" x14ac:dyDescent="0.3">
      <c r="A14" s="24"/>
      <c r="B14" s="25" t="s">
        <v>42</v>
      </c>
      <c r="C14" s="25" t="s">
        <v>66</v>
      </c>
      <c r="D14" s="26">
        <v>1.07</v>
      </c>
    </row>
    <row r="15" spans="1:4" s="2" customFormat="1" x14ac:dyDescent="0.25">
      <c r="A15" s="18" t="s">
        <v>90</v>
      </c>
      <c r="B15" s="19" t="s">
        <v>43</v>
      </c>
      <c r="C15" s="19" t="s">
        <v>27</v>
      </c>
      <c r="D15" s="20">
        <v>2.0099999999999998</v>
      </c>
    </row>
    <row r="16" spans="1:4" s="2" customFormat="1" ht="15.75" thickBot="1" x14ac:dyDescent="0.3">
      <c r="A16" s="30"/>
      <c r="B16" s="31" t="s">
        <v>44</v>
      </c>
      <c r="C16" s="31" t="s">
        <v>16</v>
      </c>
      <c r="D16" s="32">
        <v>2.02</v>
      </c>
    </row>
    <row r="17" spans="1:4" s="4" customFormat="1" x14ac:dyDescent="0.25">
      <c r="A17" s="18" t="s">
        <v>59</v>
      </c>
      <c r="B17" s="19" t="s">
        <v>45</v>
      </c>
      <c r="C17" s="27" t="s">
        <v>21</v>
      </c>
      <c r="D17" s="20">
        <v>3.01</v>
      </c>
    </row>
    <row r="18" spans="1:4" s="2" customFormat="1" x14ac:dyDescent="0.25">
      <c r="A18" s="21"/>
      <c r="B18" s="22" t="s">
        <v>61</v>
      </c>
      <c r="C18" s="22" t="s">
        <v>110</v>
      </c>
      <c r="D18" s="23" t="s">
        <v>10</v>
      </c>
    </row>
    <row r="19" spans="1:4" s="4" customFormat="1" x14ac:dyDescent="0.25">
      <c r="A19" s="21"/>
      <c r="B19" s="22" t="s">
        <v>46</v>
      </c>
      <c r="C19" s="28" t="s">
        <v>22</v>
      </c>
      <c r="D19" s="23">
        <v>3.02</v>
      </c>
    </row>
    <row r="20" spans="1:4" s="2" customFormat="1" x14ac:dyDescent="0.25">
      <c r="A20" s="21"/>
      <c r="B20" s="22" t="s">
        <v>62</v>
      </c>
      <c r="C20" s="22" t="s">
        <v>111</v>
      </c>
      <c r="D20" s="23" t="s">
        <v>10</v>
      </c>
    </row>
    <row r="21" spans="1:4" s="2" customFormat="1" ht="15.75" thickBot="1" x14ac:dyDescent="0.3">
      <c r="A21" s="24"/>
      <c r="B21" s="25" t="s">
        <v>47</v>
      </c>
      <c r="C21" s="29" t="s">
        <v>68</v>
      </c>
      <c r="D21" s="26" t="s">
        <v>23</v>
      </c>
    </row>
    <row r="29" spans="1:4" x14ac:dyDescent="0.25">
      <c r="C29" s="13"/>
      <c r="D29" s="13"/>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zoomScale="106" zoomScaleNormal="106" workbookViewId="0">
      <selection activeCell="C3" sqref="C3"/>
    </sheetView>
  </sheetViews>
  <sheetFormatPr defaultColWidth="9.140625" defaultRowHeight="15" x14ac:dyDescent="0.25"/>
  <cols>
    <col min="1" max="1" width="9.140625" style="33"/>
    <col min="2" max="2" width="52.140625" style="33" customWidth="1"/>
    <col min="3" max="3" width="155.7109375" style="11" customWidth="1"/>
    <col min="4" max="16384" width="9.140625" style="12"/>
  </cols>
  <sheetData>
    <row r="1" spans="1:6" s="10" customFormat="1" x14ac:dyDescent="0.25">
      <c r="A1" s="42" t="s">
        <v>2</v>
      </c>
      <c r="B1" s="42" t="s">
        <v>69</v>
      </c>
      <c r="C1" s="43" t="s">
        <v>70</v>
      </c>
    </row>
    <row r="2" spans="1:6" s="45" customFormat="1" x14ac:dyDescent="0.25">
      <c r="A2" s="34" t="s">
        <v>91</v>
      </c>
      <c r="B2" s="34" t="s">
        <v>130</v>
      </c>
      <c r="C2" s="46" t="s">
        <v>131</v>
      </c>
      <c r="D2" s="46"/>
      <c r="E2" s="46"/>
      <c r="F2" s="46"/>
    </row>
    <row r="3" spans="1:6" s="10" customFormat="1" x14ac:dyDescent="0.25">
      <c r="A3" s="22" t="s">
        <v>38</v>
      </c>
      <c r="B3" s="22" t="s">
        <v>72</v>
      </c>
      <c r="C3" s="22" t="s">
        <v>71</v>
      </c>
    </row>
    <row r="4" spans="1:6" s="10" customFormat="1" x14ac:dyDescent="0.25">
      <c r="A4" s="22" t="s">
        <v>32</v>
      </c>
      <c r="B4" s="22" t="s">
        <v>74</v>
      </c>
      <c r="C4" s="22" t="s">
        <v>73</v>
      </c>
    </row>
    <row r="5" spans="1:6" s="10" customFormat="1" x14ac:dyDescent="0.25">
      <c r="A5" s="22" t="s">
        <v>33</v>
      </c>
      <c r="B5" s="22" t="s">
        <v>87</v>
      </c>
      <c r="C5" s="22" t="s">
        <v>75</v>
      </c>
    </row>
    <row r="6" spans="1:6" s="10" customFormat="1" ht="30" x14ac:dyDescent="0.25">
      <c r="A6" s="22" t="s">
        <v>35</v>
      </c>
      <c r="B6" s="22" t="s">
        <v>95</v>
      </c>
      <c r="C6" s="22" t="s">
        <v>101</v>
      </c>
    </row>
    <row r="7" spans="1:6" ht="30" x14ac:dyDescent="0.25">
      <c r="A7" s="22" t="s">
        <v>34</v>
      </c>
      <c r="B7" s="22" t="s">
        <v>76</v>
      </c>
      <c r="C7" s="22" t="s">
        <v>78</v>
      </c>
    </row>
    <row r="8" spans="1:6" ht="30" x14ac:dyDescent="0.25">
      <c r="A8" s="22" t="s">
        <v>63</v>
      </c>
      <c r="B8" s="22" t="s">
        <v>125</v>
      </c>
      <c r="C8" s="22" t="s">
        <v>77</v>
      </c>
    </row>
    <row r="9" spans="1:6" s="3" customFormat="1" ht="30" x14ac:dyDescent="0.25">
      <c r="A9" s="39" t="s">
        <v>64</v>
      </c>
      <c r="B9" s="39" t="s">
        <v>126</v>
      </c>
      <c r="C9" s="39" t="s">
        <v>98</v>
      </c>
    </row>
    <row r="10" spans="1:6" ht="60" x14ac:dyDescent="0.25">
      <c r="A10" s="22" t="s">
        <v>36</v>
      </c>
      <c r="B10" s="22" t="s">
        <v>94</v>
      </c>
      <c r="C10" s="22" t="s">
        <v>129</v>
      </c>
    </row>
    <row r="11" spans="1:6" ht="75" x14ac:dyDescent="0.25">
      <c r="A11" s="22" t="s">
        <v>37</v>
      </c>
      <c r="B11" s="22" t="s">
        <v>96</v>
      </c>
      <c r="C11" s="22" t="s">
        <v>121</v>
      </c>
    </row>
    <row r="12" spans="1:6" ht="30" x14ac:dyDescent="0.25">
      <c r="A12" s="22" t="s">
        <v>65</v>
      </c>
      <c r="B12" s="22" t="s">
        <v>127</v>
      </c>
      <c r="C12" s="22" t="s">
        <v>105</v>
      </c>
    </row>
    <row r="13" spans="1:6" ht="30" x14ac:dyDescent="0.25">
      <c r="A13" s="22" t="s">
        <v>40</v>
      </c>
      <c r="B13" s="22" t="s">
        <v>79</v>
      </c>
      <c r="C13" s="22" t="s">
        <v>106</v>
      </c>
    </row>
    <row r="14" spans="1:6" ht="30" x14ac:dyDescent="0.25">
      <c r="A14" s="22" t="s">
        <v>41</v>
      </c>
      <c r="B14" s="22" t="s">
        <v>80</v>
      </c>
      <c r="C14" s="22" t="s">
        <v>88</v>
      </c>
    </row>
    <row r="15" spans="1:6" ht="30" x14ac:dyDescent="0.25">
      <c r="A15" s="22" t="s">
        <v>42</v>
      </c>
      <c r="B15" s="22" t="s">
        <v>81</v>
      </c>
      <c r="C15" s="22" t="s">
        <v>120</v>
      </c>
    </row>
    <row r="16" spans="1:6" ht="45" x14ac:dyDescent="0.25">
      <c r="A16" s="22" t="s">
        <v>43</v>
      </c>
      <c r="B16" s="22" t="s">
        <v>82</v>
      </c>
      <c r="C16" s="22" t="s">
        <v>112</v>
      </c>
    </row>
    <row r="17" spans="1:3" ht="30" x14ac:dyDescent="0.25">
      <c r="A17" s="22" t="s">
        <v>44</v>
      </c>
      <c r="B17" s="22" t="s">
        <v>83</v>
      </c>
      <c r="C17" s="22" t="s">
        <v>117</v>
      </c>
    </row>
    <row r="18" spans="1:3" ht="30" x14ac:dyDescent="0.25">
      <c r="A18" s="22" t="s">
        <v>45</v>
      </c>
      <c r="B18" s="22" t="s">
        <v>84</v>
      </c>
      <c r="C18" s="22" t="s">
        <v>89</v>
      </c>
    </row>
    <row r="19" spans="1:3" ht="30" x14ac:dyDescent="0.25">
      <c r="A19" s="22" t="s">
        <v>61</v>
      </c>
      <c r="B19" s="22" t="s">
        <v>109</v>
      </c>
      <c r="C19" s="44" t="s">
        <v>123</v>
      </c>
    </row>
    <row r="20" spans="1:3" ht="30" x14ac:dyDescent="0.25">
      <c r="A20" s="22" t="s">
        <v>46</v>
      </c>
      <c r="B20" s="22" t="s">
        <v>85</v>
      </c>
      <c r="C20" s="22" t="s">
        <v>118</v>
      </c>
    </row>
    <row r="21" spans="1:3" ht="30" x14ac:dyDescent="0.25">
      <c r="A21" s="22" t="s">
        <v>62</v>
      </c>
      <c r="B21" s="22" t="s">
        <v>108</v>
      </c>
      <c r="C21" s="44" t="s">
        <v>122</v>
      </c>
    </row>
    <row r="22" spans="1:3" ht="45" x14ac:dyDescent="0.25">
      <c r="A22" s="22" t="s">
        <v>47</v>
      </c>
      <c r="B22" s="22" t="s">
        <v>86</v>
      </c>
      <c r="C22" s="22" t="s">
        <v>119</v>
      </c>
    </row>
  </sheetData>
  <mergeCells count="1">
    <mergeCell ref="C2:F2"/>
  </mergeCell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tabSelected="1" workbookViewId="0">
      <selection activeCell="A7" sqref="A7"/>
    </sheetView>
  </sheetViews>
  <sheetFormatPr defaultColWidth="9.140625" defaultRowHeight="15" x14ac:dyDescent="0.25"/>
  <cols>
    <col min="1" max="1" width="27.7109375" style="5" customWidth="1"/>
    <col min="2" max="2" width="116.28515625" style="6" customWidth="1"/>
    <col min="3" max="3" width="9.140625" style="5"/>
    <col min="4" max="4" width="80.140625" style="5" customWidth="1"/>
    <col min="5" max="16384" width="9.140625" style="5"/>
  </cols>
  <sheetData>
    <row r="1" spans="1:2" x14ac:dyDescent="0.25">
      <c r="A1" s="5" t="s">
        <v>48</v>
      </c>
      <c r="B1" s="6" t="s">
        <v>49</v>
      </c>
    </row>
    <row r="2" spans="1:2" ht="45" x14ac:dyDescent="0.25">
      <c r="A2" s="1" t="s">
        <v>50</v>
      </c>
      <c r="B2" s="6" t="s">
        <v>103</v>
      </c>
    </row>
    <row r="3" spans="1:2" ht="30" x14ac:dyDescent="0.25">
      <c r="A3" s="41" t="s">
        <v>92</v>
      </c>
      <c r="B3" s="6" t="s">
        <v>114</v>
      </c>
    </row>
    <row r="4" spans="1:2" x14ac:dyDescent="0.25">
      <c r="A4" s="41" t="s">
        <v>52</v>
      </c>
      <c r="B4" s="6" t="s">
        <v>99</v>
      </c>
    </row>
    <row r="5" spans="1:2" ht="60" x14ac:dyDescent="0.25">
      <c r="A5" s="1" t="s">
        <v>67</v>
      </c>
      <c r="B5" s="6" t="s">
        <v>104</v>
      </c>
    </row>
    <row r="6" spans="1:2" ht="30" x14ac:dyDescent="0.25">
      <c r="A6" s="1" t="s">
        <v>134</v>
      </c>
      <c r="B6" s="6" t="s">
        <v>132</v>
      </c>
    </row>
    <row r="7" spans="1:2" ht="30" x14ac:dyDescent="0.25">
      <c r="A7" s="1" t="s">
        <v>51</v>
      </c>
      <c r="B7" s="16" t="s">
        <v>113</v>
      </c>
    </row>
    <row r="8" spans="1:2" x14ac:dyDescent="0.25">
      <c r="A8" s="1" t="s">
        <v>107</v>
      </c>
      <c r="B8" s="6" t="s">
        <v>99</v>
      </c>
    </row>
    <row r="9" spans="1:2" ht="30" x14ac:dyDescent="0.25">
      <c r="A9" s="1" t="s">
        <v>53</v>
      </c>
      <c r="B9" s="6" t="s">
        <v>124</v>
      </c>
    </row>
    <row r="10" spans="1:2" ht="60" x14ac:dyDescent="0.25">
      <c r="A10" s="1" t="s">
        <v>54</v>
      </c>
      <c r="B10" s="6" t="s">
        <v>133</v>
      </c>
    </row>
    <row r="11" spans="1:2" ht="45" x14ac:dyDescent="0.25">
      <c r="A11" s="1" t="s">
        <v>56</v>
      </c>
      <c r="B11" s="6" t="s">
        <v>115</v>
      </c>
    </row>
    <row r="12" spans="1:2" ht="45" x14ac:dyDescent="0.25">
      <c r="A12" s="1" t="s">
        <v>57</v>
      </c>
      <c r="B12" s="6" t="s">
        <v>116</v>
      </c>
    </row>
    <row r="13" spans="1:2" ht="60" x14ac:dyDescent="0.25">
      <c r="A13" s="1" t="s">
        <v>55</v>
      </c>
      <c r="B13" s="6" t="s">
        <v>128</v>
      </c>
    </row>
    <row r="14" spans="1:2" ht="30" x14ac:dyDescent="0.25">
      <c r="A14" s="1" t="s">
        <v>91</v>
      </c>
      <c r="B14" s="6" t="s">
        <v>100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Chart data</vt:lpstr>
      <vt:lpstr>Table of Contents</vt:lpstr>
      <vt:lpstr>Headers</vt:lpstr>
      <vt:lpstr>Footers</vt:lpstr>
      <vt:lpstr>'Table of Contents'!Print_Area</vt:lpstr>
    </vt:vector>
  </TitlesOfParts>
  <Company>Duke Clinical Research Institute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Qualls</dc:creator>
  <cp:lastModifiedBy>Laura Qualls</cp:lastModifiedBy>
  <cp:lastPrinted>2016-03-31T15:55:16Z</cp:lastPrinted>
  <dcterms:created xsi:type="dcterms:W3CDTF">2015-10-05T16:41:41Z</dcterms:created>
  <dcterms:modified xsi:type="dcterms:W3CDTF">2016-04-03T18:48:04Z</dcterms:modified>
</cp:coreProperties>
</file>