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be\Desktop\深圳杯\数据\v5\"/>
    </mc:Choice>
  </mc:AlternateContent>
  <xr:revisionPtr revIDLastSave="0" documentId="13_ncr:1_{257C1B13-61EB-49C9-B0EC-9E3BB185B08D}" xr6:coauthVersionLast="43" xr6:coauthVersionMax="43" xr10:uidLastSave="{00000000-0000-0000-0000-000000000000}"/>
  <bookViews>
    <workbookView xWindow="-110" yWindow="-110" windowWidth="19420" windowHeight="10420" activeTab="2" xr2:uid="{E1F2E347-7582-4B4A-B2FC-44EA09DF7BC2}"/>
  </bookViews>
  <sheets>
    <sheet name="计算" sheetId="1" r:id="rId1"/>
    <sheet name="指标草稿副本" sheetId="2" r:id="rId2"/>
    <sheet name="指标 (2)" sheetId="3" r:id="rId3"/>
  </sheets>
  <definedNames>
    <definedName name="_xlnm._FilterDatabase" localSheetId="0" hidden="1">计算!$A$33:$W$33</definedName>
    <definedName name="_xlnm._FilterDatabase" localSheetId="2" hidden="1">'指标 (2)'!$B$1:$AE$15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23" i="3" l="1"/>
  <c r="AE24" i="3"/>
  <c r="AE25" i="3"/>
  <c r="AE26" i="3"/>
  <c r="AE27" i="3"/>
  <c r="AE28" i="3"/>
  <c r="AE29" i="3"/>
  <c r="AE22" i="3"/>
  <c r="G24" i="3"/>
  <c r="G29" i="3"/>
  <c r="G28" i="3"/>
  <c r="G27" i="3"/>
  <c r="G26" i="3"/>
  <c r="G25" i="3"/>
  <c r="G23" i="3"/>
  <c r="G22" i="3"/>
  <c r="D23" i="3"/>
  <c r="D24" i="3"/>
  <c r="D25" i="3"/>
  <c r="D26" i="3"/>
  <c r="D27" i="3"/>
  <c r="D28" i="3"/>
  <c r="D29" i="3"/>
  <c r="D22" i="3"/>
  <c r="Y23" i="3"/>
  <c r="Z23" i="3"/>
  <c r="AA23" i="3"/>
  <c r="Y24" i="3"/>
  <c r="Z24" i="3"/>
  <c r="AA24" i="3"/>
  <c r="Y25" i="3"/>
  <c r="Z25" i="3"/>
  <c r="AA25" i="3"/>
  <c r="Y26" i="3"/>
  <c r="Z26" i="3"/>
  <c r="AA26" i="3"/>
  <c r="Y27" i="3"/>
  <c r="Z27" i="3"/>
  <c r="AA27" i="3"/>
  <c r="Y28" i="3"/>
  <c r="Z28" i="3"/>
  <c r="AA28" i="3"/>
  <c r="Y29" i="3"/>
  <c r="Z29" i="3"/>
  <c r="AA29" i="3"/>
  <c r="Z22" i="3"/>
  <c r="AA22" i="3"/>
  <c r="K41" i="1"/>
  <c r="K40" i="1"/>
  <c r="K39" i="1"/>
  <c r="K38" i="1"/>
  <c r="K37" i="1"/>
  <c r="K36" i="1"/>
  <c r="K35" i="1"/>
  <c r="K34" i="1"/>
  <c r="K42" i="1"/>
  <c r="I41" i="1"/>
  <c r="I40" i="1"/>
  <c r="I39" i="1"/>
  <c r="I38" i="1"/>
  <c r="I37" i="1"/>
  <c r="I36" i="1"/>
  <c r="I35" i="1"/>
  <c r="I34" i="1"/>
  <c r="I42" i="1"/>
  <c r="R14" i="1"/>
  <c r="R15" i="1"/>
  <c r="R16" i="1"/>
  <c r="R17" i="1"/>
  <c r="R18" i="1"/>
  <c r="R19" i="1"/>
  <c r="R20" i="1"/>
  <c r="R21" i="1"/>
  <c r="R13" i="1"/>
  <c r="N20" i="1"/>
  <c r="N19" i="1"/>
  <c r="N18" i="1"/>
  <c r="N17" i="1"/>
  <c r="N16" i="1"/>
  <c r="N15" i="1"/>
  <c r="N14" i="1"/>
  <c r="N13" i="1"/>
  <c r="N21" i="1"/>
  <c r="G41" i="1"/>
  <c r="G40" i="1"/>
  <c r="G39" i="1"/>
  <c r="G38" i="1"/>
  <c r="G37" i="1"/>
  <c r="G36" i="1"/>
  <c r="G35" i="1"/>
  <c r="G34" i="1"/>
  <c r="G42" i="1"/>
  <c r="D41" i="1"/>
  <c r="D40" i="1"/>
  <c r="D39" i="1"/>
  <c r="D38" i="1"/>
  <c r="D37" i="1"/>
  <c r="D36" i="1"/>
  <c r="D35" i="1"/>
  <c r="D34" i="1"/>
  <c r="AB23" i="3"/>
  <c r="AB24" i="3"/>
  <c r="AB25" i="3"/>
  <c r="AB22" i="3"/>
  <c r="Q23" i="3"/>
  <c r="Q24" i="3"/>
  <c r="Q25" i="3"/>
  <c r="Q26" i="3"/>
  <c r="Q27" i="3"/>
  <c r="Q28" i="3"/>
  <c r="Q22" i="3"/>
  <c r="P14" i="1"/>
  <c r="P15" i="1"/>
  <c r="P16" i="1"/>
  <c r="P17" i="1"/>
  <c r="P18" i="1"/>
  <c r="P19" i="1"/>
  <c r="P20" i="1"/>
  <c r="P21" i="1"/>
  <c r="P13" i="1"/>
  <c r="L23" i="3"/>
  <c r="M23" i="3"/>
  <c r="N23" i="3"/>
  <c r="O23" i="3"/>
  <c r="P23" i="3"/>
  <c r="R23" i="3"/>
  <c r="T23" i="3"/>
  <c r="U23" i="3"/>
  <c r="V23" i="3"/>
  <c r="W23" i="3"/>
  <c r="X23" i="3"/>
  <c r="AD23" i="3"/>
  <c r="L24" i="3"/>
  <c r="M24" i="3"/>
  <c r="N24" i="3"/>
  <c r="O24" i="3"/>
  <c r="P24" i="3"/>
  <c r="R24" i="3"/>
  <c r="T24" i="3"/>
  <c r="U24" i="3"/>
  <c r="V24" i="3"/>
  <c r="W24" i="3"/>
  <c r="X24" i="3"/>
  <c r="AD24" i="3"/>
  <c r="L25" i="3"/>
  <c r="M25" i="3"/>
  <c r="N25" i="3"/>
  <c r="O25" i="3"/>
  <c r="P25" i="3"/>
  <c r="R25" i="3"/>
  <c r="T25" i="3"/>
  <c r="U25" i="3"/>
  <c r="V25" i="3"/>
  <c r="W25" i="3"/>
  <c r="X25" i="3"/>
  <c r="AD25" i="3"/>
  <c r="L26" i="3"/>
  <c r="M26" i="3"/>
  <c r="N26" i="3"/>
  <c r="O26" i="3"/>
  <c r="P26" i="3"/>
  <c r="R26" i="3"/>
  <c r="T26" i="3"/>
  <c r="U26" i="3"/>
  <c r="V26" i="3"/>
  <c r="W26" i="3"/>
  <c r="X26" i="3"/>
  <c r="AD26" i="3"/>
  <c r="L27" i="3"/>
  <c r="M27" i="3"/>
  <c r="N27" i="3"/>
  <c r="O27" i="3"/>
  <c r="P27" i="3"/>
  <c r="R27" i="3"/>
  <c r="T27" i="3"/>
  <c r="U27" i="3"/>
  <c r="V27" i="3"/>
  <c r="W27" i="3"/>
  <c r="X27" i="3"/>
  <c r="AD27" i="3"/>
  <c r="L28" i="3"/>
  <c r="M28" i="3"/>
  <c r="N28" i="3"/>
  <c r="O28" i="3"/>
  <c r="P28" i="3"/>
  <c r="R28" i="3"/>
  <c r="T28" i="3"/>
  <c r="U28" i="3"/>
  <c r="V28" i="3"/>
  <c r="W28" i="3"/>
  <c r="X28" i="3"/>
  <c r="AD28" i="3"/>
  <c r="L29" i="3"/>
  <c r="M29" i="3"/>
  <c r="N29" i="3"/>
  <c r="O29" i="3"/>
  <c r="P29" i="3"/>
  <c r="R29" i="3"/>
  <c r="T29" i="3"/>
  <c r="U29" i="3"/>
  <c r="V29" i="3"/>
  <c r="W29" i="3"/>
  <c r="X29" i="3"/>
  <c r="AD29" i="3"/>
  <c r="M22" i="3"/>
  <c r="N22" i="3"/>
  <c r="O22" i="3"/>
  <c r="P22" i="3"/>
  <c r="R22" i="3"/>
  <c r="T22" i="3"/>
  <c r="U22" i="3"/>
  <c r="V22" i="3"/>
  <c r="W22" i="3"/>
  <c r="X22" i="3"/>
  <c r="Y22" i="3"/>
  <c r="AD22" i="3"/>
  <c r="L22" i="3"/>
  <c r="W19" i="2"/>
  <c r="V14" i="2"/>
  <c r="V17" i="2"/>
  <c r="V18" i="2"/>
  <c r="V19" i="2"/>
  <c r="V20" i="2"/>
  <c r="V21" i="2"/>
  <c r="V16" i="2"/>
  <c r="U17" i="2"/>
  <c r="U18" i="2"/>
  <c r="U19" i="2"/>
  <c r="U20" i="2"/>
  <c r="U21" i="2"/>
  <c r="U16" i="2"/>
  <c r="S22" i="2"/>
  <c r="S21" i="2"/>
  <c r="S20" i="2"/>
  <c r="S19" i="2"/>
  <c r="S18" i="2"/>
  <c r="S17" i="2"/>
  <c r="S16" i="2"/>
  <c r="S15" i="2"/>
  <c r="L14" i="1"/>
  <c r="L15" i="1"/>
  <c r="L16" i="1"/>
  <c r="L17" i="1"/>
  <c r="L18" i="1"/>
  <c r="L19" i="1"/>
  <c r="L20" i="1"/>
  <c r="L21" i="1"/>
  <c r="L13" i="1"/>
  <c r="J16" i="1"/>
  <c r="J17" i="1"/>
  <c r="J18" i="1"/>
  <c r="J19" i="1"/>
  <c r="J20" i="1"/>
  <c r="J21" i="1"/>
  <c r="J15" i="1"/>
  <c r="H17" i="1"/>
  <c r="H18" i="1"/>
  <c r="H19" i="1"/>
  <c r="H20" i="1"/>
  <c r="H21" i="1"/>
  <c r="H16" i="1"/>
  <c r="F13" i="1"/>
  <c r="F15" i="1"/>
  <c r="F16" i="1"/>
  <c r="F17" i="1"/>
  <c r="F18" i="1"/>
  <c r="F19" i="1"/>
  <c r="F20" i="1"/>
  <c r="F21" i="1"/>
  <c r="F14" i="1"/>
  <c r="D15" i="1"/>
  <c r="D16" i="1"/>
  <c r="D17" i="1"/>
  <c r="D18" i="1"/>
  <c r="D19" i="1"/>
  <c r="D20" i="1"/>
  <c r="D21" i="1"/>
  <c r="D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suibe</author>
  </authors>
  <commentList>
    <comment ref="L34" authorId="0" shapeId="0" xr:uid="{A610DF53-E202-4669-BDB6-FD6DEAA40ED8}">
      <text>
        <r>
          <rPr>
            <b/>
            <sz val="9"/>
            <color indexed="81"/>
            <rFont val="宋体"/>
            <family val="3"/>
            <charset val="134"/>
          </rPr>
          <t>suibe: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<sst xmlns="http://schemas.openxmlformats.org/spreadsheetml/2006/main" count="595" uniqueCount="109">
  <si>
    <t>时间</t>
  </si>
  <si>
    <t>每万人生活垃圾清运量（吨）</t>
    <phoneticPr fontId="3" type="noConversion"/>
  </si>
  <si>
    <t>建成区绿化覆盖率(%)</t>
    <phoneticPr fontId="5" type="noConversion"/>
  </si>
  <si>
    <t>每万人公园绿地面积(公顷）</t>
    <phoneticPr fontId="5" type="noConversion"/>
  </si>
  <si>
    <t>每万人拥有公厕（座）</t>
  </si>
  <si>
    <t>城镇基本医疗保险年末参保人数比（%）</t>
  </si>
  <si>
    <t>每万人等级教练员(人)</t>
  </si>
  <si>
    <t>工伤保险年末参保人数比(%)</t>
  </si>
  <si>
    <t>养老保险基金支出比（%）</t>
  </si>
  <si>
    <t>每万名女性妇幼保健院个数(个）</t>
    <phoneticPr fontId="5" type="noConversion"/>
  </si>
  <si>
    <t>每千人医疗卫生机构数（个）</t>
    <phoneticPr fontId="5" type="noConversion"/>
  </si>
  <si>
    <t>每万人中医院个数（个）</t>
    <phoneticPr fontId="5" type="noConversion"/>
  </si>
  <si>
    <t>每万人卫生机构床位数（张)</t>
    <phoneticPr fontId="5" type="noConversion"/>
  </si>
  <si>
    <t>地方财政医疗卫生支出占财政支出比率(%)</t>
  </si>
  <si>
    <t>平均预期寿命(岁)</t>
  </si>
  <si>
    <t>人口死亡率(‰)</t>
  </si>
  <si>
    <t>孕产妇死亡率(1/10万)</t>
  </si>
  <si>
    <t>每万人社会服务机构（个）</t>
    <phoneticPr fontId="5" type="noConversion"/>
  </si>
  <si>
    <t>每万人拥有卫生技术人员数(人)</t>
    <phoneticPr fontId="5" type="noConversion"/>
  </si>
  <si>
    <t>主城区环境空气细颗粒物（微克/立方米）</t>
  </si>
  <si>
    <t>指标</t>
    <phoneticPr fontId="5" type="noConversion"/>
  </si>
  <si>
    <t>一级指标</t>
    <phoneticPr fontId="5" type="noConversion"/>
  </si>
  <si>
    <t>健康环境</t>
    <phoneticPr fontId="5" type="noConversion"/>
  </si>
  <si>
    <t>健康社会</t>
    <phoneticPr fontId="5" type="noConversion"/>
  </si>
  <si>
    <t>健康服务</t>
    <phoneticPr fontId="5" type="noConversion"/>
  </si>
  <si>
    <t>健康人群</t>
    <phoneticPr fontId="5" type="noConversion"/>
  </si>
  <si>
    <t>健康文化</t>
    <phoneticPr fontId="5" type="noConversion"/>
  </si>
  <si>
    <t>二级指标</t>
    <phoneticPr fontId="5" type="noConversion"/>
  </si>
  <si>
    <t>空气质量</t>
    <phoneticPr fontId="5" type="noConversion"/>
  </si>
  <si>
    <t>垃圾废物处理</t>
    <phoneticPr fontId="5" type="noConversion"/>
  </si>
  <si>
    <t>其他相关环境</t>
    <phoneticPr fontId="5" type="noConversion"/>
  </si>
  <si>
    <t>社会保障</t>
    <phoneticPr fontId="5" type="noConversion"/>
  </si>
  <si>
    <t>健身活动</t>
    <phoneticPr fontId="5" type="noConversion"/>
  </si>
  <si>
    <t>职业安全</t>
    <phoneticPr fontId="5" type="noConversion"/>
  </si>
  <si>
    <t>养老</t>
    <phoneticPr fontId="5" type="noConversion"/>
  </si>
  <si>
    <t>妇幼卫生服务</t>
    <phoneticPr fontId="5" type="noConversion"/>
  </si>
  <si>
    <t>卫生资源</t>
    <phoneticPr fontId="5" type="noConversion"/>
  </si>
  <si>
    <t>健康水平</t>
    <phoneticPr fontId="5" type="noConversion"/>
  </si>
  <si>
    <t>健康氛围</t>
    <phoneticPr fontId="5" type="noConversion"/>
  </si>
  <si>
    <t>三级指标</t>
    <phoneticPr fontId="5" type="noConversion"/>
  </si>
  <si>
    <t>灰霾日
（天）</t>
    <phoneticPr fontId="3" type="noConversion"/>
  </si>
  <si>
    <t>生活垃圾清运量（万吨）</t>
  </si>
  <si>
    <t>每万人生活垃圾清运量（吨）</t>
  </si>
  <si>
    <t>需计算</t>
    <phoneticPr fontId="3" type="noConversion"/>
  </si>
  <si>
    <t>年末常住人口数 (万人)</t>
    <phoneticPr fontId="3" type="noConversion"/>
  </si>
  <si>
    <t>已更新</t>
    <phoneticPr fontId="3" type="noConversion"/>
  </si>
  <si>
    <t>公共厕所数量（座）</t>
    <phoneticPr fontId="3" type="noConversion"/>
  </si>
  <si>
    <t>每万人拥有公厕（座）</t>
    <phoneticPr fontId="3" type="noConversion"/>
  </si>
  <si>
    <t>二级运动员</t>
    <phoneticPr fontId="3" type="noConversion"/>
  </si>
  <si>
    <t>每万人二级运动员（人）</t>
  </si>
  <si>
    <t>每万人二级运动员（人）</t>
    <phoneticPr fontId="3" type="noConversion"/>
  </si>
  <si>
    <t>社会养老机构年末收养人数（人）</t>
    <phoneticPr fontId="3" type="noConversion"/>
  </si>
  <si>
    <t>每万人社会养老机构年末收养人数（人）</t>
  </si>
  <si>
    <t>每万人社会养老机构年末收养人数（人）</t>
    <phoneticPr fontId="3" type="noConversion"/>
  </si>
  <si>
    <t>每万名女性妇幼保健院个数(个）</t>
    <phoneticPr fontId="3" type="noConversion"/>
  </si>
  <si>
    <t>妇幼保健院个数(个）</t>
    <phoneticPr fontId="3" type="noConversion"/>
  </si>
  <si>
    <t>性别比</t>
    <phoneticPr fontId="3" type="noConversion"/>
  </si>
  <si>
    <t>医疗卫生机构数（个）</t>
    <phoneticPr fontId="3" type="noConversion"/>
  </si>
  <si>
    <r>
      <rPr>
        <sz val="8"/>
        <color rgb="FF231F20"/>
        <rFont val="Garamond"/>
        <family val="1"/>
      </rPr>
      <t>1 063</t>
    </r>
  </si>
  <si>
    <r>
      <rPr>
        <sz val="8"/>
        <color rgb="FF231F20"/>
        <rFont val="Garamond"/>
        <family val="1"/>
      </rPr>
      <t>1 692</t>
    </r>
  </si>
  <si>
    <r>
      <rPr>
        <sz val="8"/>
        <color rgb="FF231F20"/>
        <rFont val="Garamond"/>
        <family val="1"/>
      </rPr>
      <t>1 781</t>
    </r>
  </si>
  <si>
    <r>
      <rPr>
        <sz val="8"/>
        <color rgb="FF231F20"/>
        <rFont val="Garamond"/>
        <family val="1"/>
      </rPr>
      <t>1 806</t>
    </r>
  </si>
  <si>
    <t>每千人医疗卫生机构数（个）</t>
    <phoneticPr fontId="3" type="noConversion"/>
  </si>
  <si>
    <t>医院个数</t>
    <phoneticPr fontId="3" type="noConversion"/>
  </si>
  <si>
    <t>每万人中医院个数（个）</t>
    <phoneticPr fontId="3" type="noConversion"/>
  </si>
  <si>
    <t>每万人医生（人)</t>
    <phoneticPr fontId="3" type="noConversion"/>
  </si>
  <si>
    <t>每万人医生（人)</t>
    <phoneticPr fontId="5" type="noConversion"/>
  </si>
  <si>
    <t>每万人医院病床（张）</t>
    <phoneticPr fontId="3" type="noConversion"/>
  </si>
  <si>
    <t>5岁以下儿童死亡率(‰)</t>
    <phoneticPr fontId="3" type="noConversion"/>
  </si>
  <si>
    <t>婴儿死亡率(‰)</t>
    <phoneticPr fontId="3" type="noConversion"/>
  </si>
  <si>
    <t>数据来源可能不可靠</t>
    <phoneticPr fontId="3" type="noConversion"/>
  </si>
  <si>
    <t>https://wenku.baidu.com/view/7721532bed630b1c59eeb5d4.html</t>
  </si>
  <si>
    <t>https://max.book118.com/html/2017/0606/111907558.shtm</t>
  </si>
  <si>
    <t>http://wjw.sz.gov.cn/xxgk/tjsj/zxtjxx/201808/t20180821_13921182.htm</t>
  </si>
  <si>
    <t>孕产妇死亡率(1/10万)</t>
    <phoneticPr fontId="3" type="noConversion"/>
  </si>
  <si>
    <t>https://wenku.baidu.com/view/e148e3e0998fcc22bcd10d71.html</t>
  </si>
  <si>
    <t>可能不是很准的数据</t>
    <phoneticPr fontId="3" type="noConversion"/>
  </si>
  <si>
    <t>拍脑门</t>
    <phoneticPr fontId="3" type="noConversion"/>
  </si>
  <si>
    <t>女性（万人)</t>
    <phoneticPr fontId="3" type="noConversion"/>
  </si>
  <si>
    <t>拍脑门估计的数据</t>
    <phoneticPr fontId="3" type="noConversion"/>
  </si>
  <si>
    <t>暂时找不到替代性指标</t>
    <phoneticPr fontId="3" type="noConversion"/>
  </si>
  <si>
    <t>其他城市对照指标</t>
    <phoneticPr fontId="5" type="noConversion"/>
  </si>
  <si>
    <t>环比年增长率</t>
    <phoneticPr fontId="3" type="noConversion"/>
  </si>
  <si>
    <t>与对照指标不同的替代指标</t>
    <phoneticPr fontId="3" type="noConversion"/>
  </si>
  <si>
    <t>人均社保费（元）</t>
    <phoneticPr fontId="3" type="noConversion"/>
  </si>
  <si>
    <t>医疗卫生节能环保占一般公共预算收入百分比（%）</t>
  </si>
  <si>
    <t>经济保障</t>
    <phoneticPr fontId="5" type="noConversion"/>
  </si>
  <si>
    <t>经济基础</t>
    <phoneticPr fontId="5" type="noConversion"/>
  </si>
  <si>
    <t>生活消费</t>
    <phoneticPr fontId="5" type="noConversion"/>
  </si>
  <si>
    <t>人均国内生产总值(元)</t>
  </si>
  <si>
    <t>居民人均可支配收入(元)</t>
  </si>
  <si>
    <t>人均居民储蓄年末余额(元)</t>
  </si>
  <si>
    <t>人均财政预算支出（元）</t>
  </si>
  <si>
    <t>指标：人均用水量(立方米/人)</t>
  </si>
  <si>
    <t>人均天然气供气总量(立方米)</t>
  </si>
  <si>
    <t>人均液化石油气供气总量(吨)</t>
  </si>
  <si>
    <t>人均社会商品零售总额(元)</t>
  </si>
  <si>
    <t>一般公共预算支出（万元）</t>
    <phoneticPr fontId="3" type="noConversion"/>
  </si>
  <si>
    <t>人均一般公共预算支出（元）</t>
  </si>
  <si>
    <t>人均一般公共预算支出（元）</t>
    <phoneticPr fontId="3" type="noConversion"/>
  </si>
  <si>
    <t>每千名女性妇幼保健院个数(个）</t>
    <phoneticPr fontId="3" type="noConversion"/>
  </si>
  <si>
    <t>每千名女性妇幼保健院个数(个）</t>
    <phoneticPr fontId="5" type="noConversion"/>
  </si>
  <si>
    <t>每千人执业医师数(人)</t>
  </si>
  <si>
    <t>每千人注册护士数(人)</t>
  </si>
  <si>
    <t>执业医师（人)</t>
    <phoneticPr fontId="3" type="noConversion"/>
  </si>
  <si>
    <t>注册护士（人)</t>
    <phoneticPr fontId="3" type="noConversion"/>
  </si>
  <si>
    <t>医疗卫生事业费占地方财政比（%）</t>
    <phoneticPr fontId="3" type="noConversion"/>
  </si>
  <si>
    <t>人均医疗卫生事业费（元)</t>
  </si>
  <si>
    <t>人均医疗卫生事业费（元)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</si>
</sst>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0.00000000"/>
    <numFmt numFmtId="178" formatCode="0.000000"/>
    <numFmt numFmtId="179" formatCode="0.0000"/>
    <numFmt numFmtId="180" formatCode="0.00_);[Red]\(0.00\)"/>
    <numFmt numFmtId="181" formatCode="0.0_ "/>
  </numFmts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8"/>
      <color rgb="FF231F20"/>
      <name val="Garamond"/>
      <family val="2"/>
    </font>
    <font>
      <sz val="8"/>
      <name val="Garamond"/>
      <family val="1"/>
    </font>
    <font>
      <sz val="8"/>
      <color rgb="FF231F20"/>
      <name val="Garamond"/>
      <family val="1"/>
    </font>
    <font>
      <b/>
      <sz val="11"/>
      <name val="微软雅黑"/>
      <family val="2"/>
      <charset val="134"/>
    </font>
    <font>
      <sz val="11"/>
      <color rgb="FF231F20"/>
      <name val="微软雅黑"/>
      <family val="2"/>
      <charset val="134"/>
    </font>
    <font>
      <sz val="11"/>
      <name val="微软雅黑"/>
      <family val="2"/>
      <charset val="134"/>
    </font>
    <font>
      <b/>
      <sz val="8"/>
      <color rgb="FF231F20"/>
      <name val="Times New Roman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/>
  </cellStyleXfs>
  <cellXfs count="146">
    <xf numFmtId="0" fontId="0" fillId="0" borderId="0" xfId="0">
      <alignment vertical="center"/>
    </xf>
    <xf numFmtId="0" fontId="7" fillId="0" borderId="0" xfId="0" applyFont="1" applyAlignment="1"/>
    <xf numFmtId="0" fontId="7" fillId="0" borderId="0" xfId="0" applyFont="1" applyFill="1" applyAlignment="1"/>
    <xf numFmtId="0" fontId="0" fillId="0" borderId="0" xfId="0" applyAlignment="1">
      <alignment vertical="center" wrapText="1"/>
    </xf>
    <xf numFmtId="0" fontId="2" fillId="0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3" borderId="12" xfId="0" applyFont="1" applyFill="1" applyBorder="1" applyAlignment="1">
      <alignment horizontal="center"/>
    </xf>
    <xf numFmtId="0" fontId="2" fillId="3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8" xfId="2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7" fillId="0" borderId="7" xfId="0" applyFont="1" applyBorder="1" applyAlignment="1"/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7" fillId="0" borderId="8" xfId="0" applyFont="1" applyFill="1" applyBorder="1" applyAlignment="1">
      <alignment wrapText="1"/>
    </xf>
    <xf numFmtId="10" fontId="7" fillId="0" borderId="8" xfId="1" applyNumberFormat="1" applyFont="1" applyBorder="1" applyAlignment="1">
      <alignment wrapText="1"/>
    </xf>
    <xf numFmtId="0" fontId="8" fillId="0" borderId="8" xfId="2" applyFont="1" applyBorder="1" applyAlignment="1">
      <alignment horizontal="right" vertical="center" wrapText="1"/>
    </xf>
    <xf numFmtId="10" fontId="8" fillId="0" borderId="8" xfId="1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wrapText="1"/>
    </xf>
    <xf numFmtId="0" fontId="7" fillId="0" borderId="13" xfId="0" applyFont="1" applyBorder="1" applyAlignment="1"/>
    <xf numFmtId="0" fontId="7" fillId="0" borderId="14" xfId="0" applyFont="1" applyBorder="1" applyAlignment="1">
      <alignment wrapText="1"/>
    </xf>
    <xf numFmtId="10" fontId="7" fillId="0" borderId="14" xfId="1" applyNumberFormat="1" applyFont="1" applyBorder="1" applyAlignment="1">
      <alignment wrapText="1"/>
    </xf>
    <xf numFmtId="10" fontId="8" fillId="0" borderId="14" xfId="1" applyNumberFormat="1" applyFont="1" applyBorder="1" applyAlignment="1">
      <alignment horizontal="center" vertical="center" wrapText="1"/>
    </xf>
    <xf numFmtId="0" fontId="7" fillId="0" borderId="14" xfId="0" applyFont="1" applyFill="1" applyBorder="1" applyAlignment="1">
      <alignment wrapText="1"/>
    </xf>
    <xf numFmtId="0" fontId="8" fillId="0" borderId="14" xfId="2" applyFont="1" applyBorder="1" applyAlignment="1">
      <alignment horizontal="right" vertical="center" wrapText="1"/>
    </xf>
    <xf numFmtId="0" fontId="7" fillId="0" borderId="15" xfId="0" applyFont="1" applyBorder="1" applyAlignment="1">
      <alignment wrapText="1"/>
    </xf>
    <xf numFmtId="1" fontId="9" fillId="0" borderId="16" xfId="0" applyNumberFormat="1" applyFont="1" applyFill="1" applyBorder="1" applyAlignment="1">
      <alignment vertical="center" shrinkToFit="1"/>
    </xf>
    <xf numFmtId="1" fontId="9" fillId="0" borderId="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/>
    </xf>
    <xf numFmtId="1" fontId="9" fillId="0" borderId="17" xfId="0" applyNumberFormat="1" applyFont="1" applyFill="1" applyBorder="1" applyAlignment="1">
      <alignment vertical="center" shrinkToFit="1"/>
    </xf>
    <xf numFmtId="0" fontId="0" fillId="5" borderId="0" xfId="0" applyFill="1">
      <alignment vertical="center"/>
    </xf>
    <xf numFmtId="2" fontId="9" fillId="0" borderId="0" xfId="0" applyNumberFormat="1" applyFont="1" applyFill="1" applyBorder="1" applyAlignment="1">
      <alignment vertical="top" shrinkToFit="1"/>
    </xf>
    <xf numFmtId="0" fontId="10" fillId="0" borderId="0" xfId="0" applyFont="1" applyFill="1" applyBorder="1" applyAlignment="1">
      <alignment vertical="top" wrapText="1"/>
    </xf>
    <xf numFmtId="0" fontId="10" fillId="0" borderId="17" xfId="0" applyFont="1" applyFill="1" applyBorder="1" applyAlignment="1">
      <alignment vertical="top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176" fontId="9" fillId="0" borderId="0" xfId="0" applyNumberFormat="1" applyFont="1" applyFill="1" applyBorder="1" applyAlignment="1">
      <alignment vertical="top" shrinkToFit="1"/>
    </xf>
    <xf numFmtId="176" fontId="9" fillId="0" borderId="17" xfId="0" applyNumberFormat="1" applyFont="1" applyFill="1" applyBorder="1" applyAlignment="1">
      <alignment vertical="top" shrinkToFit="1"/>
    </xf>
    <xf numFmtId="0" fontId="0" fillId="7" borderId="0" xfId="0" applyFill="1" applyAlignment="1">
      <alignment vertical="center" wrapText="1"/>
    </xf>
    <xf numFmtId="0" fontId="2" fillId="7" borderId="8" xfId="0" applyFont="1" applyFill="1" applyBorder="1" applyAlignment="1">
      <alignment horizontal="left" vertical="center" wrapText="1"/>
    </xf>
    <xf numFmtId="1" fontId="9" fillId="0" borderId="0" xfId="0" applyNumberFormat="1" applyFont="1" applyFill="1" applyBorder="1" applyAlignment="1">
      <alignment vertical="top" shrinkToFit="1"/>
    </xf>
    <xf numFmtId="1" fontId="9" fillId="0" borderId="17" xfId="0" applyNumberFormat="1" applyFont="1" applyFill="1" applyBorder="1" applyAlignment="1">
      <alignment vertical="top" shrinkToFit="1"/>
    </xf>
    <xf numFmtId="2" fontId="9" fillId="0" borderId="17" xfId="0" applyNumberFormat="1" applyFont="1" applyFill="1" applyBorder="1" applyAlignment="1">
      <alignment vertical="top" shrinkToFit="1"/>
    </xf>
    <xf numFmtId="0" fontId="2" fillId="7" borderId="12" xfId="0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vertical="top" shrinkToFit="1"/>
    </xf>
    <xf numFmtId="0" fontId="0" fillId="6" borderId="0" xfId="0" applyFill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 applyAlignment="1">
      <alignment vertical="center" wrapText="1"/>
    </xf>
    <xf numFmtId="0" fontId="4" fillId="8" borderId="8" xfId="2" applyFont="1" applyFill="1" applyBorder="1" applyAlignment="1">
      <alignment horizontal="left" vertical="center" wrapText="1"/>
    </xf>
    <xf numFmtId="0" fontId="0" fillId="8" borderId="0" xfId="0" applyFill="1" applyAlignment="1">
      <alignment vertical="center" wrapText="1"/>
    </xf>
    <xf numFmtId="0" fontId="0" fillId="0" borderId="0" xfId="0" applyAlignment="1"/>
    <xf numFmtId="180" fontId="10" fillId="0" borderId="0" xfId="0" applyNumberFormat="1" applyFont="1" applyFill="1" applyBorder="1" applyAlignment="1">
      <alignment vertical="top" wrapText="1"/>
    </xf>
    <xf numFmtId="180" fontId="10" fillId="5" borderId="0" xfId="0" applyNumberFormat="1" applyFont="1" applyFill="1" applyBorder="1" applyAlignment="1">
      <alignment vertical="top" wrapText="1"/>
    </xf>
    <xf numFmtId="180" fontId="10" fillId="0" borderId="17" xfId="0" applyNumberFormat="1" applyFont="1" applyFill="1" applyBorder="1" applyAlignment="1">
      <alignment vertical="top" wrapText="1"/>
    </xf>
    <xf numFmtId="177" fontId="9" fillId="0" borderId="0" xfId="0" applyNumberFormat="1" applyFont="1" applyFill="1" applyBorder="1" applyAlignment="1">
      <alignment vertical="center" shrinkToFit="1"/>
    </xf>
    <xf numFmtId="179" fontId="9" fillId="0" borderId="0" xfId="0" applyNumberFormat="1" applyFont="1" applyFill="1" applyBorder="1" applyAlignment="1">
      <alignment vertical="top" shrinkToFit="1"/>
    </xf>
    <xf numFmtId="178" fontId="9" fillId="0" borderId="0" xfId="0" applyNumberFormat="1" applyFont="1" applyFill="1" applyBorder="1" applyAlignment="1">
      <alignment vertical="top" shrinkToFit="1"/>
    </xf>
    <xf numFmtId="0" fontId="0" fillId="4" borderId="0" xfId="0" applyFill="1" applyAlignment="1">
      <alignment vertical="center" wrapText="1"/>
    </xf>
    <xf numFmtId="0" fontId="7" fillId="9" borderId="0" xfId="0" applyFont="1" applyFill="1" applyAlignment="1"/>
    <xf numFmtId="0" fontId="7" fillId="9" borderId="7" xfId="0" applyFont="1" applyFill="1" applyBorder="1" applyAlignment="1"/>
    <xf numFmtId="0" fontId="0" fillId="9" borderId="0" xfId="0" applyFill="1" applyAlignment="1">
      <alignment horizontal="left" vertical="center"/>
    </xf>
    <xf numFmtId="0" fontId="7" fillId="9" borderId="8" xfId="0" applyFont="1" applyFill="1" applyBorder="1" applyAlignment="1">
      <alignment wrapText="1"/>
    </xf>
    <xf numFmtId="0" fontId="8" fillId="9" borderId="8" xfId="0" applyFont="1" applyFill="1" applyBorder="1" applyAlignment="1">
      <alignment horizontal="right" vertical="center" wrapText="1"/>
    </xf>
    <xf numFmtId="176" fontId="9" fillId="9" borderId="0" xfId="0" applyNumberFormat="1" applyFont="1" applyFill="1" applyBorder="1" applyAlignment="1">
      <alignment vertical="top" shrinkToFit="1"/>
    </xf>
    <xf numFmtId="10" fontId="7" fillId="9" borderId="8" xfId="1" applyNumberFormat="1" applyFont="1" applyFill="1" applyBorder="1" applyAlignment="1">
      <alignment wrapText="1"/>
    </xf>
    <xf numFmtId="1" fontId="9" fillId="9" borderId="0" xfId="0" applyNumberFormat="1" applyFont="1" applyFill="1" applyBorder="1" applyAlignment="1">
      <alignment vertical="top" shrinkToFit="1"/>
    </xf>
    <xf numFmtId="0" fontId="8" fillId="9" borderId="8" xfId="2" applyFont="1" applyFill="1" applyBorder="1" applyAlignment="1">
      <alignment horizontal="right" vertical="center" wrapText="1"/>
    </xf>
    <xf numFmtId="2" fontId="9" fillId="9" borderId="0" xfId="0" applyNumberFormat="1" applyFont="1" applyFill="1" applyBorder="1" applyAlignment="1">
      <alignment vertical="top" shrinkToFit="1"/>
    </xf>
    <xf numFmtId="0" fontId="7" fillId="9" borderId="12" xfId="0" applyFont="1" applyFill="1" applyBorder="1" applyAlignment="1">
      <alignment wrapText="1"/>
    </xf>
    <xf numFmtId="10" fontId="8" fillId="9" borderId="8" xfId="1" applyNumberFormat="1" applyFont="1" applyFill="1" applyBorder="1" applyAlignment="1">
      <alignment horizontal="center" vertical="center" wrapText="1"/>
    </xf>
    <xf numFmtId="0" fontId="8" fillId="10" borderId="14" xfId="2" applyFont="1" applyFill="1" applyBorder="1" applyAlignment="1">
      <alignment horizontal="right" vertical="center" wrapText="1"/>
    </xf>
    <xf numFmtId="0" fontId="0" fillId="10" borderId="0" xfId="0" applyFill="1" applyAlignment="1">
      <alignment vertical="center" wrapText="1"/>
    </xf>
    <xf numFmtId="2" fontId="0" fillId="10" borderId="0" xfId="0" applyNumberFormat="1" applyFill="1" applyAlignment="1">
      <alignment vertical="center" wrapText="1"/>
    </xf>
    <xf numFmtId="2" fontId="8" fillId="10" borderId="8" xfId="2" applyNumberFormat="1" applyFont="1" applyFill="1" applyBorder="1" applyAlignment="1">
      <alignment horizontal="right" vertical="center" wrapText="1"/>
    </xf>
    <xf numFmtId="0" fontId="8" fillId="10" borderId="8" xfId="2" applyFont="1" applyFill="1" applyBorder="1" applyAlignment="1">
      <alignment horizontal="right" vertical="center" wrapText="1"/>
    </xf>
    <xf numFmtId="0" fontId="7" fillId="10" borderId="8" xfId="0" applyFont="1" applyFill="1" applyBorder="1" applyAlignment="1">
      <alignment wrapText="1"/>
    </xf>
    <xf numFmtId="0" fontId="7" fillId="10" borderId="14" xfId="0" applyFont="1" applyFill="1" applyBorder="1" applyAlignment="1">
      <alignment wrapText="1"/>
    </xf>
    <xf numFmtId="180" fontId="9" fillId="9" borderId="16" xfId="0" applyNumberFormat="1" applyFont="1" applyFill="1" applyBorder="1" applyAlignment="1">
      <alignment vertical="center" shrinkToFit="1"/>
    </xf>
    <xf numFmtId="180" fontId="9" fillId="9" borderId="0" xfId="0" applyNumberFormat="1" applyFont="1" applyFill="1" applyBorder="1" applyAlignment="1">
      <alignment vertical="center" shrinkToFit="1"/>
    </xf>
    <xf numFmtId="180" fontId="9" fillId="0" borderId="0" xfId="0" applyNumberFormat="1" applyFont="1" applyFill="1" applyBorder="1" applyAlignment="1">
      <alignment vertical="center" shrinkToFit="1"/>
    </xf>
    <xf numFmtId="180" fontId="9" fillId="0" borderId="17" xfId="0" applyNumberFormat="1" applyFont="1" applyFill="1" applyBorder="1" applyAlignment="1">
      <alignment vertical="center" shrinkToFit="1"/>
    </xf>
    <xf numFmtId="180" fontId="7" fillId="9" borderId="8" xfId="0" applyNumberFormat="1" applyFont="1" applyFill="1" applyBorder="1" applyAlignment="1">
      <alignment wrapText="1"/>
    </xf>
    <xf numFmtId="0" fontId="8" fillId="10" borderId="8" xfId="0" applyFont="1" applyFill="1" applyBorder="1" applyAlignment="1">
      <alignment horizontal="right" vertical="center" wrapText="1"/>
    </xf>
    <xf numFmtId="0" fontId="8" fillId="10" borderId="14" xfId="0" applyFont="1" applyFill="1" applyBorder="1" applyAlignment="1">
      <alignment horizontal="right" vertical="center" wrapText="1"/>
    </xf>
    <xf numFmtId="0" fontId="7" fillId="0" borderId="0" xfId="0" applyFont="1">
      <alignment vertical="center"/>
    </xf>
    <xf numFmtId="0" fontId="7" fillId="10" borderId="0" xfId="0" applyFont="1" applyFill="1" applyAlignment="1">
      <alignment vertical="center" wrapText="1"/>
    </xf>
    <xf numFmtId="0" fontId="7" fillId="7" borderId="0" xfId="0" applyFont="1" applyFill="1" applyAlignment="1">
      <alignment vertical="center" wrapText="1"/>
    </xf>
    <xf numFmtId="0" fontId="7" fillId="8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>
      <alignment vertical="center"/>
    </xf>
    <xf numFmtId="0" fontId="7" fillId="10" borderId="8" xfId="0" applyFont="1" applyFill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/>
    </xf>
    <xf numFmtId="181" fontId="7" fillId="0" borderId="0" xfId="0" applyNumberFormat="1" applyFont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2" fillId="8" borderId="8" xfId="2" applyFont="1" applyFill="1" applyBorder="1" applyAlignment="1">
      <alignment horizontal="left" vertical="center" wrapText="1"/>
    </xf>
    <xf numFmtId="0" fontId="12" fillId="4" borderId="8" xfId="2" applyFont="1" applyFill="1" applyBorder="1" applyAlignment="1">
      <alignment horizontal="left" vertical="center" wrapText="1"/>
    </xf>
    <xf numFmtId="180" fontId="13" fillId="0" borderId="8" xfId="0" applyNumberFormat="1" applyFont="1" applyFill="1" applyBorder="1" applyAlignment="1">
      <alignment vertical="center" shrinkToFit="1"/>
    </xf>
    <xf numFmtId="0" fontId="14" fillId="10" borderId="8" xfId="0" applyFont="1" applyFill="1" applyBorder="1" applyAlignment="1">
      <alignment horizontal="right" vertical="center" wrapText="1"/>
    </xf>
    <xf numFmtId="176" fontId="13" fillId="0" borderId="8" xfId="0" applyNumberFormat="1" applyFont="1" applyFill="1" applyBorder="1" applyAlignment="1">
      <alignment vertical="top" shrinkToFit="1"/>
    </xf>
    <xf numFmtId="10" fontId="14" fillId="0" borderId="8" xfId="1" applyNumberFormat="1" applyFont="1" applyBorder="1" applyAlignment="1">
      <alignment horizontal="center" vertical="center" wrapText="1"/>
    </xf>
    <xf numFmtId="1" fontId="13" fillId="0" borderId="8" xfId="0" applyNumberFormat="1" applyFont="1" applyFill="1" applyBorder="1" applyAlignment="1">
      <alignment vertical="top" shrinkToFit="1"/>
    </xf>
    <xf numFmtId="0" fontId="14" fillId="0" borderId="8" xfId="2" applyFont="1" applyBorder="1" applyAlignment="1">
      <alignment horizontal="right" vertical="center" wrapText="1"/>
    </xf>
    <xf numFmtId="2" fontId="13" fillId="0" borderId="8" xfId="0" applyNumberFormat="1" applyFont="1" applyFill="1" applyBorder="1" applyAlignment="1">
      <alignment vertical="top" shrinkToFit="1"/>
    </xf>
    <xf numFmtId="180" fontId="13" fillId="0" borderId="14" xfId="0" applyNumberFormat="1" applyFont="1" applyFill="1" applyBorder="1" applyAlignment="1">
      <alignment vertical="center" shrinkToFit="1"/>
    </xf>
    <xf numFmtId="176" fontId="13" fillId="0" borderId="14" xfId="0" applyNumberFormat="1" applyFont="1" applyFill="1" applyBorder="1" applyAlignment="1">
      <alignment vertical="top" shrinkToFit="1"/>
    </xf>
    <xf numFmtId="1" fontId="13" fillId="0" borderId="14" xfId="0" applyNumberFormat="1" applyFont="1" applyFill="1" applyBorder="1" applyAlignment="1">
      <alignment vertical="top" shrinkToFit="1"/>
    </xf>
    <xf numFmtId="2" fontId="13" fillId="0" borderId="14" xfId="0" applyNumberFormat="1" applyFont="1" applyFill="1" applyBorder="1" applyAlignment="1">
      <alignment vertical="top" shrinkToFit="1"/>
    </xf>
    <xf numFmtId="0" fontId="14" fillId="10" borderId="14" xfId="0" applyFont="1" applyFill="1" applyBorder="1" applyAlignment="1">
      <alignment horizontal="right" vertical="center" wrapText="1"/>
    </xf>
    <xf numFmtId="10" fontId="14" fillId="0" borderId="14" xfId="1" applyNumberFormat="1" applyFont="1" applyBorder="1" applyAlignment="1">
      <alignment horizontal="center" vertical="center" wrapText="1"/>
    </xf>
    <xf numFmtId="0" fontId="14" fillId="0" borderId="14" xfId="2" applyFont="1" applyBorder="1" applyAlignment="1">
      <alignment horizontal="right" vertical="center" wrapText="1"/>
    </xf>
    <xf numFmtId="0" fontId="2" fillId="11" borderId="8" xfId="0" applyFont="1" applyFill="1" applyBorder="1" applyAlignment="1">
      <alignment horizontal="left" vertical="center" wrapText="1"/>
    </xf>
    <xf numFmtId="10" fontId="13" fillId="0" borderId="8" xfId="1" applyNumberFormat="1" applyFont="1" applyFill="1" applyBorder="1" applyAlignment="1">
      <alignment vertical="center" shrinkToFit="1"/>
    </xf>
    <xf numFmtId="10" fontId="13" fillId="0" borderId="12" xfId="1" applyNumberFormat="1" applyFont="1" applyFill="1" applyBorder="1" applyAlignment="1">
      <alignment vertical="center" shrinkToFit="1"/>
    </xf>
    <xf numFmtId="10" fontId="13" fillId="0" borderId="14" xfId="1" applyNumberFormat="1" applyFont="1" applyFill="1" applyBorder="1" applyAlignment="1">
      <alignment vertical="center" shrinkToFit="1"/>
    </xf>
    <xf numFmtId="10" fontId="13" fillId="0" borderId="15" xfId="1" applyNumberFormat="1" applyFont="1" applyFill="1" applyBorder="1" applyAlignment="1">
      <alignment vertical="center" shrinkToFit="1"/>
    </xf>
    <xf numFmtId="0" fontId="7" fillId="11" borderId="0" xfId="0" applyFont="1" applyFill="1" applyAlignment="1">
      <alignment vertical="center" wrapText="1"/>
    </xf>
    <xf numFmtId="10" fontId="7" fillId="0" borderId="8" xfId="1" applyNumberFormat="1" applyFont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76" fontId="15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center" wrapText="1"/>
    </xf>
    <xf numFmtId="0" fontId="0" fillId="0" borderId="17" xfId="0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10" fontId="0" fillId="0" borderId="0" xfId="0" applyNumberFormat="1">
      <alignment vertical="center"/>
    </xf>
    <xf numFmtId="0" fontId="2" fillId="11" borderId="12" xfId="0" applyFont="1" applyFill="1" applyBorder="1" applyAlignment="1">
      <alignment horizontal="left" vertical="center" wrapText="1"/>
    </xf>
    <xf numFmtId="0" fontId="14" fillId="0" borderId="8" xfId="2" applyFont="1" applyFill="1" applyBorder="1" applyAlignment="1">
      <alignment horizontal="right" vertical="center" wrapText="1"/>
    </xf>
  </cellXfs>
  <cellStyles count="3">
    <cellStyle name="百分比" xfId="1" builtinId="5"/>
    <cellStyle name="常规" xfId="0" builtinId="0"/>
    <cellStyle name="常规 2" xfId="2" xr:uid="{37087BC2-79BA-46C6-B424-D96A9A4D21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9C13-3D60-4C4C-9D12-747B4D2A08F0}">
  <dimension ref="A1:W44"/>
  <sheetViews>
    <sheetView topLeftCell="A29" zoomScale="85" zoomScaleNormal="85" workbookViewId="0">
      <selection activeCell="M33" sqref="M33"/>
    </sheetView>
  </sheetViews>
  <sheetFormatPr defaultRowHeight="14" x14ac:dyDescent="0.3"/>
  <cols>
    <col min="3" max="4" width="8.4140625" customWidth="1"/>
    <col min="23" max="23" width="8.6640625" style="54"/>
  </cols>
  <sheetData>
    <row r="1" spans="1:23" ht="79.5" customHeight="1" x14ac:dyDescent="0.3">
      <c r="A1" s="38" t="s">
        <v>43</v>
      </c>
      <c r="B1" s="53" t="s">
        <v>70</v>
      </c>
      <c r="C1" s="53"/>
      <c r="D1" s="53"/>
    </row>
    <row r="2" spans="1:23" ht="47.5" customHeight="1" x14ac:dyDescent="0.3">
      <c r="U2" s="55"/>
    </row>
    <row r="3" spans="1:23" s="3" customFormat="1" ht="70" x14ac:dyDescent="0.3">
      <c r="E3" s="42" t="s">
        <v>42</v>
      </c>
      <c r="F3" s="42"/>
      <c r="G3" s="42" t="s">
        <v>4</v>
      </c>
      <c r="H3" s="42"/>
      <c r="I3" s="42" t="s">
        <v>50</v>
      </c>
      <c r="J3" s="42"/>
      <c r="K3" s="42" t="s">
        <v>53</v>
      </c>
      <c r="L3" s="42"/>
      <c r="M3" s="42" t="s">
        <v>54</v>
      </c>
      <c r="N3" s="42"/>
      <c r="O3" s="42" t="s">
        <v>62</v>
      </c>
      <c r="P3" s="42"/>
      <c r="Q3" s="42" t="s">
        <v>64</v>
      </c>
      <c r="R3" s="42"/>
    </row>
    <row r="4" spans="1:23" s="3" customFormat="1" ht="70" x14ac:dyDescent="0.3">
      <c r="B4" s="3" t="s">
        <v>44</v>
      </c>
      <c r="C4" s="3" t="s">
        <v>56</v>
      </c>
      <c r="D4" s="3" t="s">
        <v>78</v>
      </c>
      <c r="E4" s="3" t="s">
        <v>41</v>
      </c>
      <c r="F4" s="42" t="s">
        <v>42</v>
      </c>
      <c r="G4" s="3" t="s">
        <v>46</v>
      </c>
      <c r="H4" s="42" t="s">
        <v>4</v>
      </c>
      <c r="I4" s="3" t="s">
        <v>48</v>
      </c>
      <c r="J4" s="42" t="s">
        <v>50</v>
      </c>
      <c r="K4" s="3" t="s">
        <v>51</v>
      </c>
      <c r="L4" s="42" t="s">
        <v>53</v>
      </c>
      <c r="M4" s="3" t="s">
        <v>55</v>
      </c>
      <c r="N4" s="42" t="s">
        <v>100</v>
      </c>
      <c r="O4" s="3" t="s">
        <v>57</v>
      </c>
      <c r="P4" s="42" t="s">
        <v>62</v>
      </c>
      <c r="Q4" s="3" t="s">
        <v>63</v>
      </c>
      <c r="R4" s="42" t="s">
        <v>64</v>
      </c>
      <c r="S4" s="3" t="s">
        <v>65</v>
      </c>
      <c r="T4" s="3" t="s">
        <v>67</v>
      </c>
      <c r="U4" s="3" t="s">
        <v>69</v>
      </c>
      <c r="V4" s="3" t="s">
        <v>68</v>
      </c>
      <c r="W4" s="56" t="s">
        <v>74</v>
      </c>
    </row>
    <row r="5" spans="1:23" x14ac:dyDescent="0.3">
      <c r="A5" s="36">
        <v>2001</v>
      </c>
      <c r="B5" s="39">
        <v>724.57</v>
      </c>
      <c r="C5" s="39"/>
      <c r="D5" s="39"/>
      <c r="E5" s="34">
        <v>122</v>
      </c>
      <c r="F5" s="35"/>
      <c r="M5" s="48">
        <v>7</v>
      </c>
      <c r="N5" s="48"/>
      <c r="O5" s="48">
        <v>723</v>
      </c>
      <c r="P5" s="48"/>
      <c r="Q5" s="48">
        <v>75</v>
      </c>
      <c r="R5" s="48"/>
      <c r="S5" s="48">
        <v>11</v>
      </c>
      <c r="T5" s="48">
        <v>15</v>
      </c>
    </row>
    <row r="6" spans="1:23" x14ac:dyDescent="0.3">
      <c r="A6" s="36">
        <v>2002</v>
      </c>
      <c r="B6" s="39">
        <v>746.62</v>
      </c>
      <c r="C6" s="39"/>
      <c r="D6" s="39"/>
      <c r="E6" s="35">
        <v>129</v>
      </c>
      <c r="F6" s="35"/>
      <c r="M6" s="48">
        <v>7</v>
      </c>
      <c r="N6" s="48"/>
      <c r="O6" s="48">
        <v>761</v>
      </c>
      <c r="P6" s="48"/>
      <c r="Q6" s="48">
        <v>77</v>
      </c>
      <c r="R6" s="48"/>
      <c r="S6" s="48">
        <v>11</v>
      </c>
      <c r="T6" s="48">
        <v>16</v>
      </c>
      <c r="V6" s="54"/>
    </row>
    <row r="7" spans="1:23" x14ac:dyDescent="0.3">
      <c r="A7" s="36">
        <v>2003</v>
      </c>
      <c r="B7" s="39">
        <v>778.27</v>
      </c>
      <c r="C7" s="39"/>
      <c r="D7" s="39"/>
      <c r="E7" s="35">
        <v>325</v>
      </c>
      <c r="F7" s="35"/>
      <c r="M7" s="48">
        <v>7</v>
      </c>
      <c r="N7" s="48"/>
      <c r="O7" s="48">
        <v>893</v>
      </c>
      <c r="P7" s="48"/>
      <c r="Q7" s="48">
        <v>85</v>
      </c>
      <c r="R7" s="48"/>
      <c r="S7" s="48">
        <v>12</v>
      </c>
      <c r="T7" s="48">
        <v>16</v>
      </c>
      <c r="U7" s="52">
        <v>5.08</v>
      </c>
      <c r="V7" s="52">
        <v>10.8</v>
      </c>
    </row>
    <row r="8" spans="1:23" x14ac:dyDescent="0.3">
      <c r="A8" s="36">
        <v>2004</v>
      </c>
      <c r="B8" s="39">
        <v>800.8</v>
      </c>
      <c r="C8" s="39"/>
      <c r="D8" s="39"/>
      <c r="E8" s="35">
        <v>325</v>
      </c>
      <c r="F8" s="35"/>
      <c r="M8" s="48">
        <v>7</v>
      </c>
      <c r="N8" s="48"/>
      <c r="O8" s="48">
        <v>856</v>
      </c>
      <c r="P8" s="48"/>
      <c r="Q8" s="48">
        <v>87</v>
      </c>
      <c r="R8" s="48"/>
      <c r="S8" s="48">
        <v>13</v>
      </c>
      <c r="T8" s="48">
        <v>18</v>
      </c>
      <c r="U8" s="52">
        <v>4.84</v>
      </c>
      <c r="V8" s="54"/>
    </row>
    <row r="9" spans="1:23" x14ac:dyDescent="0.3">
      <c r="A9" s="36">
        <v>2005</v>
      </c>
      <c r="B9" s="39">
        <v>827.75</v>
      </c>
      <c r="C9" s="39"/>
      <c r="D9" s="39"/>
      <c r="E9" s="35">
        <v>333</v>
      </c>
      <c r="F9" s="35"/>
      <c r="M9" s="48">
        <v>7</v>
      </c>
      <c r="N9" s="48"/>
      <c r="O9" s="40" t="s">
        <v>58</v>
      </c>
      <c r="P9" s="40"/>
      <c r="Q9" s="48">
        <v>97</v>
      </c>
      <c r="R9" s="48"/>
      <c r="S9" s="48">
        <v>14</v>
      </c>
      <c r="T9" s="48">
        <v>19</v>
      </c>
      <c r="U9" s="52">
        <v>4.3</v>
      </c>
      <c r="V9" s="54"/>
    </row>
    <row r="10" spans="1:23" x14ac:dyDescent="0.3">
      <c r="A10" s="36">
        <v>2006</v>
      </c>
      <c r="B10" s="39">
        <v>871.1</v>
      </c>
      <c r="C10" s="39"/>
      <c r="D10" s="39"/>
      <c r="E10" s="35">
        <v>360</v>
      </c>
      <c r="F10" s="35"/>
      <c r="M10" s="48">
        <v>7</v>
      </c>
      <c r="N10" s="48"/>
      <c r="O10" s="40" t="s">
        <v>59</v>
      </c>
      <c r="P10" s="40"/>
      <c r="Q10" s="48">
        <v>99</v>
      </c>
      <c r="R10" s="48"/>
      <c r="S10" s="48">
        <v>20</v>
      </c>
      <c r="T10" s="48">
        <v>19</v>
      </c>
      <c r="U10" s="52">
        <v>3.8</v>
      </c>
      <c r="V10" s="54"/>
    </row>
    <row r="11" spans="1:23" x14ac:dyDescent="0.3">
      <c r="A11" s="36">
        <v>2007</v>
      </c>
      <c r="B11" s="39">
        <v>912.37</v>
      </c>
      <c r="C11" s="39"/>
      <c r="D11" s="39"/>
      <c r="E11" s="35">
        <v>407</v>
      </c>
      <c r="F11" s="35"/>
      <c r="M11" s="48">
        <v>7</v>
      </c>
      <c r="N11" s="48"/>
      <c r="O11" s="40" t="s">
        <v>60</v>
      </c>
      <c r="P11" s="40"/>
      <c r="Q11" s="48">
        <v>101</v>
      </c>
      <c r="R11" s="48"/>
      <c r="S11" s="48">
        <v>21</v>
      </c>
      <c r="T11" s="48">
        <v>18</v>
      </c>
      <c r="U11" s="52">
        <v>3.18</v>
      </c>
      <c r="V11" s="54"/>
    </row>
    <row r="12" spans="1:23" x14ac:dyDescent="0.3">
      <c r="A12" s="36">
        <v>2008</v>
      </c>
      <c r="B12" s="39">
        <v>954.28</v>
      </c>
      <c r="C12" s="39"/>
      <c r="D12" s="39"/>
      <c r="E12" s="35">
        <v>441</v>
      </c>
      <c r="F12" s="35"/>
      <c r="M12" s="48">
        <v>7</v>
      </c>
      <c r="N12" s="48"/>
      <c r="O12" s="40" t="s">
        <v>61</v>
      </c>
      <c r="P12" s="40"/>
      <c r="Q12" s="48">
        <v>100</v>
      </c>
      <c r="R12" s="48"/>
      <c r="S12" s="48">
        <v>21</v>
      </c>
      <c r="T12" s="48">
        <v>19</v>
      </c>
      <c r="U12" s="52">
        <v>3.43</v>
      </c>
      <c r="V12" s="54"/>
    </row>
    <row r="13" spans="1:23" x14ac:dyDescent="0.3">
      <c r="A13" s="36">
        <v>2009</v>
      </c>
      <c r="B13" s="39">
        <v>995.01</v>
      </c>
      <c r="C13" s="39"/>
      <c r="D13" s="39"/>
      <c r="E13" s="35">
        <v>476</v>
      </c>
      <c r="F13" s="63">
        <f>E13/B13</f>
        <v>0.47838715188792075</v>
      </c>
      <c r="K13">
        <v>1760</v>
      </c>
      <c r="L13">
        <f>K13/B13</f>
        <v>1.7688264439553372</v>
      </c>
      <c r="M13" s="48">
        <v>7</v>
      </c>
      <c r="N13" s="65">
        <f>M13/B13*10</f>
        <v>7.0351051748223634E-2</v>
      </c>
      <c r="O13" s="40">
        <v>1963</v>
      </c>
      <c r="P13" s="40">
        <f>O13/B13/10</f>
        <v>0.19728444940251857</v>
      </c>
      <c r="Q13" s="48">
        <v>101</v>
      </c>
      <c r="R13" s="64">
        <f>Q13/B13*10</f>
        <v>1.0150651752243696</v>
      </c>
      <c r="S13" s="48">
        <v>21</v>
      </c>
      <c r="T13" s="48">
        <v>20</v>
      </c>
      <c r="U13" s="52">
        <v>2</v>
      </c>
      <c r="V13" s="54"/>
    </row>
    <row r="14" spans="1:23" x14ac:dyDescent="0.3">
      <c r="A14" s="36">
        <v>2010</v>
      </c>
      <c r="B14" s="60">
        <v>1037.2</v>
      </c>
      <c r="C14" s="60">
        <v>113.1</v>
      </c>
      <c r="D14" s="59">
        <f>B14/(C14/100+1)</f>
        <v>486.71984983575783</v>
      </c>
      <c r="E14" s="35">
        <v>479</v>
      </c>
      <c r="F14" s="63">
        <f>E14/B14</f>
        <v>0.46182028538372538</v>
      </c>
      <c r="K14">
        <v>1742</v>
      </c>
      <c r="L14">
        <f>K14/B14</f>
        <v>1.6795217894330889</v>
      </c>
      <c r="M14" s="48">
        <v>7</v>
      </c>
      <c r="N14" s="65">
        <f>M14/B14*10</f>
        <v>6.7489394523717702E-2</v>
      </c>
      <c r="O14" s="40">
        <v>1827</v>
      </c>
      <c r="P14" s="40">
        <f>O14/B14/10</f>
        <v>0.17614731970690317</v>
      </c>
      <c r="Q14" s="48">
        <v>107</v>
      </c>
      <c r="R14" s="64">
        <f t="shared" ref="R14:R21" si="0">Q14/B14*10</f>
        <v>1.031623602005399</v>
      </c>
      <c r="S14" s="48">
        <v>20</v>
      </c>
      <c r="T14" s="48">
        <v>20</v>
      </c>
      <c r="U14" s="52">
        <v>2.35</v>
      </c>
      <c r="V14" s="52">
        <v>3.26</v>
      </c>
    </row>
    <row r="15" spans="1:23" x14ac:dyDescent="0.3">
      <c r="A15" s="36">
        <v>2011</v>
      </c>
      <c r="B15" s="60">
        <v>1046.74</v>
      </c>
      <c r="C15" s="61">
        <v>111.0500625</v>
      </c>
      <c r="D15" s="59">
        <f>B15/(C15/100+1)</f>
        <v>495.9676332718451</v>
      </c>
      <c r="E15" s="35">
        <v>482</v>
      </c>
      <c r="F15" s="63">
        <f>E15/B15</f>
        <v>0.46047729139996563</v>
      </c>
      <c r="I15">
        <v>138</v>
      </c>
      <c r="J15">
        <f>I15/B15</f>
        <v>0.13183789670787396</v>
      </c>
      <c r="K15">
        <v>1869</v>
      </c>
      <c r="L15">
        <f>K15/B15</f>
        <v>1.7855436880218583</v>
      </c>
      <c r="M15" s="48">
        <v>7</v>
      </c>
      <c r="N15" s="65">
        <f>M15/B15*10</f>
        <v>6.6874295431530284E-2</v>
      </c>
      <c r="O15" s="40">
        <v>1854</v>
      </c>
      <c r="P15" s="40">
        <f>O15/B15/10</f>
        <v>0.17712134818579589</v>
      </c>
      <c r="Q15" s="48">
        <v>110</v>
      </c>
      <c r="R15" s="64">
        <f t="shared" si="0"/>
        <v>1.0508817853526184</v>
      </c>
      <c r="S15" s="48">
        <v>22</v>
      </c>
      <c r="T15" s="48">
        <v>21</v>
      </c>
    </row>
    <row r="16" spans="1:23" x14ac:dyDescent="0.3">
      <c r="A16" s="36">
        <v>2012</v>
      </c>
      <c r="B16" s="60">
        <v>1054.74</v>
      </c>
      <c r="C16" s="61">
        <v>110.02503125</v>
      </c>
      <c r="D16" s="59">
        <f>B16/(C16/100+1)</f>
        <v>502.1972827346026</v>
      </c>
      <c r="E16" s="35">
        <v>490</v>
      </c>
      <c r="F16" s="63">
        <f>E16/B16</f>
        <v>0.46456946735688415</v>
      </c>
      <c r="G16">
        <v>2590</v>
      </c>
      <c r="H16">
        <f>G16/B16</f>
        <v>2.455581470314959</v>
      </c>
      <c r="I16">
        <v>378</v>
      </c>
      <c r="J16">
        <f>I16/B16</f>
        <v>0.35838216053245348</v>
      </c>
      <c r="K16">
        <v>2063</v>
      </c>
      <c r="L16">
        <f>K16/B16</f>
        <v>1.9559322676678612</v>
      </c>
      <c r="M16" s="48">
        <v>7</v>
      </c>
      <c r="N16" s="65">
        <f>M16/B16*10</f>
        <v>6.6367066765269156E-2</v>
      </c>
      <c r="O16" s="40">
        <v>2008</v>
      </c>
      <c r="P16" s="40">
        <f>O16/B16/10</f>
        <v>0.19037867152094354</v>
      </c>
      <c r="Q16" s="48">
        <v>115</v>
      </c>
      <c r="R16" s="64">
        <f t="shared" si="0"/>
        <v>1.0903160968579935</v>
      </c>
      <c r="S16" s="48">
        <v>23</v>
      </c>
      <c r="T16" s="48">
        <v>25</v>
      </c>
    </row>
    <row r="17" spans="1:23" x14ac:dyDescent="0.3">
      <c r="A17" s="36">
        <v>2013</v>
      </c>
      <c r="B17" s="60">
        <v>1062.8900000000001</v>
      </c>
      <c r="C17" s="60">
        <v>109</v>
      </c>
      <c r="D17" s="59">
        <f>B17/(C17/100+1)</f>
        <v>508.55980861244029</v>
      </c>
      <c r="E17" s="35">
        <v>522</v>
      </c>
      <c r="F17" s="63">
        <f>E17/B17</f>
        <v>0.49111384997506791</v>
      </c>
      <c r="G17">
        <v>2590</v>
      </c>
      <c r="H17">
        <f>G17/B17</f>
        <v>2.436752627270931</v>
      </c>
      <c r="I17">
        <v>250</v>
      </c>
      <c r="J17">
        <f>I17/B17</f>
        <v>0.23520778255510916</v>
      </c>
      <c r="K17">
        <v>2554</v>
      </c>
      <c r="L17">
        <f>K17/B17</f>
        <v>2.4028827065829952</v>
      </c>
      <c r="M17" s="48">
        <v>9</v>
      </c>
      <c r="N17" s="65">
        <f>M17/B17*10</f>
        <v>8.4674801719839293E-2</v>
      </c>
      <c r="O17" s="40">
        <v>2228</v>
      </c>
      <c r="P17" s="40">
        <f>O17/B17/10</f>
        <v>0.20961717581311329</v>
      </c>
      <c r="Q17" s="48">
        <v>117</v>
      </c>
      <c r="R17" s="64">
        <f t="shared" si="0"/>
        <v>1.100772422357911</v>
      </c>
      <c r="S17" s="48">
        <v>24</v>
      </c>
      <c r="T17" s="48">
        <v>25</v>
      </c>
      <c r="W17" s="48">
        <v>37.1</v>
      </c>
    </row>
    <row r="18" spans="1:23" x14ac:dyDescent="0.3">
      <c r="A18" s="36">
        <v>2014</v>
      </c>
      <c r="B18" s="60">
        <v>1077.8900000000001</v>
      </c>
      <c r="C18" s="60">
        <v>107.6</v>
      </c>
      <c r="D18" s="59">
        <f>B18/(C18/100+1)</f>
        <v>519.21483622350684</v>
      </c>
      <c r="E18" s="35">
        <v>541</v>
      </c>
      <c r="F18" s="63">
        <f>E18/B18</f>
        <v>0.50190650251880986</v>
      </c>
      <c r="G18">
        <v>2590</v>
      </c>
      <c r="H18">
        <f>G18/B18</f>
        <v>2.4028425906168529</v>
      </c>
      <c r="I18">
        <v>541</v>
      </c>
      <c r="J18">
        <f>I18/B18</f>
        <v>0.50190650251880986</v>
      </c>
      <c r="K18">
        <v>2448</v>
      </c>
      <c r="L18">
        <f>K18/B18</f>
        <v>2.2711037304363151</v>
      </c>
      <c r="M18" s="48">
        <v>10</v>
      </c>
      <c r="N18" s="65">
        <f>M18/B18*10</f>
        <v>9.2773845197561891E-2</v>
      </c>
      <c r="O18" s="40">
        <v>2532</v>
      </c>
      <c r="P18" s="40">
        <f>O18/B18/10</f>
        <v>0.23490337604022674</v>
      </c>
      <c r="Q18" s="48">
        <v>122</v>
      </c>
      <c r="R18" s="64">
        <f t="shared" si="0"/>
        <v>1.1318409114102552</v>
      </c>
      <c r="S18" s="48">
        <v>25</v>
      </c>
      <c r="T18" s="48">
        <v>27</v>
      </c>
    </row>
    <row r="19" spans="1:23" x14ac:dyDescent="0.3">
      <c r="A19" s="36">
        <v>2015</v>
      </c>
      <c r="B19" s="60">
        <v>1137.8900000000001</v>
      </c>
      <c r="C19" s="60">
        <v>106.3</v>
      </c>
      <c r="D19" s="59">
        <f>B19/(C19/100+1)</f>
        <v>551.57052835676211</v>
      </c>
      <c r="E19" s="35">
        <v>575</v>
      </c>
      <c r="F19" s="63">
        <f>E19/B19</f>
        <v>0.50532125249365045</v>
      </c>
      <c r="G19">
        <v>2610</v>
      </c>
      <c r="H19">
        <f>G19/B19</f>
        <v>2.2937190765363962</v>
      </c>
      <c r="I19">
        <v>499</v>
      </c>
      <c r="J19">
        <f>I19/B19</f>
        <v>0.43853096520753321</v>
      </c>
      <c r="K19">
        <v>2745</v>
      </c>
      <c r="L19">
        <f>K19/B19</f>
        <v>2.4123597184262096</v>
      </c>
      <c r="M19" s="48">
        <v>10</v>
      </c>
      <c r="N19" s="65">
        <f>M19/B19*10</f>
        <v>8.7881956955417478E-2</v>
      </c>
      <c r="O19" s="40">
        <v>2946</v>
      </c>
      <c r="P19" s="40">
        <f>O19/B19/10</f>
        <v>0.25890024519065985</v>
      </c>
      <c r="Q19" s="48">
        <v>123</v>
      </c>
      <c r="R19" s="64">
        <f t="shared" si="0"/>
        <v>1.080948070551635</v>
      </c>
      <c r="S19" s="48">
        <v>25</v>
      </c>
      <c r="T19" s="48">
        <v>28</v>
      </c>
      <c r="W19" s="52">
        <v>6.18</v>
      </c>
    </row>
    <row r="20" spans="1:23" x14ac:dyDescent="0.3">
      <c r="A20" s="36">
        <v>2016</v>
      </c>
      <c r="B20" s="60">
        <v>1190.94</v>
      </c>
      <c r="C20" s="60">
        <v>104.7</v>
      </c>
      <c r="D20" s="59">
        <f>B20/(C20/100+1)</f>
        <v>581.79775280898889</v>
      </c>
      <c r="E20" s="35">
        <v>572</v>
      </c>
      <c r="F20" s="63">
        <f>E20/B20</f>
        <v>0.48029287789477215</v>
      </c>
      <c r="G20">
        <v>3343</v>
      </c>
      <c r="H20">
        <f>G20/B20</f>
        <v>2.8070263825213697</v>
      </c>
      <c r="I20">
        <v>420</v>
      </c>
      <c r="J20">
        <f>I20/B20</f>
        <v>0.35266260265000754</v>
      </c>
      <c r="K20">
        <v>3213</v>
      </c>
      <c r="L20">
        <f>K20/B20</f>
        <v>2.6978689102725575</v>
      </c>
      <c r="M20" s="48">
        <v>10</v>
      </c>
      <c r="N20" s="65">
        <f>M20/B20*10</f>
        <v>8.3967286345239894E-2</v>
      </c>
      <c r="O20" s="40">
        <v>3339</v>
      </c>
      <c r="P20" s="40">
        <f>O20/B20/10</f>
        <v>0.28036676910675601</v>
      </c>
      <c r="Q20" s="48">
        <v>134</v>
      </c>
      <c r="R20" s="64">
        <f t="shared" si="0"/>
        <v>1.1251616370262145</v>
      </c>
      <c r="S20" s="48">
        <v>26</v>
      </c>
      <c r="T20" s="48">
        <v>32</v>
      </c>
      <c r="W20" s="52">
        <v>8.9700000000000006</v>
      </c>
    </row>
    <row r="21" spans="1:23" x14ac:dyDescent="0.3">
      <c r="A21" s="36">
        <v>2017</v>
      </c>
      <c r="B21" s="62">
        <v>1252.83</v>
      </c>
      <c r="C21" s="62">
        <v>102.7</v>
      </c>
      <c r="D21" s="59">
        <f>B21/(C21/100+1)</f>
        <v>618.07104094721251</v>
      </c>
      <c r="E21" s="37">
        <v>604</v>
      </c>
      <c r="F21" s="63">
        <f>E21/B21</f>
        <v>0.48210850634164254</v>
      </c>
      <c r="G21">
        <v>3343</v>
      </c>
      <c r="H21">
        <f>G21/B21</f>
        <v>2.6683588355962105</v>
      </c>
      <c r="I21">
        <v>477</v>
      </c>
      <c r="J21">
        <f>I21/B21</f>
        <v>0.38073800914729056</v>
      </c>
      <c r="K21">
        <v>3384</v>
      </c>
      <c r="L21">
        <f>K21/B21</f>
        <v>2.7010847441392687</v>
      </c>
      <c r="M21" s="49">
        <v>10</v>
      </c>
      <c r="N21" s="65">
        <f>M21/B21*10</f>
        <v>7.9819289129411025E-2</v>
      </c>
      <c r="O21" s="41">
        <v>3492</v>
      </c>
      <c r="P21" s="40">
        <f>O21/B21/10</f>
        <v>0.2787289576399033</v>
      </c>
      <c r="Q21" s="49">
        <v>135</v>
      </c>
      <c r="R21" s="64">
        <f t="shared" si="0"/>
        <v>1.0775604032470487</v>
      </c>
      <c r="S21" s="49">
        <v>27</v>
      </c>
      <c r="T21" s="49">
        <v>32</v>
      </c>
      <c r="U21" s="52">
        <v>1.5</v>
      </c>
      <c r="V21" s="52">
        <v>1.8</v>
      </c>
      <c r="W21" s="52">
        <v>5.61</v>
      </c>
    </row>
    <row r="24" spans="1:23" x14ac:dyDescent="0.3">
      <c r="B24" s="38" t="s">
        <v>77</v>
      </c>
    </row>
    <row r="25" spans="1:23" ht="112" x14ac:dyDescent="0.3">
      <c r="U25" s="43" t="s">
        <v>71</v>
      </c>
      <c r="V25" s="3" t="s">
        <v>73</v>
      </c>
      <c r="W25" s="56" t="s">
        <v>75</v>
      </c>
    </row>
    <row r="26" spans="1:23" ht="98" x14ac:dyDescent="0.3">
      <c r="V26" s="43" t="s">
        <v>72</v>
      </c>
      <c r="W26" s="56" t="s">
        <v>75</v>
      </c>
    </row>
    <row r="27" spans="1:23" ht="98" x14ac:dyDescent="0.3">
      <c r="W27" s="56" t="s">
        <v>75</v>
      </c>
    </row>
    <row r="33" spans="1:14" ht="66" x14ac:dyDescent="0.3">
      <c r="A33" s="3"/>
      <c r="B33" s="3" t="s">
        <v>44</v>
      </c>
      <c r="C33" s="3" t="s">
        <v>56</v>
      </c>
      <c r="D33" s="3" t="s">
        <v>78</v>
      </c>
      <c r="E33" s="15" t="s">
        <v>89</v>
      </c>
      <c r="F33" s="140" t="s">
        <v>97</v>
      </c>
      <c r="G33" s="140" t="s">
        <v>99</v>
      </c>
      <c r="H33" s="140" t="s">
        <v>104</v>
      </c>
      <c r="I33" s="15" t="s">
        <v>102</v>
      </c>
      <c r="J33" s="140" t="s">
        <v>105</v>
      </c>
      <c r="K33" s="15" t="s">
        <v>103</v>
      </c>
      <c r="L33" s="122" t="s">
        <v>106</v>
      </c>
      <c r="M33" t="s">
        <v>108</v>
      </c>
    </row>
    <row r="34" spans="1:14" x14ac:dyDescent="0.3">
      <c r="A34" s="36">
        <v>2017</v>
      </c>
      <c r="B34" s="60">
        <v>1252.83</v>
      </c>
      <c r="C34" s="60">
        <v>102.7</v>
      </c>
      <c r="D34" s="59">
        <f>B34/(C34/100+1)</f>
        <v>618.07104094721251</v>
      </c>
      <c r="E34" s="142">
        <v>183544</v>
      </c>
      <c r="F34" s="40">
        <v>45938003</v>
      </c>
      <c r="G34" s="40">
        <f>F34/B34</f>
        <v>36667.387434847507</v>
      </c>
      <c r="H34">
        <v>31838</v>
      </c>
      <c r="I34" s="40">
        <f>H34/B34*10</f>
        <v>254.12865273021879</v>
      </c>
      <c r="J34" s="40">
        <v>36389</v>
      </c>
      <c r="K34" s="40">
        <f>J34/B34*10</f>
        <v>290.45441121301377</v>
      </c>
      <c r="L34" s="143">
        <v>3.4000000000000002E-2</v>
      </c>
      <c r="M34" s="40">
        <v>1245.3800000000001</v>
      </c>
      <c r="N34" s="40"/>
    </row>
    <row r="35" spans="1:14" x14ac:dyDescent="0.3">
      <c r="A35" s="36">
        <v>2016</v>
      </c>
      <c r="B35" s="60">
        <v>1190.94</v>
      </c>
      <c r="C35" s="60">
        <v>104.7</v>
      </c>
      <c r="D35" s="59">
        <f>B35/(C35/100+1)</f>
        <v>581.79775280898889</v>
      </c>
      <c r="E35" s="139">
        <v>172453</v>
      </c>
      <c r="F35" s="40">
        <v>42110429</v>
      </c>
      <c r="G35" s="40">
        <f>F35/B35</f>
        <v>35358.984499638937</v>
      </c>
      <c r="H35" s="142">
        <v>29300</v>
      </c>
      <c r="I35" s="40">
        <f>H35/B35*10</f>
        <v>246.02414899155289</v>
      </c>
      <c r="J35" s="40">
        <v>34065</v>
      </c>
      <c r="K35" s="40">
        <f>J35/B35*10</f>
        <v>286.03456093505969</v>
      </c>
      <c r="L35" s="143">
        <v>3.9100000000000003E-2</v>
      </c>
      <c r="M35" s="40">
        <v>1080.45</v>
      </c>
      <c r="N35" s="40"/>
    </row>
    <row r="36" spans="1:14" x14ac:dyDescent="0.3">
      <c r="A36" s="36">
        <v>2015</v>
      </c>
      <c r="B36" s="60">
        <v>1137.8900000000001</v>
      </c>
      <c r="C36" s="60">
        <v>106.3</v>
      </c>
      <c r="D36" s="59">
        <f>B36/(C36/100+1)</f>
        <v>551.57052835676211</v>
      </c>
      <c r="E36" s="40">
        <v>162599</v>
      </c>
      <c r="F36" s="40">
        <v>35216708</v>
      </c>
      <c r="G36" s="40">
        <f>F36/B36</f>
        <v>30949.132165675062</v>
      </c>
      <c r="H36" s="40">
        <v>27834</v>
      </c>
      <c r="I36" s="40">
        <f>H36/B36*10</f>
        <v>244.610638989709</v>
      </c>
      <c r="J36" s="40">
        <v>31717</v>
      </c>
      <c r="K36" s="40">
        <f>J36/B36*10</f>
        <v>278.73520287549758</v>
      </c>
      <c r="L36" s="143">
        <v>3.1099999999999999E-2</v>
      </c>
      <c r="M36" s="40">
        <v>960.87</v>
      </c>
      <c r="N36" s="40"/>
    </row>
    <row r="37" spans="1:14" x14ac:dyDescent="0.3">
      <c r="A37" s="36">
        <v>2014</v>
      </c>
      <c r="B37" s="60">
        <v>1077.8900000000001</v>
      </c>
      <c r="C37" s="60">
        <v>107.6</v>
      </c>
      <c r="D37" s="59">
        <f>B37/(C37/100+1)</f>
        <v>519.21483622350684</v>
      </c>
      <c r="E37" s="40">
        <v>153677</v>
      </c>
      <c r="F37" s="40">
        <v>21661841</v>
      </c>
      <c r="G37" s="40">
        <f>F37/B37</f>
        <v>20096.522836281994</v>
      </c>
      <c r="H37" s="40">
        <v>25728</v>
      </c>
      <c r="I37" s="40">
        <f>H37/B37*10</f>
        <v>238.68854892428726</v>
      </c>
      <c r="J37" s="40">
        <v>29723</v>
      </c>
      <c r="K37" s="40">
        <f>J37/B37*10</f>
        <v>275.75170008071319</v>
      </c>
      <c r="L37" s="143">
        <v>3.85E-2</v>
      </c>
      <c r="M37" s="40">
        <v>772.97</v>
      </c>
      <c r="N37" s="40"/>
    </row>
    <row r="38" spans="1:14" x14ac:dyDescent="0.3">
      <c r="A38" s="36">
        <v>2013</v>
      </c>
      <c r="B38" s="60">
        <v>1062.8900000000001</v>
      </c>
      <c r="C38" s="60">
        <v>109</v>
      </c>
      <c r="D38" s="59">
        <f>B38/(C38/100+1)</f>
        <v>508.55980861244029</v>
      </c>
      <c r="E38" s="40">
        <v>141474</v>
      </c>
      <c r="F38" s="40">
        <v>16908280</v>
      </c>
      <c r="G38" s="40">
        <f>F38/B38</f>
        <v>15907.836182483605</v>
      </c>
      <c r="H38" s="40">
        <v>24221</v>
      </c>
      <c r="I38" s="40">
        <f>H38/B38*10</f>
        <v>227.87870805069196</v>
      </c>
      <c r="J38" s="40">
        <v>28035</v>
      </c>
      <c r="K38" s="40">
        <f>J38/B38*10</f>
        <v>263.76200735729941</v>
      </c>
      <c r="L38" s="143">
        <v>3.4599999999999999E-2</v>
      </c>
      <c r="M38" s="40">
        <v>544.20000000000005</v>
      </c>
      <c r="N38" s="40"/>
    </row>
    <row r="39" spans="1:14" x14ac:dyDescent="0.3">
      <c r="A39" s="36">
        <v>2012</v>
      </c>
      <c r="B39" s="60">
        <v>1054.74</v>
      </c>
      <c r="C39" s="61">
        <v>110.02503125</v>
      </c>
      <c r="D39" s="59">
        <f>B39/(C39/100+1)</f>
        <v>502.1972827346026</v>
      </c>
      <c r="E39" s="40">
        <v>126765</v>
      </c>
      <c r="F39" s="40">
        <v>15690071</v>
      </c>
      <c r="G39" s="40">
        <f>F39/B39</f>
        <v>14875.771280125908</v>
      </c>
      <c r="H39" s="40">
        <v>22831</v>
      </c>
      <c r="I39" s="40">
        <f>H39/B39*10</f>
        <v>216.46092875969433</v>
      </c>
      <c r="J39" s="40">
        <v>25931</v>
      </c>
      <c r="K39" s="40">
        <f>J39/B39*10</f>
        <v>245.85205832717068</v>
      </c>
      <c r="L39" s="143">
        <v>2.8000000000000001E-2</v>
      </c>
      <c r="M39" s="40">
        <v>416.05</v>
      </c>
      <c r="N39" s="40"/>
    </row>
    <row r="40" spans="1:14" x14ac:dyDescent="0.3">
      <c r="A40" s="36">
        <v>2011</v>
      </c>
      <c r="B40" s="60">
        <v>1046.74</v>
      </c>
      <c r="C40" s="61">
        <v>111.0500625</v>
      </c>
      <c r="D40" s="59">
        <f>B40/(C40/100+1)</f>
        <v>495.9676332718451</v>
      </c>
      <c r="E40" s="40">
        <v>113316</v>
      </c>
      <c r="F40" s="40">
        <v>15905599</v>
      </c>
      <c r="G40" s="40">
        <f>F40/B40</f>
        <v>15195.36752202075</v>
      </c>
      <c r="H40" s="40">
        <v>21517</v>
      </c>
      <c r="I40" s="40">
        <f>H40/B40*10</f>
        <v>205.56203068574814</v>
      </c>
      <c r="J40" s="40">
        <v>23987</v>
      </c>
      <c r="K40" s="40">
        <f>J40/B40*10</f>
        <v>229.15910350230237</v>
      </c>
      <c r="L40" s="143">
        <v>2.4500000000000001E-2</v>
      </c>
      <c r="M40" s="40">
        <v>372.13</v>
      </c>
      <c r="N40" s="40"/>
    </row>
    <row r="41" spans="1:14" x14ac:dyDescent="0.3">
      <c r="A41" s="36">
        <v>2010</v>
      </c>
      <c r="B41" s="60">
        <v>1037.2</v>
      </c>
      <c r="C41" s="60">
        <v>113.1</v>
      </c>
      <c r="D41" s="59">
        <f>B41/(C41/100+1)</f>
        <v>486.71984983575783</v>
      </c>
      <c r="E41" s="40">
        <v>98437</v>
      </c>
      <c r="F41" s="40">
        <v>12660668</v>
      </c>
      <c r="G41" s="40">
        <f>F41/B41</f>
        <v>12206.583108368684</v>
      </c>
      <c r="H41" s="41">
        <v>20122</v>
      </c>
      <c r="I41" s="40">
        <f>H41/B41*10</f>
        <v>194.00308522946392</v>
      </c>
      <c r="J41" s="40">
        <v>21866</v>
      </c>
      <c r="K41" s="40">
        <f>J41/B41*10</f>
        <v>210.81758580794445</v>
      </c>
      <c r="L41" s="143">
        <v>2.6599999999999999E-2</v>
      </c>
      <c r="M41" s="40">
        <v>349.23</v>
      </c>
      <c r="N41" s="40"/>
    </row>
    <row r="42" spans="1:14" x14ac:dyDescent="0.3">
      <c r="A42" s="36">
        <v>2009</v>
      </c>
      <c r="B42" s="39">
        <v>995.01</v>
      </c>
      <c r="E42" s="41">
        <v>87066</v>
      </c>
      <c r="F42" s="41">
        <v>10008394</v>
      </c>
      <c r="G42" s="40">
        <f>F42/B42</f>
        <v>10058.586345865871</v>
      </c>
      <c r="H42" s="40">
        <v>19963</v>
      </c>
      <c r="I42" s="40">
        <f>H42/B42*10</f>
        <v>200.63114943568408</v>
      </c>
      <c r="J42" s="41">
        <v>21008</v>
      </c>
      <c r="K42" s="40">
        <f>J42/B42*10</f>
        <v>211.13355644666888</v>
      </c>
      <c r="L42" s="143">
        <v>3.0599999999999999E-2</v>
      </c>
      <c r="M42" s="41">
        <v>343.63</v>
      </c>
      <c r="N42" s="41"/>
    </row>
    <row r="43" spans="1:14" x14ac:dyDescent="0.3">
      <c r="K43" s="139"/>
      <c r="L43" s="139"/>
    </row>
    <row r="44" spans="1:14" x14ac:dyDescent="0.3">
      <c r="K44" s="141"/>
      <c r="L44" s="141"/>
    </row>
  </sheetData>
  <autoFilter ref="A33:W33" xr:uid="{68448241-319C-43BA-B8BC-D5785E820198}">
    <sortState ref="A34:W42">
      <sortCondition descending="1" ref="A33"/>
    </sortState>
  </autoFilter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856B-532E-4338-81E8-7ACE31E4757C}">
  <dimension ref="A1:AD22"/>
  <sheetViews>
    <sheetView topLeftCell="B1" zoomScale="70" zoomScaleNormal="70" workbookViewId="0">
      <selection activeCell="Q13" sqref="Q13"/>
    </sheetView>
  </sheetViews>
  <sheetFormatPr defaultRowHeight="14" x14ac:dyDescent="0.3"/>
  <cols>
    <col min="1" max="1" width="5.08203125" customWidth="1"/>
    <col min="3" max="3" width="14.5" style="3" customWidth="1"/>
    <col min="4" max="4" width="11.9140625" style="3" customWidth="1"/>
    <col min="5" max="6" width="8.6640625" style="3"/>
    <col min="7" max="7" width="13.75" style="3" customWidth="1"/>
    <col min="8" max="20" width="8.6640625" style="3"/>
    <col min="21" max="21" width="7.5" style="3" customWidth="1"/>
    <col min="22" max="30" width="8.6640625" style="3"/>
  </cols>
  <sheetData>
    <row r="1" spans="1:24" ht="42" x14ac:dyDescent="0.3">
      <c r="C1" s="80" t="s">
        <v>79</v>
      </c>
      <c r="D1" s="66" t="s">
        <v>45</v>
      </c>
      <c r="E1" s="46" t="s">
        <v>80</v>
      </c>
      <c r="F1" s="58" t="s">
        <v>76</v>
      </c>
    </row>
    <row r="2" spans="1:24" s="1" customFormat="1" ht="17" thickBot="1" x14ac:dyDescent="0.5">
      <c r="A2" s="2"/>
      <c r="B2" s="1" t="s">
        <v>20</v>
      </c>
    </row>
    <row r="3" spans="1:24" s="8" customFormat="1" ht="16.5" x14ac:dyDescent="0.45">
      <c r="A3" s="4"/>
      <c r="B3" s="5" t="s">
        <v>21</v>
      </c>
      <c r="C3" s="6"/>
      <c r="D3" s="131" t="s">
        <v>22</v>
      </c>
      <c r="E3" s="131"/>
      <c r="F3" s="131"/>
      <c r="G3" s="131"/>
      <c r="H3" s="131"/>
      <c r="I3" s="131" t="s">
        <v>23</v>
      </c>
      <c r="J3" s="131"/>
      <c r="K3" s="131"/>
      <c r="L3" s="131"/>
      <c r="M3" s="131" t="s">
        <v>24</v>
      </c>
      <c r="N3" s="131"/>
      <c r="O3" s="131"/>
      <c r="P3" s="131"/>
      <c r="Q3" s="131"/>
      <c r="R3" s="131"/>
      <c r="S3" s="132" t="s">
        <v>25</v>
      </c>
      <c r="T3" s="133"/>
      <c r="U3" s="133"/>
      <c r="V3" s="133"/>
      <c r="W3" s="134"/>
      <c r="X3" s="7" t="s">
        <v>26</v>
      </c>
    </row>
    <row r="4" spans="1:24" s="12" customFormat="1" ht="16.5" x14ac:dyDescent="0.45">
      <c r="A4" s="4"/>
      <c r="B4" s="9" t="s">
        <v>27</v>
      </c>
      <c r="C4" s="10"/>
      <c r="D4" s="10" t="s">
        <v>28</v>
      </c>
      <c r="E4" s="10" t="s">
        <v>29</v>
      </c>
      <c r="F4" s="135" t="s">
        <v>30</v>
      </c>
      <c r="G4" s="135"/>
      <c r="H4" s="135"/>
      <c r="I4" s="10" t="s">
        <v>31</v>
      </c>
      <c r="J4" s="10" t="s">
        <v>32</v>
      </c>
      <c r="K4" s="10" t="s">
        <v>33</v>
      </c>
      <c r="L4" s="10" t="s">
        <v>34</v>
      </c>
      <c r="M4" s="10" t="s">
        <v>35</v>
      </c>
      <c r="N4" s="135" t="s">
        <v>36</v>
      </c>
      <c r="O4" s="135"/>
      <c r="P4" s="135"/>
      <c r="Q4" s="135"/>
      <c r="R4" s="135"/>
      <c r="S4" s="136" t="s">
        <v>37</v>
      </c>
      <c r="T4" s="137"/>
      <c r="U4" s="137"/>
      <c r="V4" s="137"/>
      <c r="W4" s="138"/>
      <c r="X4" s="11" t="s">
        <v>38</v>
      </c>
    </row>
    <row r="5" spans="1:24" s="18" customFormat="1" ht="82.5" x14ac:dyDescent="0.3">
      <c r="A5" s="13"/>
      <c r="B5" s="14" t="s">
        <v>39</v>
      </c>
      <c r="C5" s="15" t="s">
        <v>0</v>
      </c>
      <c r="D5" s="15" t="s">
        <v>40</v>
      </c>
      <c r="E5" s="15" t="s">
        <v>1</v>
      </c>
      <c r="F5" s="16" t="s">
        <v>2</v>
      </c>
      <c r="G5" s="15" t="s">
        <v>3</v>
      </c>
      <c r="H5" s="15" t="s">
        <v>47</v>
      </c>
      <c r="I5" s="47" t="s">
        <v>5</v>
      </c>
      <c r="J5" s="15" t="s">
        <v>49</v>
      </c>
      <c r="K5" s="47" t="s">
        <v>7</v>
      </c>
      <c r="L5" s="15" t="s">
        <v>52</v>
      </c>
      <c r="M5" s="15" t="s">
        <v>9</v>
      </c>
      <c r="N5" s="15" t="s">
        <v>10</v>
      </c>
      <c r="O5" s="15" t="s">
        <v>11</v>
      </c>
      <c r="P5" s="15" t="s">
        <v>66</v>
      </c>
      <c r="Q5" s="15" t="s">
        <v>12</v>
      </c>
      <c r="R5" s="47" t="s">
        <v>13</v>
      </c>
      <c r="S5" s="57" t="s">
        <v>14</v>
      </c>
      <c r="T5" s="17" t="s">
        <v>15</v>
      </c>
      <c r="U5" s="57" t="s">
        <v>69</v>
      </c>
      <c r="V5" s="57" t="s">
        <v>68</v>
      </c>
      <c r="W5" s="57" t="s">
        <v>16</v>
      </c>
      <c r="X5" s="51" t="s">
        <v>17</v>
      </c>
    </row>
    <row r="6" spans="1:24" s="67" customFormat="1" ht="16.5" x14ac:dyDescent="0.45">
      <c r="B6" s="68"/>
      <c r="C6" s="69">
        <v>2001</v>
      </c>
      <c r="D6" s="86">
        <v>95</v>
      </c>
      <c r="E6" s="90"/>
      <c r="F6" s="71"/>
      <c r="G6" s="72">
        <v>14.7</v>
      </c>
      <c r="H6" s="70"/>
      <c r="I6" s="73"/>
      <c r="J6" s="70"/>
      <c r="K6" s="70"/>
      <c r="L6" s="70"/>
      <c r="M6" s="70"/>
      <c r="N6" s="70"/>
      <c r="O6" s="70"/>
      <c r="P6" s="74">
        <v>11</v>
      </c>
      <c r="Q6" s="74">
        <v>15</v>
      </c>
      <c r="R6" s="75"/>
      <c r="S6" s="75"/>
      <c r="T6" s="76">
        <v>1.73</v>
      </c>
      <c r="U6" s="75"/>
      <c r="V6" s="75"/>
      <c r="W6" s="75"/>
      <c r="X6" s="77"/>
    </row>
    <row r="7" spans="1:24" s="67" customFormat="1" ht="16.5" x14ac:dyDescent="0.45">
      <c r="B7" s="68"/>
      <c r="C7" s="69">
        <v>2002</v>
      </c>
      <c r="D7" s="87">
        <v>104</v>
      </c>
      <c r="E7" s="70"/>
      <c r="F7" s="71"/>
      <c r="G7" s="72">
        <v>14.9</v>
      </c>
      <c r="H7" s="70"/>
      <c r="I7" s="73"/>
      <c r="J7" s="70"/>
      <c r="K7" s="70"/>
      <c r="L7" s="78"/>
      <c r="M7" s="70"/>
      <c r="N7" s="70"/>
      <c r="O7" s="70"/>
      <c r="P7" s="74">
        <v>11</v>
      </c>
      <c r="Q7" s="74">
        <v>16</v>
      </c>
      <c r="R7" s="75"/>
      <c r="S7" s="75"/>
      <c r="T7" s="76">
        <v>1.46</v>
      </c>
      <c r="U7" s="75"/>
      <c r="V7" s="75"/>
      <c r="W7" s="75"/>
      <c r="X7" s="77"/>
    </row>
    <row r="8" spans="1:24" s="67" customFormat="1" ht="16.5" x14ac:dyDescent="0.45">
      <c r="B8" s="68"/>
      <c r="C8" s="69">
        <v>2003</v>
      </c>
      <c r="D8" s="87">
        <v>147</v>
      </c>
      <c r="E8" s="70"/>
      <c r="F8" s="71"/>
      <c r="G8" s="72">
        <v>15.1</v>
      </c>
      <c r="H8" s="70"/>
      <c r="I8" s="73"/>
      <c r="J8" s="70"/>
      <c r="K8" s="70"/>
      <c r="L8" s="78"/>
      <c r="M8" s="70"/>
      <c r="N8" s="70"/>
      <c r="O8" s="70"/>
      <c r="P8" s="74">
        <v>12</v>
      </c>
      <c r="Q8" s="74">
        <v>16</v>
      </c>
      <c r="R8" s="75"/>
      <c r="S8" s="75"/>
      <c r="T8" s="76">
        <v>1.53</v>
      </c>
      <c r="U8" s="75">
        <v>5.08</v>
      </c>
      <c r="V8" s="75">
        <v>10.8</v>
      </c>
      <c r="W8" s="75"/>
      <c r="X8" s="77"/>
    </row>
    <row r="9" spans="1:24" s="67" customFormat="1" ht="16.5" x14ac:dyDescent="0.45">
      <c r="B9" s="68"/>
      <c r="C9" s="69">
        <v>2004</v>
      </c>
      <c r="D9" s="87">
        <v>187</v>
      </c>
      <c r="E9" s="70"/>
      <c r="F9" s="71"/>
      <c r="G9" s="72">
        <v>16</v>
      </c>
      <c r="H9" s="70"/>
      <c r="I9" s="73"/>
      <c r="J9" s="70"/>
      <c r="K9" s="70"/>
      <c r="L9" s="78"/>
      <c r="M9" s="70"/>
      <c r="N9" s="70"/>
      <c r="O9" s="70"/>
      <c r="P9" s="74">
        <v>13</v>
      </c>
      <c r="Q9" s="74">
        <v>18</v>
      </c>
      <c r="R9" s="75"/>
      <c r="S9" s="75"/>
      <c r="T9" s="76">
        <v>1.37</v>
      </c>
      <c r="U9" s="75">
        <v>4.84</v>
      </c>
      <c r="V9" s="75"/>
      <c r="W9" s="75"/>
      <c r="X9" s="77"/>
    </row>
    <row r="10" spans="1:24" s="67" customFormat="1" ht="16.5" x14ac:dyDescent="0.45">
      <c r="B10" s="68"/>
      <c r="C10" s="69">
        <v>2005</v>
      </c>
      <c r="D10" s="87">
        <v>161</v>
      </c>
      <c r="E10" s="70"/>
      <c r="F10" s="71"/>
      <c r="G10" s="72">
        <v>16.100000000000001</v>
      </c>
      <c r="H10" s="70"/>
      <c r="I10" s="73"/>
      <c r="J10" s="70"/>
      <c r="K10" s="70"/>
      <c r="L10" s="78"/>
      <c r="M10" s="70"/>
      <c r="N10" s="70"/>
      <c r="O10" s="70"/>
      <c r="P10" s="74">
        <v>14</v>
      </c>
      <c r="Q10" s="74">
        <v>19</v>
      </c>
      <c r="R10" s="75"/>
      <c r="S10" s="75">
        <v>76.75</v>
      </c>
      <c r="T10" s="76">
        <v>1.41</v>
      </c>
      <c r="U10" s="75">
        <v>4.3</v>
      </c>
      <c r="V10" s="75"/>
      <c r="W10" s="75"/>
      <c r="X10" s="77"/>
    </row>
    <row r="11" spans="1:24" s="67" customFormat="1" ht="16.5" x14ac:dyDescent="0.45">
      <c r="B11" s="68"/>
      <c r="C11" s="69">
        <v>2006</v>
      </c>
      <c r="D11" s="87">
        <v>147</v>
      </c>
      <c r="E11" s="70"/>
      <c r="F11" s="71"/>
      <c r="G11" s="72">
        <v>16.100000000000001</v>
      </c>
      <c r="H11" s="70"/>
      <c r="I11" s="73"/>
      <c r="J11" s="70"/>
      <c r="K11" s="70"/>
      <c r="L11" s="78"/>
      <c r="M11" s="70"/>
      <c r="N11" s="70"/>
      <c r="O11" s="70"/>
      <c r="P11" s="74">
        <v>20</v>
      </c>
      <c r="Q11" s="74">
        <v>19</v>
      </c>
      <c r="R11" s="75"/>
      <c r="S11" s="75"/>
      <c r="T11" s="76">
        <v>1.1000000000000001</v>
      </c>
      <c r="U11" s="75">
        <v>3.8</v>
      </c>
      <c r="V11" s="75"/>
      <c r="W11" s="75"/>
      <c r="X11" s="77"/>
    </row>
    <row r="12" spans="1:24" s="67" customFormat="1" ht="16.5" x14ac:dyDescent="0.45">
      <c r="B12" s="68"/>
      <c r="C12" s="69">
        <v>2007</v>
      </c>
      <c r="D12" s="87">
        <v>153</v>
      </c>
      <c r="E12" s="70"/>
      <c r="F12" s="71"/>
      <c r="G12" s="72">
        <v>16.100000000000001</v>
      </c>
      <c r="H12" s="70"/>
      <c r="I12" s="73"/>
      <c r="J12" s="70"/>
      <c r="K12" s="70"/>
      <c r="L12" s="78"/>
      <c r="M12" s="70"/>
      <c r="N12" s="70"/>
      <c r="O12" s="70"/>
      <c r="P12" s="74">
        <v>21</v>
      </c>
      <c r="Q12" s="74">
        <v>18</v>
      </c>
      <c r="R12" s="75"/>
      <c r="S12" s="75"/>
      <c r="T12" s="76">
        <v>1.0900000000000001</v>
      </c>
      <c r="U12" s="75">
        <v>3.18</v>
      </c>
      <c r="V12" s="75"/>
      <c r="W12" s="75"/>
      <c r="X12" s="77"/>
    </row>
    <row r="13" spans="1:24" s="67" customFormat="1" ht="16.5" x14ac:dyDescent="0.45">
      <c r="B13" s="68"/>
      <c r="C13" s="69">
        <v>2008</v>
      </c>
      <c r="D13" s="87">
        <v>154</v>
      </c>
      <c r="E13" s="70"/>
      <c r="F13" s="71"/>
      <c r="G13" s="72">
        <v>16.2</v>
      </c>
      <c r="H13" s="70"/>
      <c r="I13" s="73"/>
      <c r="J13" s="70"/>
      <c r="K13" s="70"/>
      <c r="L13" s="78"/>
      <c r="M13" s="70"/>
      <c r="N13" s="70"/>
      <c r="O13" s="70"/>
      <c r="P13" s="74">
        <v>21</v>
      </c>
      <c r="Q13" s="74">
        <v>19</v>
      </c>
      <c r="R13" s="75"/>
      <c r="S13" s="75"/>
      <c r="T13" s="76">
        <v>0.98</v>
      </c>
      <c r="U13" s="75">
        <v>3.43</v>
      </c>
      <c r="V13" s="75"/>
      <c r="W13" s="75"/>
      <c r="X13" s="77"/>
    </row>
    <row r="14" spans="1:24" s="1" customFormat="1" ht="16.5" x14ac:dyDescent="0.45">
      <c r="A14" s="2"/>
      <c r="B14" s="19"/>
      <c r="C14" s="36">
        <v>2009</v>
      </c>
      <c r="D14" s="88">
        <v>115</v>
      </c>
      <c r="E14" s="21">
        <v>0.47838715188792075</v>
      </c>
      <c r="F14" s="91">
        <v>45</v>
      </c>
      <c r="G14" s="44">
        <v>16.3</v>
      </c>
      <c r="H14" s="84">
        <v>2.496</v>
      </c>
      <c r="I14" s="23"/>
      <c r="J14" s="84">
        <v>0.23</v>
      </c>
      <c r="K14" s="21"/>
      <c r="L14" s="25">
        <v>1.7688264439553372</v>
      </c>
      <c r="M14" s="22">
        <v>7.0351051748223639E-3</v>
      </c>
      <c r="N14" s="21">
        <v>1.9728444940251857</v>
      </c>
      <c r="O14" s="21">
        <v>0.10150651752243696</v>
      </c>
      <c r="P14" s="48">
        <v>21</v>
      </c>
      <c r="Q14" s="48">
        <v>20</v>
      </c>
      <c r="R14" s="24"/>
      <c r="S14" s="24">
        <v>77.680000000000007</v>
      </c>
      <c r="T14" s="39">
        <v>0.86</v>
      </c>
      <c r="U14" s="24">
        <v>2</v>
      </c>
      <c r="V14" s="82">
        <f>V15*(1+8.13%)</f>
        <v>3.5250379999999994</v>
      </c>
      <c r="W14" s="83">
        <v>40.6</v>
      </c>
      <c r="X14" s="26"/>
    </row>
    <row r="15" spans="1:24" s="1" customFormat="1" ht="17" thickBot="1" x14ac:dyDescent="0.5">
      <c r="A15" s="2"/>
      <c r="B15" s="27"/>
      <c r="C15" s="36">
        <v>2010</v>
      </c>
      <c r="D15" s="88">
        <v>115</v>
      </c>
      <c r="E15" s="28">
        <v>0.46182028538372538</v>
      </c>
      <c r="F15" s="92">
        <v>45</v>
      </c>
      <c r="G15" s="44">
        <v>16.399999999999999</v>
      </c>
      <c r="H15" s="85">
        <v>2.4780000000000002</v>
      </c>
      <c r="I15" s="29"/>
      <c r="J15" s="85">
        <v>0.19</v>
      </c>
      <c r="K15" s="28"/>
      <c r="L15" s="30">
        <v>1.6795217894330889</v>
      </c>
      <c r="M15" s="31">
        <v>6.7489394523717701E-3</v>
      </c>
      <c r="N15" s="28">
        <v>1.7614731970690318</v>
      </c>
      <c r="O15" s="28">
        <v>0.10316236020053991</v>
      </c>
      <c r="P15" s="48">
        <v>20</v>
      </c>
      <c r="Q15" s="48">
        <v>20</v>
      </c>
      <c r="R15" s="32"/>
      <c r="S15" s="79">
        <f t="shared" ref="S15:S22" si="0">S14+0.1</f>
        <v>77.78</v>
      </c>
      <c r="T15" s="39">
        <v>0.92</v>
      </c>
      <c r="U15" s="32">
        <v>2.35</v>
      </c>
      <c r="V15" s="32">
        <v>3.26</v>
      </c>
      <c r="W15" s="79">
        <v>40</v>
      </c>
      <c r="X15" s="33"/>
    </row>
    <row r="16" spans="1:24" ht="15" thickBot="1" x14ac:dyDescent="0.35">
      <c r="C16" s="36">
        <v>2011</v>
      </c>
      <c r="D16" s="88">
        <v>112</v>
      </c>
      <c r="E16" s="3">
        <v>0.46047729139996563</v>
      </c>
      <c r="F16" s="80">
        <v>45</v>
      </c>
      <c r="G16" s="44">
        <v>16.5</v>
      </c>
      <c r="H16" s="80">
        <v>2.4660000000000002</v>
      </c>
      <c r="J16" s="3">
        <v>0.13183789670787396</v>
      </c>
      <c r="L16" s="3">
        <v>1.7855436880218583</v>
      </c>
      <c r="M16" s="3">
        <v>6.6874295431530277E-3</v>
      </c>
      <c r="N16" s="3">
        <v>1.771213481857959</v>
      </c>
      <c r="O16" s="3">
        <v>0.10508817853526185</v>
      </c>
      <c r="P16" s="48">
        <v>22</v>
      </c>
      <c r="Q16" s="48">
        <v>21</v>
      </c>
      <c r="S16" s="79">
        <f t="shared" si="0"/>
        <v>77.88</v>
      </c>
      <c r="T16" s="39">
        <v>1.1000000000000001</v>
      </c>
      <c r="U16" s="81">
        <f>U15*(1-6.04%)</f>
        <v>2.2080600000000001</v>
      </c>
      <c r="V16" s="81">
        <f>V15*(1-8.13%)</f>
        <v>2.9949619999999997</v>
      </c>
      <c r="W16" s="80">
        <v>39.4</v>
      </c>
    </row>
    <row r="17" spans="3:23" ht="15" thickBot="1" x14ac:dyDescent="0.35">
      <c r="C17" s="36">
        <v>2012</v>
      </c>
      <c r="D17" s="88">
        <v>77</v>
      </c>
      <c r="E17" s="3">
        <v>0.46456946735688415</v>
      </c>
      <c r="F17" s="3">
        <v>45</v>
      </c>
      <c r="G17" s="44">
        <v>16.600000000000001</v>
      </c>
      <c r="H17" s="3">
        <v>2.455581470314959</v>
      </c>
      <c r="J17" s="3">
        <v>0.35838216053245348</v>
      </c>
      <c r="L17" s="3">
        <v>1.9559322676678612</v>
      </c>
      <c r="M17" s="3">
        <v>6.6367066765269161E-3</v>
      </c>
      <c r="N17" s="3">
        <v>1.9037867152094354</v>
      </c>
      <c r="O17" s="3">
        <v>0.10903160968579935</v>
      </c>
      <c r="P17" s="48">
        <v>23</v>
      </c>
      <c r="Q17" s="48">
        <v>25</v>
      </c>
      <c r="S17" s="79">
        <f t="shared" si="0"/>
        <v>77.97999999999999</v>
      </c>
      <c r="T17" s="39">
        <v>1.38</v>
      </c>
      <c r="U17" s="81">
        <f t="shared" ref="U17:U21" si="1">U16*(1-6.04%)</f>
        <v>2.0746931760000002</v>
      </c>
      <c r="V17" s="81">
        <f t="shared" ref="V17:V21" si="2">V16*(1-8.13%)</f>
        <v>2.7514715893999995</v>
      </c>
      <c r="W17" s="80">
        <v>38.200000000000003</v>
      </c>
    </row>
    <row r="18" spans="3:23" ht="15" thickBot="1" x14ac:dyDescent="0.35">
      <c r="C18" s="36">
        <v>2013</v>
      </c>
      <c r="D18" s="88">
        <v>98</v>
      </c>
      <c r="E18" s="3">
        <v>0.49111384997506791</v>
      </c>
      <c r="F18" s="3">
        <v>45</v>
      </c>
      <c r="G18" s="44">
        <v>16.7</v>
      </c>
      <c r="H18" s="3">
        <v>2.436752627270931</v>
      </c>
      <c r="J18" s="3">
        <v>0.23520778255510916</v>
      </c>
      <c r="L18" s="3">
        <v>2.4028827065829952</v>
      </c>
      <c r="M18" s="3">
        <v>8.46748017198393E-3</v>
      </c>
      <c r="N18" s="3">
        <v>2.096171758131133</v>
      </c>
      <c r="O18" s="3">
        <v>0.11007724223579109</v>
      </c>
      <c r="P18" s="48">
        <v>24</v>
      </c>
      <c r="Q18" s="48">
        <v>25</v>
      </c>
      <c r="S18" s="79">
        <f t="shared" si="0"/>
        <v>78.079999999999984</v>
      </c>
      <c r="T18" s="39">
        <v>1.07</v>
      </c>
      <c r="U18" s="81">
        <f t="shared" si="1"/>
        <v>1.9493817081696003</v>
      </c>
      <c r="V18" s="81">
        <f t="shared" si="2"/>
        <v>2.5277769491817792</v>
      </c>
      <c r="W18" s="3">
        <v>37.1</v>
      </c>
    </row>
    <row r="19" spans="3:23" ht="15" thickBot="1" x14ac:dyDescent="0.35">
      <c r="C19" s="36">
        <v>2014</v>
      </c>
      <c r="D19" s="88">
        <v>68</v>
      </c>
      <c r="E19" s="3">
        <v>0.50190650251880986</v>
      </c>
      <c r="F19" s="3">
        <v>45</v>
      </c>
      <c r="G19" s="44">
        <v>16.8</v>
      </c>
      <c r="H19" s="3">
        <v>2.4028425906168529</v>
      </c>
      <c r="J19" s="3">
        <v>0.50190650251880986</v>
      </c>
      <c r="L19" s="3">
        <v>2.2711037304363151</v>
      </c>
      <c r="M19" s="3">
        <v>9.2773845197561891E-3</v>
      </c>
      <c r="N19" s="3">
        <v>2.3490337604022673</v>
      </c>
      <c r="O19" s="3">
        <v>0.11318409114102551</v>
      </c>
      <c r="P19" s="48">
        <v>25</v>
      </c>
      <c r="Q19" s="48">
        <v>27</v>
      </c>
      <c r="S19" s="79">
        <f t="shared" si="0"/>
        <v>78.179999999999978</v>
      </c>
      <c r="T19" s="39">
        <v>2.41</v>
      </c>
      <c r="U19" s="81">
        <f t="shared" si="1"/>
        <v>1.8316390529961564</v>
      </c>
      <c r="V19" s="81">
        <f t="shared" si="2"/>
        <v>2.3222686832133004</v>
      </c>
      <c r="W19" s="80">
        <f>(W18+W20)/2</f>
        <v>21.64</v>
      </c>
    </row>
    <row r="20" spans="3:23" ht="15" thickBot="1" x14ac:dyDescent="0.35">
      <c r="C20" s="36">
        <v>2015</v>
      </c>
      <c r="D20" s="88">
        <v>35</v>
      </c>
      <c r="E20" s="3">
        <v>0.50532125249365045</v>
      </c>
      <c r="F20" s="3">
        <v>45</v>
      </c>
      <c r="G20" s="44">
        <v>16.899999999999999</v>
      </c>
      <c r="H20" s="3">
        <v>2.2937190765363962</v>
      </c>
      <c r="J20" s="3">
        <v>0.43853096520753321</v>
      </c>
      <c r="L20" s="3">
        <v>2.4123597184262096</v>
      </c>
      <c r="M20" s="3">
        <v>8.7881956955417478E-3</v>
      </c>
      <c r="N20" s="3">
        <v>2.5890024519065986</v>
      </c>
      <c r="O20" s="3">
        <v>0.1080948070551635</v>
      </c>
      <c r="P20" s="48">
        <v>25</v>
      </c>
      <c r="Q20" s="48">
        <v>28</v>
      </c>
      <c r="S20" s="79">
        <f t="shared" si="0"/>
        <v>78.279999999999973</v>
      </c>
      <c r="T20" s="39">
        <v>1.28</v>
      </c>
      <c r="U20" s="81">
        <f t="shared" si="1"/>
        <v>1.7210080541951884</v>
      </c>
      <c r="V20" s="81">
        <f t="shared" si="2"/>
        <v>2.1334682392680588</v>
      </c>
      <c r="W20" s="3">
        <v>6.18</v>
      </c>
    </row>
    <row r="21" spans="3:23" ht="15" thickBot="1" x14ac:dyDescent="0.35">
      <c r="C21" s="36">
        <v>2016</v>
      </c>
      <c r="D21" s="88">
        <v>27</v>
      </c>
      <c r="E21" s="3">
        <v>0.48029287789477215</v>
      </c>
      <c r="F21" s="3">
        <v>45</v>
      </c>
      <c r="G21" s="44">
        <v>16.5</v>
      </c>
      <c r="H21" s="3">
        <v>2.8070263825213697</v>
      </c>
      <c r="J21" s="3">
        <v>0.35266260265000754</v>
      </c>
      <c r="L21" s="3">
        <v>2.6978689102725575</v>
      </c>
      <c r="M21" s="3">
        <v>8.3967286345239898E-3</v>
      </c>
      <c r="N21" s="3">
        <v>2.80366769106756</v>
      </c>
      <c r="O21" s="3">
        <v>0.11251616370262145</v>
      </c>
      <c r="P21" s="48">
        <v>26</v>
      </c>
      <c r="Q21" s="48">
        <v>32</v>
      </c>
      <c r="S21" s="79">
        <f t="shared" si="0"/>
        <v>78.379999999999967</v>
      </c>
      <c r="T21" s="39">
        <v>1.34</v>
      </c>
      <c r="U21" s="81">
        <f t="shared" si="1"/>
        <v>1.6170591677217991</v>
      </c>
      <c r="V21" s="81">
        <f t="shared" si="2"/>
        <v>1.9600172714155655</v>
      </c>
      <c r="W21" s="3">
        <v>8.9700000000000006</v>
      </c>
    </row>
    <row r="22" spans="3:23" ht="15" thickBot="1" x14ac:dyDescent="0.35">
      <c r="C22" s="36">
        <v>2017</v>
      </c>
      <c r="D22" s="89">
        <v>22</v>
      </c>
      <c r="E22" s="3">
        <v>0.48210850634164254</v>
      </c>
      <c r="F22" s="3">
        <v>45</v>
      </c>
      <c r="G22" s="45">
        <v>16</v>
      </c>
      <c r="H22" s="3">
        <v>2.6683588355962105</v>
      </c>
      <c r="J22" s="3">
        <v>0.38073800914729056</v>
      </c>
      <c r="L22" s="3">
        <v>2.7010847441392687</v>
      </c>
      <c r="M22" s="3">
        <v>7.9819289129411022E-3</v>
      </c>
      <c r="N22" s="3">
        <v>2.7872895763990329</v>
      </c>
      <c r="O22" s="3">
        <v>0.10775604032470487</v>
      </c>
      <c r="P22" s="49">
        <v>27</v>
      </c>
      <c r="Q22" s="49">
        <v>32</v>
      </c>
      <c r="S22" s="79">
        <f t="shared" si="0"/>
        <v>78.479999999999961</v>
      </c>
      <c r="T22" s="50">
        <v>1.53</v>
      </c>
      <c r="U22" s="3">
        <v>1.5</v>
      </c>
      <c r="V22" s="3">
        <v>1.8</v>
      </c>
      <c r="W22" s="3">
        <v>5.61</v>
      </c>
    </row>
  </sheetData>
  <mergeCells count="7">
    <mergeCell ref="D3:H3"/>
    <mergeCell ref="I3:L3"/>
    <mergeCell ref="M3:R3"/>
    <mergeCell ref="S3:W3"/>
    <mergeCell ref="F4:H4"/>
    <mergeCell ref="N4:R4"/>
    <mergeCell ref="S4:W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F426-6AD4-4C62-A386-7F7B68B52633}">
  <dimension ref="A1:AK30"/>
  <sheetViews>
    <sheetView tabSelected="1" topLeftCell="K1" zoomScale="55" zoomScaleNormal="55" workbookViewId="0">
      <selection activeCell="Y9" sqref="Y9"/>
    </sheetView>
  </sheetViews>
  <sheetFormatPr defaultRowHeight="16.5" x14ac:dyDescent="0.3"/>
  <cols>
    <col min="1" max="1" width="5.08203125" style="93" customWidth="1"/>
    <col min="2" max="2" width="8.6640625" style="93"/>
    <col min="3" max="11" width="14.5" style="97" customWidth="1"/>
    <col min="12" max="12" width="11.9140625" style="97" customWidth="1"/>
    <col min="13" max="13" width="13.1640625" style="97" bestFit="1" customWidth="1"/>
    <col min="14" max="14" width="8.75" style="97" bestFit="1" customWidth="1"/>
    <col min="15" max="15" width="13.75" style="97" customWidth="1"/>
    <col min="16" max="16" width="13.1640625" style="97" bestFit="1" customWidth="1"/>
    <col min="17" max="17" width="8.6640625" style="97"/>
    <col min="18" max="18" width="13.1640625" style="97" bestFit="1" customWidth="1"/>
    <col min="19" max="19" width="8.6640625" style="97"/>
    <col min="20" max="23" width="13.1640625" style="97" bestFit="1" customWidth="1"/>
    <col min="24" max="28" width="8.6640625" style="97"/>
    <col min="29" max="29" width="8.75" style="97" bestFit="1" customWidth="1"/>
    <col min="30" max="37" width="8.6640625" style="97"/>
    <col min="38" max="16384" width="8.6640625" style="93"/>
  </cols>
  <sheetData>
    <row r="1" spans="1:37" s="97" customFormat="1" ht="49.5" x14ac:dyDescent="0.3">
      <c r="A1" s="93"/>
      <c r="B1" s="93"/>
      <c r="L1" s="94" t="s">
        <v>79</v>
      </c>
      <c r="M1" s="95" t="s">
        <v>80</v>
      </c>
      <c r="N1" s="96" t="s">
        <v>76</v>
      </c>
      <c r="O1" s="127" t="s">
        <v>83</v>
      </c>
      <c r="P1" s="130"/>
    </row>
    <row r="2" spans="1:37" s="1" customFormat="1" ht="17" thickBot="1" x14ac:dyDescent="0.5">
      <c r="A2" s="2"/>
      <c r="B2" s="1" t="s">
        <v>20</v>
      </c>
    </row>
    <row r="3" spans="1:37" s="8" customFormat="1" x14ac:dyDescent="0.45">
      <c r="A3" s="4"/>
      <c r="B3" s="5" t="s">
        <v>21</v>
      </c>
      <c r="C3" s="6"/>
      <c r="D3" s="132" t="s">
        <v>86</v>
      </c>
      <c r="E3" s="133"/>
      <c r="F3" s="133"/>
      <c r="G3" s="133"/>
      <c r="H3" s="133"/>
      <c r="I3" s="133"/>
      <c r="J3" s="133"/>
      <c r="K3" s="134"/>
      <c r="L3" s="131" t="s">
        <v>22</v>
      </c>
      <c r="M3" s="131"/>
      <c r="N3" s="131"/>
      <c r="O3" s="131"/>
      <c r="P3" s="131"/>
      <c r="Q3" s="131" t="s">
        <v>23</v>
      </c>
      <c r="R3" s="131"/>
      <c r="S3" s="131"/>
      <c r="T3" s="131"/>
      <c r="U3" s="131" t="s">
        <v>24</v>
      </c>
      <c r="V3" s="131"/>
      <c r="W3" s="131"/>
      <c r="X3" s="131"/>
      <c r="Y3" s="131"/>
      <c r="Z3" s="131"/>
      <c r="AA3" s="131"/>
      <c r="AB3" s="131"/>
      <c r="AC3" s="131" t="s">
        <v>25</v>
      </c>
      <c r="AD3" s="131"/>
      <c r="AE3" s="7" t="s">
        <v>26</v>
      </c>
    </row>
    <row r="4" spans="1:37" s="12" customFormat="1" x14ac:dyDescent="0.45">
      <c r="A4" s="4"/>
      <c r="B4" s="9" t="s">
        <v>27</v>
      </c>
      <c r="C4" s="10"/>
      <c r="D4" s="136" t="s">
        <v>87</v>
      </c>
      <c r="E4" s="137"/>
      <c r="F4" s="137"/>
      <c r="G4" s="138"/>
      <c r="H4" s="136" t="s">
        <v>88</v>
      </c>
      <c r="I4" s="137"/>
      <c r="J4" s="137"/>
      <c r="K4" s="138"/>
      <c r="L4" s="10" t="s">
        <v>28</v>
      </c>
      <c r="M4" s="10" t="s">
        <v>29</v>
      </c>
      <c r="N4" s="135" t="s">
        <v>30</v>
      </c>
      <c r="O4" s="135"/>
      <c r="P4" s="135"/>
      <c r="Q4" s="10" t="s">
        <v>31</v>
      </c>
      <c r="R4" s="10" t="s">
        <v>32</v>
      </c>
      <c r="S4" s="10" t="s">
        <v>33</v>
      </c>
      <c r="T4" s="10" t="s">
        <v>34</v>
      </c>
      <c r="U4" s="10" t="s">
        <v>35</v>
      </c>
      <c r="V4" s="135" t="s">
        <v>36</v>
      </c>
      <c r="W4" s="135"/>
      <c r="X4" s="135"/>
      <c r="Y4" s="135"/>
      <c r="Z4" s="135"/>
      <c r="AA4" s="135"/>
      <c r="AB4" s="135"/>
      <c r="AC4" s="135" t="s">
        <v>37</v>
      </c>
      <c r="AD4" s="135"/>
      <c r="AE4" s="11" t="s">
        <v>38</v>
      </c>
    </row>
    <row r="5" spans="1:37" s="18" customFormat="1" ht="82.5" x14ac:dyDescent="0.3">
      <c r="A5" s="13"/>
      <c r="B5" s="14" t="s">
        <v>81</v>
      </c>
      <c r="C5" s="15" t="s">
        <v>0</v>
      </c>
      <c r="D5" s="15" t="s">
        <v>89</v>
      </c>
      <c r="E5" s="15" t="s">
        <v>90</v>
      </c>
      <c r="F5" s="15" t="s">
        <v>91</v>
      </c>
      <c r="G5" s="15" t="s">
        <v>92</v>
      </c>
      <c r="H5" s="15" t="s">
        <v>93</v>
      </c>
      <c r="I5" s="15" t="s">
        <v>94</v>
      </c>
      <c r="J5" s="15" t="s">
        <v>95</v>
      </c>
      <c r="K5" s="15" t="s">
        <v>96</v>
      </c>
      <c r="L5" s="122" t="s">
        <v>19</v>
      </c>
      <c r="M5" s="15" t="s">
        <v>1</v>
      </c>
      <c r="N5" s="16" t="s">
        <v>2</v>
      </c>
      <c r="O5" s="15" t="s">
        <v>3</v>
      </c>
      <c r="P5" s="15" t="s">
        <v>4</v>
      </c>
      <c r="Q5" s="122" t="s">
        <v>5</v>
      </c>
      <c r="R5" s="122" t="s">
        <v>6</v>
      </c>
      <c r="S5" s="15" t="s">
        <v>7</v>
      </c>
      <c r="T5" s="122" t="s">
        <v>8</v>
      </c>
      <c r="U5" s="15" t="s">
        <v>9</v>
      </c>
      <c r="V5" s="15" t="s">
        <v>10</v>
      </c>
      <c r="W5" s="15" t="s">
        <v>11</v>
      </c>
      <c r="X5" s="122" t="s">
        <v>18</v>
      </c>
      <c r="Y5" s="15" t="s">
        <v>12</v>
      </c>
      <c r="Z5" s="15" t="s">
        <v>102</v>
      </c>
      <c r="AA5" s="15" t="s">
        <v>103</v>
      </c>
      <c r="AB5" s="122" t="s">
        <v>13</v>
      </c>
      <c r="AC5" s="17" t="s">
        <v>14</v>
      </c>
      <c r="AD5" s="17" t="s">
        <v>15</v>
      </c>
      <c r="AE5" s="144" t="s">
        <v>17</v>
      </c>
    </row>
    <row r="6" spans="1:37" s="18" customFormat="1" ht="66" x14ac:dyDescent="0.3">
      <c r="A6" s="13"/>
      <c r="B6" s="14" t="s">
        <v>39</v>
      </c>
      <c r="C6" s="15" t="s">
        <v>0</v>
      </c>
      <c r="D6" s="15" t="s">
        <v>89</v>
      </c>
      <c r="E6" s="47" t="s">
        <v>90</v>
      </c>
      <c r="F6" s="47" t="s">
        <v>91</v>
      </c>
      <c r="G6" s="15" t="s">
        <v>98</v>
      </c>
      <c r="H6" s="47" t="s">
        <v>93</v>
      </c>
      <c r="I6" s="47" t="s">
        <v>94</v>
      </c>
      <c r="J6" s="47" t="s">
        <v>95</v>
      </c>
      <c r="K6" s="47" t="s">
        <v>96</v>
      </c>
      <c r="L6" s="122" t="s">
        <v>40</v>
      </c>
      <c r="M6" s="15" t="s">
        <v>1</v>
      </c>
      <c r="N6" s="105" t="s">
        <v>2</v>
      </c>
      <c r="O6" s="15" t="s">
        <v>3</v>
      </c>
      <c r="P6" s="15" t="s">
        <v>47</v>
      </c>
      <c r="Q6" s="122" t="s">
        <v>84</v>
      </c>
      <c r="R6" s="122" t="s">
        <v>49</v>
      </c>
      <c r="S6" s="47" t="s">
        <v>7</v>
      </c>
      <c r="T6" s="122" t="s">
        <v>52</v>
      </c>
      <c r="U6" s="15" t="s">
        <v>101</v>
      </c>
      <c r="V6" s="15" t="s">
        <v>10</v>
      </c>
      <c r="W6" s="15" t="s">
        <v>11</v>
      </c>
      <c r="X6" s="122" t="s">
        <v>66</v>
      </c>
      <c r="Y6" s="15" t="s">
        <v>12</v>
      </c>
      <c r="Z6" s="15" t="s">
        <v>102</v>
      </c>
      <c r="AA6" s="15" t="s">
        <v>103</v>
      </c>
      <c r="AB6" s="122" t="s">
        <v>106</v>
      </c>
      <c r="AC6" s="106" t="s">
        <v>14</v>
      </c>
      <c r="AD6" s="107" t="s">
        <v>15</v>
      </c>
      <c r="AE6" s="144" t="s">
        <v>107</v>
      </c>
    </row>
    <row r="7" spans="1:37" s="1" customFormat="1" x14ac:dyDescent="0.45">
      <c r="A7" s="93"/>
      <c r="B7" s="99"/>
      <c r="C7" s="98">
        <v>2017</v>
      </c>
      <c r="D7" s="98">
        <v>183544</v>
      </c>
      <c r="E7" s="98"/>
      <c r="F7" s="98"/>
      <c r="G7" s="98">
        <v>36667.387434847507</v>
      </c>
      <c r="H7" s="98"/>
      <c r="I7" s="98"/>
      <c r="J7" s="98"/>
      <c r="K7" s="98"/>
      <c r="L7" s="108">
        <v>22</v>
      </c>
      <c r="M7" s="20">
        <v>0.48210850634164254</v>
      </c>
      <c r="N7" s="20">
        <v>45</v>
      </c>
      <c r="O7" s="110">
        <v>16</v>
      </c>
      <c r="P7" s="20">
        <v>2.6683588355962105</v>
      </c>
      <c r="Q7" s="20">
        <v>10622.960816710967</v>
      </c>
      <c r="R7" s="20">
        <v>0.38073800914729056</v>
      </c>
      <c r="S7" s="20"/>
      <c r="T7" s="20">
        <v>2.7010847441392687</v>
      </c>
      <c r="U7" s="20">
        <v>7.0351051748223634E-2</v>
      </c>
      <c r="V7" s="129">
        <v>0.19728444940251857</v>
      </c>
      <c r="W7" s="20">
        <v>0.10775604032470487</v>
      </c>
      <c r="X7" s="112">
        <v>27</v>
      </c>
      <c r="Y7" s="112">
        <v>32</v>
      </c>
      <c r="Z7" s="112">
        <v>254.12865273021879</v>
      </c>
      <c r="AA7" s="112">
        <v>290.45441121301377</v>
      </c>
      <c r="AB7" s="128">
        <v>3.4000000000000002E-2</v>
      </c>
      <c r="AC7" s="145"/>
      <c r="AD7" s="114">
        <v>1.53</v>
      </c>
      <c r="AE7" s="101">
        <v>1245.3800000000001</v>
      </c>
      <c r="AF7" s="97"/>
      <c r="AG7" s="97"/>
      <c r="AH7" s="97"/>
      <c r="AI7" s="97"/>
      <c r="AJ7" s="97"/>
      <c r="AK7" s="97"/>
    </row>
    <row r="8" spans="1:37" s="1" customFormat="1" x14ac:dyDescent="0.45">
      <c r="A8" s="93"/>
      <c r="B8" s="99"/>
      <c r="C8" s="98">
        <v>2016</v>
      </c>
      <c r="D8" s="98">
        <v>172453</v>
      </c>
      <c r="E8" s="98"/>
      <c r="F8" s="98"/>
      <c r="G8" s="98">
        <v>35358.984499638937</v>
      </c>
      <c r="H8" s="98"/>
      <c r="I8" s="98"/>
      <c r="J8" s="98"/>
      <c r="K8" s="98"/>
      <c r="L8" s="108">
        <v>27</v>
      </c>
      <c r="M8" s="20">
        <v>0.48029287789477215</v>
      </c>
      <c r="N8" s="20">
        <v>45</v>
      </c>
      <c r="O8" s="110">
        <v>16.5</v>
      </c>
      <c r="P8" s="20">
        <v>2.8070263825213697</v>
      </c>
      <c r="Q8" s="20">
        <v>8523.8895326380843</v>
      </c>
      <c r="R8" s="20">
        <v>0.35266260265000754</v>
      </c>
      <c r="S8" s="20"/>
      <c r="T8" s="20">
        <v>2.6978689102725575</v>
      </c>
      <c r="U8" s="20">
        <v>6.7489394523717702E-2</v>
      </c>
      <c r="V8" s="129">
        <v>0.17614731970690317</v>
      </c>
      <c r="W8" s="20">
        <v>0.11251616370262145</v>
      </c>
      <c r="X8" s="112">
        <v>26</v>
      </c>
      <c r="Y8" s="112">
        <v>32</v>
      </c>
      <c r="Z8" s="112">
        <v>246.02414899155289</v>
      </c>
      <c r="AA8" s="112">
        <v>286.03456093505969</v>
      </c>
      <c r="AB8" s="128">
        <v>3.9100000000000003E-2</v>
      </c>
      <c r="AC8" s="145"/>
      <c r="AD8" s="114">
        <v>1.34</v>
      </c>
      <c r="AE8" s="101">
        <v>1080.45</v>
      </c>
      <c r="AF8" s="97"/>
      <c r="AG8" s="97"/>
      <c r="AH8" s="97"/>
      <c r="AI8" s="97"/>
      <c r="AJ8" s="97"/>
      <c r="AK8" s="97"/>
    </row>
    <row r="9" spans="1:37" s="97" customFormat="1" x14ac:dyDescent="0.3">
      <c r="A9" s="93"/>
      <c r="B9" s="99"/>
      <c r="C9" s="98">
        <v>2015</v>
      </c>
      <c r="D9" s="98">
        <v>162599</v>
      </c>
      <c r="E9" s="98"/>
      <c r="F9" s="98"/>
      <c r="G9" s="98">
        <v>30949.132165675062</v>
      </c>
      <c r="H9" s="98"/>
      <c r="I9" s="98"/>
      <c r="J9" s="98"/>
      <c r="K9" s="98"/>
      <c r="L9" s="108">
        <v>35</v>
      </c>
      <c r="M9" s="20">
        <v>0.50532125249365045</v>
      </c>
      <c r="N9" s="20">
        <v>45</v>
      </c>
      <c r="O9" s="110">
        <v>16.899999999999999</v>
      </c>
      <c r="P9" s="20">
        <v>2.2937190765363962</v>
      </c>
      <c r="Q9" s="20">
        <v>8174.7497561275686</v>
      </c>
      <c r="R9" s="20">
        <v>0.43853096520753321</v>
      </c>
      <c r="S9" s="20"/>
      <c r="T9" s="20">
        <v>2.4123597184262096</v>
      </c>
      <c r="U9" s="20">
        <v>6.6874295431530284E-2</v>
      </c>
      <c r="V9" s="129">
        <v>0.17712134818579589</v>
      </c>
      <c r="W9" s="20">
        <v>0.1080948070551635</v>
      </c>
      <c r="X9" s="112">
        <v>25</v>
      </c>
      <c r="Y9" s="112">
        <v>28</v>
      </c>
      <c r="Z9" s="112">
        <v>244.610638989709</v>
      </c>
      <c r="AA9" s="112">
        <v>278.73520287549758</v>
      </c>
      <c r="AB9" s="128">
        <v>3.1099999999999999E-2</v>
      </c>
      <c r="AC9" s="145"/>
      <c r="AD9" s="114">
        <v>1.28</v>
      </c>
      <c r="AE9" s="101">
        <v>960.87</v>
      </c>
    </row>
    <row r="10" spans="1:37" s="97" customFormat="1" x14ac:dyDescent="0.3">
      <c r="A10" s="93"/>
      <c r="B10" s="99"/>
      <c r="C10" s="98">
        <v>2014</v>
      </c>
      <c r="D10" s="98">
        <v>153677</v>
      </c>
      <c r="E10" s="98"/>
      <c r="F10" s="98"/>
      <c r="G10" s="98">
        <v>20096.522836281994</v>
      </c>
      <c r="H10" s="98"/>
      <c r="I10" s="98"/>
      <c r="J10" s="98"/>
      <c r="K10" s="98"/>
      <c r="L10" s="108">
        <v>68</v>
      </c>
      <c r="M10" s="20">
        <v>0.50190650251880986</v>
      </c>
      <c r="N10" s="20">
        <v>45</v>
      </c>
      <c r="O10" s="110">
        <v>16.8</v>
      </c>
      <c r="P10" s="20">
        <v>2.4028425906168529</v>
      </c>
      <c r="Q10" s="20">
        <v>7416.18718051007</v>
      </c>
      <c r="R10" s="20">
        <v>0.50190650251880986</v>
      </c>
      <c r="S10" s="20"/>
      <c r="T10" s="20">
        <v>2.2711037304363151</v>
      </c>
      <c r="U10" s="20">
        <v>6.6367066765269156E-2</v>
      </c>
      <c r="V10" s="129">
        <v>0.19037867152094354</v>
      </c>
      <c r="W10" s="20">
        <v>0.11318409114102551</v>
      </c>
      <c r="X10" s="112">
        <v>25</v>
      </c>
      <c r="Y10" s="112">
        <v>27</v>
      </c>
      <c r="Z10" s="112">
        <v>238.68854892428726</v>
      </c>
      <c r="AA10" s="112">
        <v>275.75170008071319</v>
      </c>
      <c r="AB10" s="128">
        <v>3.85E-2</v>
      </c>
      <c r="AC10" s="145"/>
      <c r="AD10" s="114">
        <v>2.41</v>
      </c>
      <c r="AE10" s="101">
        <v>772.97</v>
      </c>
    </row>
    <row r="11" spans="1:37" s="97" customFormat="1" x14ac:dyDescent="0.3">
      <c r="A11" s="93"/>
      <c r="B11" s="99"/>
      <c r="C11" s="98">
        <v>2013</v>
      </c>
      <c r="D11" s="98">
        <v>141474</v>
      </c>
      <c r="E11" s="98"/>
      <c r="F11" s="98"/>
      <c r="G11" s="98">
        <v>15907.836182483605</v>
      </c>
      <c r="H11" s="98"/>
      <c r="I11" s="98"/>
      <c r="J11" s="98"/>
      <c r="K11" s="98"/>
      <c r="L11" s="108">
        <v>98</v>
      </c>
      <c r="M11" s="20">
        <v>0.49111384997506791</v>
      </c>
      <c r="N11" s="20">
        <v>45</v>
      </c>
      <c r="O11" s="110">
        <v>16.7</v>
      </c>
      <c r="P11" s="20">
        <v>2.436752627270931</v>
      </c>
      <c r="Q11" s="20">
        <v>6693.2815248990955</v>
      </c>
      <c r="R11" s="20">
        <v>0.23520778255510916</v>
      </c>
      <c r="S11" s="20"/>
      <c r="T11" s="20">
        <v>2.4028827065829952</v>
      </c>
      <c r="U11" s="20">
        <v>8.4674801719839293E-2</v>
      </c>
      <c r="V11" s="129">
        <v>0.20961717581311329</v>
      </c>
      <c r="W11" s="20">
        <v>0.11007724223579109</v>
      </c>
      <c r="X11" s="112">
        <v>24</v>
      </c>
      <c r="Y11" s="112">
        <v>25</v>
      </c>
      <c r="Z11" s="112">
        <v>227.87870805069196</v>
      </c>
      <c r="AA11" s="112">
        <v>263.76200735729941</v>
      </c>
      <c r="AB11" s="128">
        <v>3.4599999999999999E-2</v>
      </c>
      <c r="AC11" s="145"/>
      <c r="AD11" s="114">
        <v>1.07</v>
      </c>
      <c r="AE11" s="101">
        <v>544.20000000000005</v>
      </c>
    </row>
    <row r="12" spans="1:37" s="97" customFormat="1" x14ac:dyDescent="0.3">
      <c r="A12" s="93"/>
      <c r="B12" s="99"/>
      <c r="C12" s="98">
        <v>2012</v>
      </c>
      <c r="D12" s="98">
        <v>126765</v>
      </c>
      <c r="E12" s="98"/>
      <c r="F12" s="98"/>
      <c r="G12" s="98">
        <v>14875.771280125908</v>
      </c>
      <c r="H12" s="98"/>
      <c r="I12" s="98"/>
      <c r="J12" s="98"/>
      <c r="K12" s="98"/>
      <c r="L12" s="108">
        <v>77</v>
      </c>
      <c r="M12" s="20">
        <v>0.46456946735688415</v>
      </c>
      <c r="N12" s="20">
        <v>45</v>
      </c>
      <c r="O12" s="110">
        <v>16.600000000000001</v>
      </c>
      <c r="P12" s="20">
        <v>2.455581470314959</v>
      </c>
      <c r="Q12" s="20">
        <v>5213.7806473633309</v>
      </c>
      <c r="R12" s="20">
        <v>0.35838216053245348</v>
      </c>
      <c r="S12" s="20"/>
      <c r="T12" s="20">
        <v>1.9559322676678612</v>
      </c>
      <c r="U12" s="20">
        <v>9.2773845197561891E-2</v>
      </c>
      <c r="V12" s="129">
        <v>0.23490337604022674</v>
      </c>
      <c r="W12" s="20">
        <v>0.10903160968579935</v>
      </c>
      <c r="X12" s="112">
        <v>23</v>
      </c>
      <c r="Y12" s="112">
        <v>25</v>
      </c>
      <c r="Z12" s="112">
        <v>216.46092875969433</v>
      </c>
      <c r="AA12" s="112">
        <v>245.85205832717068</v>
      </c>
      <c r="AB12" s="20">
        <v>2.8000000000000001E-2</v>
      </c>
      <c r="AC12" s="145"/>
      <c r="AD12" s="114">
        <v>1.38</v>
      </c>
      <c r="AE12" s="101">
        <v>416.05</v>
      </c>
    </row>
    <row r="13" spans="1:37" s="97" customFormat="1" x14ac:dyDescent="0.3">
      <c r="A13" s="93"/>
      <c r="B13" s="99"/>
      <c r="C13" s="98">
        <v>2011</v>
      </c>
      <c r="D13" s="98">
        <v>113316</v>
      </c>
      <c r="E13" s="98"/>
      <c r="F13" s="98"/>
      <c r="G13" s="98">
        <v>15195.36752202075</v>
      </c>
      <c r="H13" s="98"/>
      <c r="I13" s="98"/>
      <c r="J13" s="98"/>
      <c r="K13" s="98"/>
      <c r="L13" s="108">
        <v>112</v>
      </c>
      <c r="M13" s="20">
        <v>0.46047729139996563</v>
      </c>
      <c r="N13" s="100">
        <v>45</v>
      </c>
      <c r="O13" s="110">
        <v>16.5</v>
      </c>
      <c r="P13" s="100">
        <v>2.4660000000000002</v>
      </c>
      <c r="Q13" s="20">
        <v>4262.9306226952249</v>
      </c>
      <c r="R13" s="20">
        <v>0.13183789670787396</v>
      </c>
      <c r="S13" s="20"/>
      <c r="T13" s="20">
        <v>1.7855436880218583</v>
      </c>
      <c r="U13" s="20">
        <v>8.7881956955417478E-2</v>
      </c>
      <c r="V13" s="129">
        <v>0.25890024519065985</v>
      </c>
      <c r="W13" s="20">
        <v>0.10508817853526185</v>
      </c>
      <c r="X13" s="112">
        <v>22</v>
      </c>
      <c r="Y13" s="112">
        <v>21</v>
      </c>
      <c r="Z13" s="112">
        <v>205.56203068574814</v>
      </c>
      <c r="AA13" s="112">
        <v>229.15910350230237</v>
      </c>
      <c r="AB13" s="20">
        <v>2.4500000000000001E-2</v>
      </c>
      <c r="AC13" s="145"/>
      <c r="AD13" s="114">
        <v>1.1000000000000001</v>
      </c>
      <c r="AE13" s="101">
        <v>372.13</v>
      </c>
    </row>
    <row r="14" spans="1:37" s="97" customFormat="1" x14ac:dyDescent="0.45">
      <c r="A14" s="2"/>
      <c r="B14" s="19"/>
      <c r="C14" s="98">
        <v>2010</v>
      </c>
      <c r="D14" s="98">
        <v>98437</v>
      </c>
      <c r="E14" s="98"/>
      <c r="F14" s="98"/>
      <c r="G14" s="98">
        <v>12206.583108368684</v>
      </c>
      <c r="H14" s="98"/>
      <c r="I14" s="98"/>
      <c r="J14" s="98"/>
      <c r="K14" s="98"/>
      <c r="L14" s="108">
        <v>115</v>
      </c>
      <c r="M14" s="21">
        <v>0.46182028538372538</v>
      </c>
      <c r="N14" s="109">
        <v>45</v>
      </c>
      <c r="O14" s="110">
        <v>16.399999999999999</v>
      </c>
      <c r="P14" s="84">
        <v>2.4780000000000002</v>
      </c>
      <c r="Q14" s="23">
        <v>3279.501542614732</v>
      </c>
      <c r="R14" s="84">
        <v>0.19</v>
      </c>
      <c r="S14" s="21"/>
      <c r="T14" s="111">
        <v>1.6795217894330889</v>
      </c>
      <c r="U14" s="22">
        <v>8.3967286345239894E-2</v>
      </c>
      <c r="V14" s="22">
        <v>0.28036676910675601</v>
      </c>
      <c r="W14" s="21">
        <v>0.10316236020053991</v>
      </c>
      <c r="X14" s="112">
        <v>20</v>
      </c>
      <c r="Y14" s="112">
        <v>20</v>
      </c>
      <c r="Z14" s="112">
        <v>194.00308522946392</v>
      </c>
      <c r="AA14" s="112">
        <v>210.81758580794445</v>
      </c>
      <c r="AB14" s="113">
        <v>2.6599999999999999E-2</v>
      </c>
      <c r="AC14" s="145"/>
      <c r="AD14" s="114">
        <v>0.92</v>
      </c>
      <c r="AE14" s="26">
        <v>349.23</v>
      </c>
      <c r="AF14" s="1"/>
      <c r="AG14" s="1"/>
      <c r="AH14" s="1"/>
      <c r="AI14" s="1"/>
      <c r="AJ14" s="1"/>
      <c r="AK14" s="1"/>
    </row>
    <row r="15" spans="1:37" s="97" customFormat="1" ht="17" thickBot="1" x14ac:dyDescent="0.5">
      <c r="A15" s="2"/>
      <c r="B15" s="27"/>
      <c r="C15" s="102">
        <v>2009</v>
      </c>
      <c r="D15" s="102">
        <v>87066</v>
      </c>
      <c r="E15" s="102"/>
      <c r="F15" s="102"/>
      <c r="G15" s="102">
        <v>10058.586345865871</v>
      </c>
      <c r="H15" s="102"/>
      <c r="I15" s="102"/>
      <c r="J15" s="102"/>
      <c r="K15" s="102"/>
      <c r="L15" s="115">
        <v>115</v>
      </c>
      <c r="M15" s="28">
        <v>0.47838715188792075</v>
      </c>
      <c r="N15" s="119">
        <v>45</v>
      </c>
      <c r="O15" s="116">
        <v>16.3</v>
      </c>
      <c r="P15" s="85">
        <v>2.496</v>
      </c>
      <c r="Q15" s="29"/>
      <c r="R15" s="85">
        <v>0.23</v>
      </c>
      <c r="S15" s="28"/>
      <c r="T15" s="120">
        <v>1.7688264439553372</v>
      </c>
      <c r="U15" s="31">
        <v>7.9819289129411025E-2</v>
      </c>
      <c r="V15" s="31">
        <v>0.2787289576399033</v>
      </c>
      <c r="W15" s="28">
        <v>0.10150651752243696</v>
      </c>
      <c r="X15" s="117">
        <v>21</v>
      </c>
      <c r="Y15" s="117">
        <v>20</v>
      </c>
      <c r="Z15" s="117">
        <v>200.63114943568408</v>
      </c>
      <c r="AA15" s="117">
        <v>211.13355644666888</v>
      </c>
      <c r="AB15" s="121">
        <v>3.0599999999999999E-2</v>
      </c>
      <c r="AC15" s="121">
        <v>77.680000000000007</v>
      </c>
      <c r="AD15" s="118">
        <v>0.86</v>
      </c>
      <c r="AE15" s="33">
        <v>343.63</v>
      </c>
      <c r="AF15" s="1"/>
      <c r="AG15" s="1"/>
      <c r="AH15" s="1"/>
      <c r="AI15" s="1"/>
      <c r="AJ15" s="1"/>
      <c r="AK15" s="1"/>
    </row>
    <row r="16" spans="1:37" x14ac:dyDescent="0.3">
      <c r="O16" s="103"/>
      <c r="X16" s="104"/>
      <c r="Y16" s="104"/>
      <c r="Z16" s="104"/>
      <c r="AA16" s="104"/>
      <c r="AB16" s="104"/>
      <c r="AC16" s="104"/>
      <c r="AD16" s="104"/>
    </row>
    <row r="17" spans="1:37" ht="17" thickBot="1" x14ac:dyDescent="0.35">
      <c r="B17" s="93" t="s">
        <v>82</v>
      </c>
    </row>
    <row r="18" spans="1:37" s="8" customFormat="1" x14ac:dyDescent="0.45">
      <c r="A18" s="4"/>
      <c r="B18" s="5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131" t="s">
        <v>22</v>
      </c>
      <c r="M18" s="131"/>
      <c r="N18" s="131"/>
      <c r="O18" s="131"/>
      <c r="P18" s="131"/>
      <c r="Q18" s="131" t="s">
        <v>23</v>
      </c>
      <c r="R18" s="131"/>
      <c r="S18" s="131"/>
      <c r="T18" s="131"/>
      <c r="U18" s="131" t="s">
        <v>24</v>
      </c>
      <c r="V18" s="131"/>
      <c r="W18" s="131"/>
      <c r="X18" s="131"/>
      <c r="Y18" s="131"/>
      <c r="Z18" s="131"/>
      <c r="AA18" s="131"/>
      <c r="AB18" s="131"/>
      <c r="AC18" s="131" t="s">
        <v>25</v>
      </c>
      <c r="AD18" s="131"/>
      <c r="AE18" s="7" t="s">
        <v>26</v>
      </c>
    </row>
    <row r="19" spans="1:37" s="12" customFormat="1" x14ac:dyDescent="0.45">
      <c r="A19" s="4"/>
      <c r="B19" s="9" t="s">
        <v>27</v>
      </c>
      <c r="C19" s="10"/>
      <c r="D19" s="10"/>
      <c r="E19" s="10"/>
      <c r="F19" s="10"/>
      <c r="G19" s="10"/>
      <c r="H19" s="10"/>
      <c r="I19" s="10"/>
      <c r="J19" s="10"/>
      <c r="K19" s="10"/>
      <c r="L19" s="10" t="s">
        <v>28</v>
      </c>
      <c r="M19" s="10" t="s">
        <v>29</v>
      </c>
      <c r="N19" s="135" t="s">
        <v>30</v>
      </c>
      <c r="O19" s="135"/>
      <c r="P19" s="135"/>
      <c r="Q19" s="10" t="s">
        <v>31</v>
      </c>
      <c r="R19" s="10" t="s">
        <v>32</v>
      </c>
      <c r="S19" s="10" t="s">
        <v>33</v>
      </c>
      <c r="T19" s="10" t="s">
        <v>34</v>
      </c>
      <c r="U19" s="10" t="s">
        <v>35</v>
      </c>
      <c r="V19" s="135" t="s">
        <v>36</v>
      </c>
      <c r="W19" s="135"/>
      <c r="X19" s="135"/>
      <c r="Y19" s="135"/>
      <c r="Z19" s="135"/>
      <c r="AA19" s="135"/>
      <c r="AB19" s="135"/>
      <c r="AC19" s="135" t="s">
        <v>37</v>
      </c>
      <c r="AD19" s="135"/>
      <c r="AE19" s="11" t="s">
        <v>38</v>
      </c>
    </row>
    <row r="20" spans="1:37" s="18" customFormat="1" ht="82.5" x14ac:dyDescent="0.3">
      <c r="A20" s="13"/>
      <c r="B20" s="14" t="s">
        <v>81</v>
      </c>
      <c r="C20" s="15" t="s">
        <v>0</v>
      </c>
      <c r="D20" s="15" t="s">
        <v>89</v>
      </c>
      <c r="E20" s="15" t="s">
        <v>90</v>
      </c>
      <c r="F20" s="15" t="s">
        <v>91</v>
      </c>
      <c r="G20" s="15" t="s">
        <v>92</v>
      </c>
      <c r="H20" s="15" t="s">
        <v>93</v>
      </c>
      <c r="I20" s="15" t="s">
        <v>94</v>
      </c>
      <c r="J20" s="15" t="s">
        <v>95</v>
      </c>
      <c r="K20" s="15" t="s">
        <v>96</v>
      </c>
      <c r="L20" s="122" t="s">
        <v>19</v>
      </c>
      <c r="M20" s="15" t="s">
        <v>1</v>
      </c>
      <c r="N20" s="16" t="s">
        <v>2</v>
      </c>
      <c r="O20" s="15" t="s">
        <v>3</v>
      </c>
      <c r="P20" s="15" t="s">
        <v>4</v>
      </c>
      <c r="Q20" s="122" t="s">
        <v>5</v>
      </c>
      <c r="R20" s="122" t="s">
        <v>6</v>
      </c>
      <c r="S20" s="15" t="s">
        <v>7</v>
      </c>
      <c r="T20" s="122" t="s">
        <v>8</v>
      </c>
      <c r="U20" s="15" t="s">
        <v>9</v>
      </c>
      <c r="V20" s="15" t="s">
        <v>10</v>
      </c>
      <c r="W20" s="15" t="s">
        <v>11</v>
      </c>
      <c r="X20" s="122" t="s">
        <v>18</v>
      </c>
      <c r="Y20" s="15" t="s">
        <v>12</v>
      </c>
      <c r="Z20" s="15" t="s">
        <v>102</v>
      </c>
      <c r="AA20" s="15" t="s">
        <v>103</v>
      </c>
      <c r="AB20" s="122" t="s">
        <v>13</v>
      </c>
      <c r="AC20" s="17" t="s">
        <v>14</v>
      </c>
      <c r="AD20" s="17" t="s">
        <v>15</v>
      </c>
      <c r="AE20" s="144" t="s">
        <v>17</v>
      </c>
    </row>
    <row r="21" spans="1:37" s="18" customFormat="1" ht="99" x14ac:dyDescent="0.3">
      <c r="A21" s="13"/>
      <c r="B21" s="14" t="s">
        <v>39</v>
      </c>
      <c r="C21" s="15" t="s">
        <v>0</v>
      </c>
      <c r="D21" s="15" t="s">
        <v>89</v>
      </c>
      <c r="E21" s="47" t="s">
        <v>90</v>
      </c>
      <c r="F21" s="47" t="s">
        <v>91</v>
      </c>
      <c r="G21" s="15" t="s">
        <v>98</v>
      </c>
      <c r="H21" s="47" t="s">
        <v>93</v>
      </c>
      <c r="I21" s="47" t="s">
        <v>94</v>
      </c>
      <c r="J21" s="47" t="s">
        <v>95</v>
      </c>
      <c r="K21" s="47" t="s">
        <v>96</v>
      </c>
      <c r="L21" s="122" t="s">
        <v>40</v>
      </c>
      <c r="M21" s="15" t="s">
        <v>1</v>
      </c>
      <c r="N21" s="105" t="s">
        <v>2</v>
      </c>
      <c r="O21" s="15" t="s">
        <v>3</v>
      </c>
      <c r="P21" s="15" t="s">
        <v>47</v>
      </c>
      <c r="Q21" s="122" t="s">
        <v>84</v>
      </c>
      <c r="R21" s="122" t="s">
        <v>49</v>
      </c>
      <c r="S21" s="47" t="s">
        <v>7</v>
      </c>
      <c r="T21" s="122" t="s">
        <v>52</v>
      </c>
      <c r="U21" s="15" t="s">
        <v>9</v>
      </c>
      <c r="V21" s="15" t="s">
        <v>10</v>
      </c>
      <c r="W21" s="15" t="s">
        <v>11</v>
      </c>
      <c r="X21" s="122" t="s">
        <v>66</v>
      </c>
      <c r="Y21" s="15" t="s">
        <v>12</v>
      </c>
      <c r="Z21" s="15" t="s">
        <v>102</v>
      </c>
      <c r="AA21" s="15" t="s">
        <v>103</v>
      </c>
      <c r="AB21" s="122" t="s">
        <v>85</v>
      </c>
      <c r="AC21" s="106" t="s">
        <v>14</v>
      </c>
      <c r="AD21" s="107" t="s">
        <v>15</v>
      </c>
      <c r="AE21" s="144" t="s">
        <v>107</v>
      </c>
    </row>
    <row r="22" spans="1:37" s="1" customFormat="1" x14ac:dyDescent="0.45">
      <c r="A22" s="93"/>
      <c r="B22" s="99"/>
      <c r="C22" s="98">
        <v>2017</v>
      </c>
      <c r="D22" s="123">
        <f>(D7-D8)/D8</f>
        <v>6.4313175183963164E-2</v>
      </c>
      <c r="E22" s="98"/>
      <c r="F22" s="98"/>
      <c r="G22" s="123">
        <f>(G7-G8)/G8</f>
        <v>3.7003408149969108E-2</v>
      </c>
      <c r="H22" s="98"/>
      <c r="I22" s="98"/>
      <c r="J22" s="98"/>
      <c r="K22" s="98"/>
      <c r="L22" s="123">
        <f>(L7-L8)/L8</f>
        <v>-0.18518518518518517</v>
      </c>
      <c r="M22" s="123">
        <f t="shared" ref="M22:AE22" si="0">(M7-M8)/M8</f>
        <v>3.7802526967059785E-3</v>
      </c>
      <c r="N22" s="123">
        <f t="shared" si="0"/>
        <v>0</v>
      </c>
      <c r="O22" s="123">
        <f t="shared" si="0"/>
        <v>-3.0303030303030304E-2</v>
      </c>
      <c r="P22" s="123">
        <f t="shared" si="0"/>
        <v>-4.9400158042192388E-2</v>
      </c>
      <c r="Q22" s="123">
        <f t="shared" si="0"/>
        <v>0.24625744808581945</v>
      </c>
      <c r="R22" s="123">
        <f t="shared" si="0"/>
        <v>7.9609820509224383E-2</v>
      </c>
      <c r="S22" s="123"/>
      <c r="T22" s="123">
        <f t="shared" si="0"/>
        <v>1.1919904093436171E-3</v>
      </c>
      <c r="U22" s="123">
        <f t="shared" si="0"/>
        <v>4.2401583903679312E-2</v>
      </c>
      <c r="V22" s="123">
        <f t="shared" si="0"/>
        <v>0.11999688516854023</v>
      </c>
      <c r="W22" s="123">
        <f t="shared" si="0"/>
        <v>-4.2306129370865447E-2</v>
      </c>
      <c r="X22" s="123">
        <f t="shared" si="0"/>
        <v>3.8461538461538464E-2</v>
      </c>
      <c r="Y22" s="123">
        <f t="shared" si="0"/>
        <v>0</v>
      </c>
      <c r="Z22" s="123">
        <f t="shared" si="0"/>
        <v>3.2941903353333662E-2</v>
      </c>
      <c r="AA22" s="123">
        <f t="shared" si="0"/>
        <v>1.5452154674964439E-2</v>
      </c>
      <c r="AB22" s="123">
        <f t="shared" si="0"/>
        <v>-0.13043478260869565</v>
      </c>
      <c r="AC22" s="123"/>
      <c r="AD22" s="123">
        <f t="shared" si="0"/>
        <v>0.14179104477611937</v>
      </c>
      <c r="AE22" s="124">
        <f t="shared" si="0"/>
        <v>0.15264935906335328</v>
      </c>
      <c r="AF22" s="97"/>
      <c r="AG22" s="97"/>
      <c r="AH22" s="97"/>
      <c r="AI22" s="97"/>
      <c r="AJ22" s="97"/>
      <c r="AK22" s="97"/>
    </row>
    <row r="23" spans="1:37" s="1" customFormat="1" x14ac:dyDescent="0.45">
      <c r="A23" s="93"/>
      <c r="B23" s="99"/>
      <c r="C23" s="98">
        <v>2016</v>
      </c>
      <c r="D23" s="123">
        <f t="shared" ref="D23:D29" si="1">(D8-D9)/D9</f>
        <v>6.060307873972165E-2</v>
      </c>
      <c r="E23" s="98"/>
      <c r="F23" s="98"/>
      <c r="G23" s="123">
        <f t="shared" ref="G23:G29" si="2">(G8-G9)/G9</f>
        <v>0.14248710788907792</v>
      </c>
      <c r="H23" s="98"/>
      <c r="I23" s="98"/>
      <c r="J23" s="98"/>
      <c r="K23" s="98"/>
      <c r="L23" s="123">
        <f t="shared" ref="L23:AE23" si="3">(L8-L9)/L9</f>
        <v>-0.22857142857142856</v>
      </c>
      <c r="M23" s="123">
        <f t="shared" si="3"/>
        <v>-4.9529629864900233E-2</v>
      </c>
      <c r="N23" s="123">
        <f t="shared" si="3"/>
        <v>0</v>
      </c>
      <c r="O23" s="123">
        <f t="shared" si="3"/>
        <v>-2.3668639053254354E-2</v>
      </c>
      <c r="P23" s="123">
        <f t="shared" si="3"/>
        <v>0.22378821854683587</v>
      </c>
      <c r="Q23" s="123">
        <f t="shared" si="3"/>
        <v>4.2709536918706305E-2</v>
      </c>
      <c r="R23" s="123">
        <f t="shared" si="3"/>
        <v>-0.19580912038192963</v>
      </c>
      <c r="S23" s="123"/>
      <c r="T23" s="123">
        <f t="shared" si="3"/>
        <v>0.11835266095083458</v>
      </c>
      <c r="U23" s="123">
        <f t="shared" si="3"/>
        <v>9.1978403393751171E-3</v>
      </c>
      <c r="V23" s="123">
        <f t="shared" si="3"/>
        <v>-5.499215587897328E-3</v>
      </c>
      <c r="W23" s="123">
        <f t="shared" si="3"/>
        <v>4.0902581427446558E-2</v>
      </c>
      <c r="X23" s="123">
        <f t="shared" si="3"/>
        <v>0.04</v>
      </c>
      <c r="Y23" s="123">
        <f t="shared" si="3"/>
        <v>0.14285714285714285</v>
      </c>
      <c r="Z23" s="123">
        <f t="shared" si="3"/>
        <v>5.7786121146732169E-3</v>
      </c>
      <c r="AA23" s="123">
        <f t="shared" si="3"/>
        <v>2.6187428011461143E-2</v>
      </c>
      <c r="AB23" s="123">
        <f t="shared" si="3"/>
        <v>0.25723472668810304</v>
      </c>
      <c r="AC23" s="123"/>
      <c r="AD23" s="123">
        <f t="shared" si="3"/>
        <v>4.6875000000000042E-2</v>
      </c>
      <c r="AE23" s="124">
        <f t="shared" si="3"/>
        <v>0.12444971744356681</v>
      </c>
      <c r="AF23" s="97"/>
      <c r="AG23" s="97"/>
      <c r="AH23" s="97"/>
      <c r="AI23" s="97"/>
      <c r="AJ23" s="97"/>
      <c r="AK23" s="97"/>
    </row>
    <row r="24" spans="1:37" s="97" customFormat="1" x14ac:dyDescent="0.3">
      <c r="A24" s="93"/>
      <c r="B24" s="99"/>
      <c r="C24" s="98">
        <v>2015</v>
      </c>
      <c r="D24" s="123">
        <f t="shared" si="1"/>
        <v>5.8056833488420521E-2</v>
      </c>
      <c r="E24" s="98"/>
      <c r="F24" s="98"/>
      <c r="G24" s="123">
        <f>(G9-G10)/G10</f>
        <v>0.54002423293844204</v>
      </c>
      <c r="H24" s="98"/>
      <c r="I24" s="98"/>
      <c r="J24" s="98"/>
      <c r="K24" s="98"/>
      <c r="L24" s="123">
        <f t="shared" ref="L24:AE24" si="4">(L9-L10)/L10</f>
        <v>-0.48529411764705882</v>
      </c>
      <c r="M24" s="123">
        <f t="shared" si="4"/>
        <v>6.8035579489481067E-3</v>
      </c>
      <c r="N24" s="123">
        <f t="shared" si="4"/>
        <v>0</v>
      </c>
      <c r="O24" s="123">
        <f t="shared" si="4"/>
        <v>5.9523809523808254E-3</v>
      </c>
      <c r="P24" s="123">
        <f t="shared" si="4"/>
        <v>-4.5414341541383602E-2</v>
      </c>
      <c r="Q24" s="123">
        <f t="shared" si="4"/>
        <v>0.10228471277141177</v>
      </c>
      <c r="R24" s="123">
        <f t="shared" si="4"/>
        <v>-0.12626960797126063</v>
      </c>
      <c r="S24" s="123"/>
      <c r="T24" s="123">
        <f t="shared" si="4"/>
        <v>6.2197065724847782E-2</v>
      </c>
      <c r="U24" s="123">
        <f t="shared" si="4"/>
        <v>7.6427766207466039E-3</v>
      </c>
      <c r="V24" s="123">
        <f t="shared" si="4"/>
        <v>-6.9636599673872659E-2</v>
      </c>
      <c r="W24" s="123">
        <f t="shared" si="4"/>
        <v>-4.4964659207457409E-2</v>
      </c>
      <c r="X24" s="123">
        <f t="shared" si="4"/>
        <v>0</v>
      </c>
      <c r="Y24" s="123">
        <f t="shared" si="4"/>
        <v>3.7037037037037035E-2</v>
      </c>
      <c r="Z24" s="123">
        <f t="shared" si="4"/>
        <v>2.4810951728146149E-2</v>
      </c>
      <c r="AA24" s="123">
        <f t="shared" si="4"/>
        <v>1.0819526385190398E-2</v>
      </c>
      <c r="AB24" s="123">
        <f t="shared" si="4"/>
        <v>-0.19220779220779222</v>
      </c>
      <c r="AC24" s="123"/>
      <c r="AD24" s="123">
        <f t="shared" si="4"/>
        <v>-0.46887966804979253</v>
      </c>
      <c r="AE24" s="124">
        <f t="shared" si="4"/>
        <v>0.2430883475425954</v>
      </c>
    </row>
    <row r="25" spans="1:37" s="97" customFormat="1" x14ac:dyDescent="0.3">
      <c r="A25" s="93"/>
      <c r="B25" s="99"/>
      <c r="C25" s="98">
        <v>2014</v>
      </c>
      <c r="D25" s="123">
        <f t="shared" si="1"/>
        <v>8.6256131868753264E-2</v>
      </c>
      <c r="E25" s="98"/>
      <c r="F25" s="98"/>
      <c r="G25" s="123">
        <f t="shared" si="2"/>
        <v>0.26330964222592546</v>
      </c>
      <c r="H25" s="98"/>
      <c r="I25" s="98"/>
      <c r="J25" s="98"/>
      <c r="K25" s="98"/>
      <c r="L25" s="123">
        <f t="shared" ref="L25:AE25" si="5">(L10-L11)/L11</f>
        <v>-0.30612244897959184</v>
      </c>
      <c r="M25" s="123">
        <f t="shared" si="5"/>
        <v>2.1975866785858021E-2</v>
      </c>
      <c r="N25" s="123">
        <f t="shared" si="5"/>
        <v>0</v>
      </c>
      <c r="O25" s="123">
        <f t="shared" si="5"/>
        <v>5.9880239520958937E-3</v>
      </c>
      <c r="P25" s="123">
        <f t="shared" si="5"/>
        <v>-1.3916076779634393E-2</v>
      </c>
      <c r="Q25" s="123">
        <f t="shared" si="5"/>
        <v>0.10800466899857057</v>
      </c>
      <c r="R25" s="123">
        <f t="shared" si="5"/>
        <v>1.1338856098488714</v>
      </c>
      <c r="S25" s="123"/>
      <c r="T25" s="123">
        <f t="shared" si="5"/>
        <v>-5.4842034438741125E-2</v>
      </c>
      <c r="U25" s="123">
        <f t="shared" si="5"/>
        <v>-0.21621231562070062</v>
      </c>
      <c r="V25" s="123">
        <f t="shared" si="5"/>
        <v>-9.1779236207829032E-2</v>
      </c>
      <c r="W25" s="123">
        <f t="shared" si="5"/>
        <v>2.8224261819526648E-2</v>
      </c>
      <c r="X25" s="123">
        <f t="shared" si="5"/>
        <v>4.1666666666666664E-2</v>
      </c>
      <c r="Y25" s="123">
        <f t="shared" si="5"/>
        <v>0.08</v>
      </c>
      <c r="Z25" s="123">
        <f t="shared" si="5"/>
        <v>4.7436818323503223E-2</v>
      </c>
      <c r="AA25" s="123">
        <f t="shared" si="5"/>
        <v>4.5456481179915374E-2</v>
      </c>
      <c r="AB25" s="123">
        <f t="shared" si="5"/>
        <v>0.11271676300578037</v>
      </c>
      <c r="AC25" s="123"/>
      <c r="AD25" s="123">
        <f t="shared" si="5"/>
        <v>1.2523364485981308</v>
      </c>
      <c r="AE25" s="124">
        <f t="shared" si="5"/>
        <v>0.42037853730246227</v>
      </c>
    </row>
    <row r="26" spans="1:37" s="97" customFormat="1" x14ac:dyDescent="0.3">
      <c r="A26" s="93"/>
      <c r="B26" s="99"/>
      <c r="C26" s="98">
        <v>2013</v>
      </c>
      <c r="D26" s="123">
        <f t="shared" si="1"/>
        <v>0.11603360549047451</v>
      </c>
      <c r="E26" s="98"/>
      <c r="F26" s="98"/>
      <c r="G26" s="123">
        <f t="shared" si="2"/>
        <v>6.9378917094304896E-2</v>
      </c>
      <c r="H26" s="98"/>
      <c r="I26" s="98"/>
      <c r="J26" s="98"/>
      <c r="K26" s="98"/>
      <c r="L26" s="123">
        <f t="shared" ref="L26:AE26" si="6">(L11-L12)/L12</f>
        <v>0.27272727272727271</v>
      </c>
      <c r="M26" s="123">
        <f t="shared" si="6"/>
        <v>5.7137596168781918E-2</v>
      </c>
      <c r="N26" s="123">
        <f t="shared" si="6"/>
        <v>0</v>
      </c>
      <c r="O26" s="123">
        <f t="shared" si="6"/>
        <v>6.0240963855420398E-3</v>
      </c>
      <c r="P26" s="123">
        <f t="shared" si="6"/>
        <v>-7.6677737112965565E-3</v>
      </c>
      <c r="Q26" s="123">
        <f t="shared" si="6"/>
        <v>0.28376738064037377</v>
      </c>
      <c r="R26" s="123">
        <f t="shared" si="6"/>
        <v>-0.34369561753392636</v>
      </c>
      <c r="S26" s="123"/>
      <c r="T26" s="123">
        <f t="shared" si="6"/>
        <v>0.22851018223041611</v>
      </c>
      <c r="U26" s="123">
        <f t="shared" si="6"/>
        <v>-8.7298779742024116E-2</v>
      </c>
      <c r="V26" s="123">
        <f t="shared" si="6"/>
        <v>-0.10764511201739066</v>
      </c>
      <c r="W26" s="123">
        <f t="shared" si="6"/>
        <v>9.5901780502459563E-3</v>
      </c>
      <c r="X26" s="123">
        <f t="shared" si="6"/>
        <v>4.3478260869565216E-2</v>
      </c>
      <c r="Y26" s="123">
        <f t="shared" si="6"/>
        <v>0</v>
      </c>
      <c r="Z26" s="123">
        <f t="shared" si="6"/>
        <v>5.2747529803279923E-2</v>
      </c>
      <c r="AA26" s="123">
        <f t="shared" si="6"/>
        <v>7.2848481123126668E-2</v>
      </c>
      <c r="AB26" s="123"/>
      <c r="AC26" s="123"/>
      <c r="AD26" s="123">
        <f t="shared" si="6"/>
        <v>-0.22463768115942018</v>
      </c>
      <c r="AE26" s="124">
        <f t="shared" si="6"/>
        <v>0.30801586347794746</v>
      </c>
    </row>
    <row r="27" spans="1:37" s="97" customFormat="1" x14ac:dyDescent="0.3">
      <c r="A27" s="93"/>
      <c r="B27" s="99"/>
      <c r="C27" s="98">
        <v>2012</v>
      </c>
      <c r="D27" s="123">
        <f t="shared" si="1"/>
        <v>0.11868579900455364</v>
      </c>
      <c r="E27" s="98"/>
      <c r="F27" s="98"/>
      <c r="G27" s="123">
        <f t="shared" si="2"/>
        <v>-2.1032478578204252E-2</v>
      </c>
      <c r="H27" s="98"/>
      <c r="I27" s="98"/>
      <c r="J27" s="98"/>
      <c r="K27" s="98"/>
      <c r="L27" s="123">
        <f t="shared" ref="L27:AE27" si="7">(L12-L13)/L13</f>
        <v>-0.3125</v>
      </c>
      <c r="M27" s="123">
        <f t="shared" si="7"/>
        <v>8.8868138198026792E-3</v>
      </c>
      <c r="N27" s="123">
        <f t="shared" si="7"/>
        <v>0</v>
      </c>
      <c r="O27" s="123">
        <f t="shared" si="7"/>
        <v>6.0606060606061465E-3</v>
      </c>
      <c r="P27" s="123">
        <f t="shared" si="7"/>
        <v>-4.224870107478183E-3</v>
      </c>
      <c r="Q27" s="123">
        <f t="shared" si="7"/>
        <v>0.22305078567451186</v>
      </c>
      <c r="R27" s="123">
        <f t="shared" si="7"/>
        <v>1.7183546573604374</v>
      </c>
      <c r="S27" s="123"/>
      <c r="T27" s="123">
        <f t="shared" si="7"/>
        <v>9.5426721165680656E-2</v>
      </c>
      <c r="U27" s="123">
        <f t="shared" si="7"/>
        <v>5.5664307118537058E-2</v>
      </c>
      <c r="V27" s="123">
        <f t="shared" si="7"/>
        <v>-9.2687703454128786E-2</v>
      </c>
      <c r="W27" s="123">
        <f t="shared" si="7"/>
        <v>3.7524973841032899E-2</v>
      </c>
      <c r="X27" s="123">
        <f t="shared" si="7"/>
        <v>4.5454545454545456E-2</v>
      </c>
      <c r="Y27" s="123">
        <f t="shared" si="7"/>
        <v>0.19047619047619047</v>
      </c>
      <c r="Z27" s="123">
        <f t="shared" si="7"/>
        <v>5.3019996142224426E-2</v>
      </c>
      <c r="AA27" s="123">
        <f t="shared" si="7"/>
        <v>7.2844388766342832E-2</v>
      </c>
      <c r="AB27" s="123"/>
      <c r="AC27" s="123"/>
      <c r="AD27" s="123">
        <f t="shared" si="7"/>
        <v>0.25454545454545435</v>
      </c>
      <c r="AE27" s="124">
        <f t="shared" si="7"/>
        <v>0.11802327143740095</v>
      </c>
    </row>
    <row r="28" spans="1:37" s="97" customFormat="1" x14ac:dyDescent="0.3">
      <c r="A28" s="93"/>
      <c r="B28" s="99"/>
      <c r="C28" s="98">
        <v>2011</v>
      </c>
      <c r="D28" s="123">
        <f t="shared" si="1"/>
        <v>0.15115251379054623</v>
      </c>
      <c r="E28" s="98"/>
      <c r="F28" s="98"/>
      <c r="G28" s="123">
        <f t="shared" si="2"/>
        <v>0.24485020804904783</v>
      </c>
      <c r="H28" s="98"/>
      <c r="I28" s="98"/>
      <c r="J28" s="98"/>
      <c r="K28" s="98"/>
      <c r="L28" s="123">
        <f t="shared" ref="L28:AE28" si="8">(L13-L14)/L14</f>
        <v>-2.6086956521739129E-2</v>
      </c>
      <c r="M28" s="123">
        <f t="shared" si="8"/>
        <v>-2.908044592809223E-3</v>
      </c>
      <c r="N28" s="123">
        <f t="shared" si="8"/>
        <v>0</v>
      </c>
      <c r="O28" s="123">
        <f t="shared" si="8"/>
        <v>6.097560975609843E-3</v>
      </c>
      <c r="P28" s="123">
        <f t="shared" si="8"/>
        <v>-4.8426150121065412E-3</v>
      </c>
      <c r="Q28" s="123">
        <f t="shared" si="8"/>
        <v>0.29987151013699759</v>
      </c>
      <c r="R28" s="123">
        <f t="shared" si="8"/>
        <v>-0.30611633311645281</v>
      </c>
      <c r="S28" s="123"/>
      <c r="T28" s="123">
        <f t="shared" si="8"/>
        <v>6.3126241800385507E-2</v>
      </c>
      <c r="U28" s="123">
        <f t="shared" si="8"/>
        <v>4.6621378164848917E-2</v>
      </c>
      <c r="V28" s="123">
        <f t="shared" si="8"/>
        <v>-7.6565864009091225E-2</v>
      </c>
      <c r="W28" s="123">
        <f t="shared" si="8"/>
        <v>1.866783903526726E-2</v>
      </c>
      <c r="X28" s="123">
        <f t="shared" si="8"/>
        <v>0.1</v>
      </c>
      <c r="Y28" s="123">
        <f t="shared" si="8"/>
        <v>0.05</v>
      </c>
      <c r="Z28" s="123">
        <f t="shared" si="8"/>
        <v>5.9581245538505093E-2</v>
      </c>
      <c r="AA28" s="123">
        <f t="shared" si="8"/>
        <v>8.7001839168517489E-2</v>
      </c>
      <c r="AB28" s="123"/>
      <c r="AC28" s="123"/>
      <c r="AD28" s="123">
        <f t="shared" si="8"/>
        <v>0.19565217391304351</v>
      </c>
      <c r="AE28" s="124">
        <f t="shared" si="8"/>
        <v>6.5572831658219449E-2</v>
      </c>
    </row>
    <row r="29" spans="1:37" s="97" customFormat="1" x14ac:dyDescent="0.45">
      <c r="A29" s="2"/>
      <c r="B29" s="19"/>
      <c r="C29" s="98">
        <v>2010</v>
      </c>
      <c r="D29" s="123">
        <f t="shared" si="1"/>
        <v>0.13060207199136287</v>
      </c>
      <c r="E29" s="98"/>
      <c r="F29" s="98"/>
      <c r="G29" s="123">
        <f t="shared" si="2"/>
        <v>0.2135485731934538</v>
      </c>
      <c r="H29" s="98"/>
      <c r="I29" s="98"/>
      <c r="J29" s="98"/>
      <c r="K29" s="98"/>
      <c r="L29" s="123">
        <f t="shared" ref="L29:AE29" si="9">(L14-L15)/L15</f>
        <v>0</v>
      </c>
      <c r="M29" s="123">
        <f t="shared" si="9"/>
        <v>-3.4630667731805523E-2</v>
      </c>
      <c r="N29" s="123">
        <f t="shared" si="9"/>
        <v>0</v>
      </c>
      <c r="O29" s="123">
        <f t="shared" si="9"/>
        <v>6.1349693251532434E-3</v>
      </c>
      <c r="P29" s="123">
        <f t="shared" si="9"/>
        <v>-7.2115384615383787E-3</v>
      </c>
      <c r="Q29" s="123"/>
      <c r="R29" s="123">
        <f t="shared" si="9"/>
        <v>-0.17391304347826089</v>
      </c>
      <c r="S29" s="123"/>
      <c r="T29" s="123">
        <f t="shared" si="9"/>
        <v>-5.0488081986467162E-2</v>
      </c>
      <c r="U29" s="123">
        <f t="shared" si="9"/>
        <v>5.1967353519068817E-2</v>
      </c>
      <c r="V29" s="123">
        <f t="shared" si="9"/>
        <v>5.876000400965301E-3</v>
      </c>
      <c r="W29" s="123">
        <f t="shared" si="9"/>
        <v>1.6312673496427916E-2</v>
      </c>
      <c r="X29" s="123">
        <f t="shared" si="9"/>
        <v>-4.7619047619047616E-2</v>
      </c>
      <c r="Y29" s="123">
        <f t="shared" si="9"/>
        <v>0</v>
      </c>
      <c r="Z29" s="123">
        <f t="shared" si="9"/>
        <v>-3.3036067554130744E-2</v>
      </c>
      <c r="AA29" s="123">
        <f t="shared" si="9"/>
        <v>-1.4965439129721436E-3</v>
      </c>
      <c r="AB29" s="123"/>
      <c r="AC29" s="123"/>
      <c r="AD29" s="123">
        <f t="shared" si="9"/>
        <v>6.9767441860465185E-2</v>
      </c>
      <c r="AE29" s="124">
        <f t="shared" si="9"/>
        <v>1.6296598085149792E-2</v>
      </c>
      <c r="AF29" s="1"/>
      <c r="AG29" s="1"/>
      <c r="AH29" s="1"/>
      <c r="AI29" s="1"/>
      <c r="AJ29" s="1"/>
      <c r="AK29" s="1"/>
    </row>
    <row r="30" spans="1:37" s="97" customFormat="1" ht="17" thickBot="1" x14ac:dyDescent="0.5">
      <c r="A30" s="2"/>
      <c r="B30" s="27"/>
      <c r="C30" s="102">
        <v>2009</v>
      </c>
      <c r="D30" s="102"/>
      <c r="E30" s="102"/>
      <c r="F30" s="102"/>
      <c r="G30" s="102"/>
      <c r="H30" s="102"/>
      <c r="I30" s="102"/>
      <c r="J30" s="102"/>
      <c r="K30" s="102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6"/>
      <c r="AF30" s="1"/>
      <c r="AG30" s="1"/>
      <c r="AH30" s="1"/>
      <c r="AI30" s="1"/>
      <c r="AJ30" s="1"/>
      <c r="AK30" s="1"/>
    </row>
  </sheetData>
  <mergeCells count="17">
    <mergeCell ref="D3:K3"/>
    <mergeCell ref="D4:G4"/>
    <mergeCell ref="H4:K4"/>
    <mergeCell ref="L3:P3"/>
    <mergeCell ref="Q3:T3"/>
    <mergeCell ref="U3:AB3"/>
    <mergeCell ref="AC3:AD3"/>
    <mergeCell ref="N4:P4"/>
    <mergeCell ref="V4:AB4"/>
    <mergeCell ref="AC4:AD4"/>
    <mergeCell ref="L18:P18"/>
    <mergeCell ref="Q18:T18"/>
    <mergeCell ref="U18:AB18"/>
    <mergeCell ref="AC18:AD18"/>
    <mergeCell ref="N19:P19"/>
    <mergeCell ref="V19:AB19"/>
    <mergeCell ref="AC19:AD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</vt:lpstr>
      <vt:lpstr>指标草稿副本</vt:lpstr>
      <vt:lpstr>指标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suibe</dc:creator>
  <cp:lastModifiedBy>suibe</cp:lastModifiedBy>
  <dcterms:created xsi:type="dcterms:W3CDTF">2019-05-21T03:36:41Z</dcterms:created>
  <dcterms:modified xsi:type="dcterms:W3CDTF">2019-05-23T10:39:39Z</dcterms:modified>
</cp:coreProperties>
</file>